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la Ganesh K\Dropbox\My PC (DESKTOP-CO14JNH)\Documents\MNIT\SEM3\Dissertation Official\XL\"/>
    </mc:Choice>
  </mc:AlternateContent>
  <xr:revisionPtr revIDLastSave="0" documentId="13_ncr:1_{CE6EB124-113C-431D-8140-58D7F701B988}" xr6:coauthVersionLast="47" xr6:coauthVersionMax="47" xr10:uidLastSave="{00000000-0000-0000-0000-000000000000}"/>
  <bookViews>
    <workbookView xWindow="-110" yWindow="-110" windowWidth="19420" windowHeight="10420" tabRatio="884" activeTab="11" xr2:uid="{00000000-000D-0000-FFFF-FFFF00000000}"/>
  </bookViews>
  <sheets>
    <sheet name="Demand1" sheetId="15" r:id="rId1"/>
    <sheet name="Demand1 (2)" sheetId="22" state="hidden" r:id="rId2"/>
    <sheet name="DSM" sheetId="29" r:id="rId3"/>
    <sheet name="PV_act" sheetId="16" r:id="rId4"/>
    <sheet name="CVariable" sheetId="34" state="hidden" r:id="rId5"/>
    <sheet name="CFixed" sheetId="33" state="hidden" r:id="rId6"/>
    <sheet name="GVariable(2)" sheetId="38" state="hidden" r:id="rId7"/>
    <sheet name="cost_solar" sheetId="18" r:id="rId8"/>
    <sheet name="GVariable" sheetId="35" r:id="rId9"/>
    <sheet name="GFixed" sheetId="32" r:id="rId10"/>
    <sheet name="GFixed (2)" sheetId="37" state="hidden" r:id="rId11"/>
    <sheet name="gen_data" sheetId="24" r:id="rId12"/>
    <sheet name="gen_data (2)" sheetId="36" state="hidden" r:id="rId13"/>
    <sheet name="PPA_status" sheetId="25" r:id="rId14"/>
    <sheet name="Cgen_data" sheetId="27" r:id="rId15"/>
    <sheet name="PX_data" sheetId="6" r:id="rId16"/>
    <sheet name="PX_COST" sheetId="31" r:id="rId17"/>
    <sheet name="PX_ContractAvail" sheetId="7" r:id="rId18"/>
  </sheets>
  <definedNames>
    <definedName name="_xlnm._FilterDatabase" localSheetId="11" hidden="1">gen_data!$A$1:$AG$74</definedName>
    <definedName name="_xlnm._FilterDatabase" localSheetId="12" hidden="1">'gen_data (2)'!$A$1:$AF$85</definedName>
    <definedName name="_xlnm._FilterDatabase" localSheetId="9" hidden="1">GFixed!$AE$1:$AE$75</definedName>
    <definedName name="_xlnm._FilterDatabase" localSheetId="10" hidden="1">'GFixed (2)'!$T$1:$T$72</definedName>
    <definedName name="_xlnm._FilterDatabase" localSheetId="8" hidden="1">GVariable!$Z$1:$Z$71</definedName>
    <definedName name="_xlnm._FilterDatabase" localSheetId="6" hidden="1">'GVariable(2)'!$Y$1:$Y$68</definedName>
    <definedName name="_xlnm._FilterDatabase" localSheetId="13" hidden="1">PPA_status!$A$1:$K$72</definedName>
  </definedNames>
  <calcPr calcId="191029"/>
  <fileRecoveryPr autoRecover="0"/>
</workbook>
</file>

<file path=xl/calcChain.xml><?xml version="1.0" encoding="utf-8"?>
<calcChain xmlns="http://schemas.openxmlformats.org/spreadsheetml/2006/main">
  <c r="AE16" i="18" l="1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5" i="18"/>
  <c r="AD36" i="18"/>
  <c r="AD15" i="18"/>
  <c r="C76" i="24" l="1"/>
  <c r="C77" i="24" s="1"/>
  <c r="N2" i="15" l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N3" i="15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N4" i="15"/>
  <c r="O4" i="15" s="1"/>
  <c r="P4" i="15" s="1"/>
  <c r="Q4" i="15" s="1"/>
  <c r="R4" i="15" s="1"/>
  <c r="S4" i="15" s="1"/>
  <c r="T4" i="15" s="1"/>
  <c r="U4" i="15" s="1"/>
  <c r="V4" i="15" s="1"/>
  <c r="W4" i="15" s="1"/>
  <c r="X4" i="15" s="1"/>
  <c r="Y4" i="15" s="1"/>
  <c r="N5" i="15"/>
  <c r="O5" i="15" s="1"/>
  <c r="P5" i="15" s="1"/>
  <c r="Q5" i="15" s="1"/>
  <c r="R5" i="15" s="1"/>
  <c r="S5" i="15" s="1"/>
  <c r="T5" i="15" s="1"/>
  <c r="U5" i="15" s="1"/>
  <c r="V5" i="15" s="1"/>
  <c r="W5" i="15" s="1"/>
  <c r="X5" i="15" s="1"/>
  <c r="Y5" i="15" s="1"/>
  <c r="N6" i="15"/>
  <c r="O6" i="15" s="1"/>
  <c r="P6" i="15" s="1"/>
  <c r="Q6" i="15" s="1"/>
  <c r="R6" i="15" s="1"/>
  <c r="S6" i="15" s="1"/>
  <c r="T6" i="15" s="1"/>
  <c r="U6" i="15" s="1"/>
  <c r="V6" i="15" s="1"/>
  <c r="W6" i="15" s="1"/>
  <c r="X6" i="15" s="1"/>
  <c r="Y6" i="15" s="1"/>
  <c r="N7" i="15"/>
  <c r="O7" i="15" s="1"/>
  <c r="P7" i="15" s="1"/>
  <c r="Q7" i="15" s="1"/>
  <c r="R7" i="15" s="1"/>
  <c r="S7" i="15" s="1"/>
  <c r="T7" i="15" s="1"/>
  <c r="U7" i="15" s="1"/>
  <c r="V7" i="15" s="1"/>
  <c r="W7" i="15" s="1"/>
  <c r="X7" i="15" s="1"/>
  <c r="Y7" i="15" s="1"/>
  <c r="N8" i="15"/>
  <c r="O8" i="15" s="1"/>
  <c r="P8" i="15" s="1"/>
  <c r="Q8" i="15" s="1"/>
  <c r="R8" i="15" s="1"/>
  <c r="S8" i="15" s="1"/>
  <c r="T8" i="15" s="1"/>
  <c r="U8" i="15" s="1"/>
  <c r="V8" i="15" s="1"/>
  <c r="W8" i="15" s="1"/>
  <c r="X8" i="15" s="1"/>
  <c r="Y8" i="15" s="1"/>
  <c r="N9" i="15"/>
  <c r="O9" i="15" s="1"/>
  <c r="P9" i="15" s="1"/>
  <c r="Q9" i="15" s="1"/>
  <c r="R9" i="15" s="1"/>
  <c r="S9" i="15" s="1"/>
  <c r="T9" i="15" s="1"/>
  <c r="U9" i="15" s="1"/>
  <c r="V9" i="15" s="1"/>
  <c r="W9" i="15" s="1"/>
  <c r="X9" i="15" s="1"/>
  <c r="Y9" i="15" s="1"/>
  <c r="N10" i="15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N11" i="15"/>
  <c r="O11" i="15" s="1"/>
  <c r="P11" i="15" s="1"/>
  <c r="Q11" i="15" s="1"/>
  <c r="R11" i="15" s="1"/>
  <c r="S11" i="15" s="1"/>
  <c r="T11" i="15" s="1"/>
  <c r="U11" i="15" s="1"/>
  <c r="V11" i="15" s="1"/>
  <c r="W11" i="15" s="1"/>
  <c r="X11" i="15" s="1"/>
  <c r="Y11" i="15" s="1"/>
  <c r="N12" i="15"/>
  <c r="O12" i="15" s="1"/>
  <c r="P12" i="15" s="1"/>
  <c r="Q12" i="15" s="1"/>
  <c r="R12" i="15" s="1"/>
  <c r="S12" i="15" s="1"/>
  <c r="T12" i="15" s="1"/>
  <c r="U12" i="15" s="1"/>
  <c r="V12" i="15" s="1"/>
  <c r="W12" i="15" s="1"/>
  <c r="X12" i="15" s="1"/>
  <c r="Y12" i="15" s="1"/>
  <c r="N13" i="15"/>
  <c r="O13" i="15" s="1"/>
  <c r="P13" i="15" s="1"/>
  <c r="Q13" i="15" s="1"/>
  <c r="R13" i="15" s="1"/>
  <c r="S13" i="15" s="1"/>
  <c r="T13" i="15" s="1"/>
  <c r="U13" i="15" s="1"/>
  <c r="V13" i="15" s="1"/>
  <c r="W13" i="15" s="1"/>
  <c r="X13" i="15" s="1"/>
  <c r="Y13" i="15" s="1"/>
  <c r="Z21" i="7" l="1"/>
  <c r="Z18" i="7"/>
  <c r="Z14" i="7"/>
  <c r="Z11" i="7"/>
  <c r="Z7" i="7"/>
  <c r="Z4" i="7"/>
  <c r="C21" i="31"/>
  <c r="D21" i="31" s="1"/>
  <c r="E21" i="31" s="1"/>
  <c r="F21" i="31" s="1"/>
  <c r="G21" i="31" s="1"/>
  <c r="H21" i="31" s="1"/>
  <c r="I21" i="31" s="1"/>
  <c r="J21" i="31" s="1"/>
  <c r="K21" i="31" s="1"/>
  <c r="L21" i="31" s="1"/>
  <c r="M21" i="31" s="1"/>
  <c r="N21" i="31" s="1"/>
  <c r="O21" i="31" s="1"/>
  <c r="P21" i="31" s="1"/>
  <c r="Q21" i="31" s="1"/>
  <c r="R21" i="31" s="1"/>
  <c r="S21" i="31" s="1"/>
  <c r="T21" i="31" s="1"/>
  <c r="U21" i="31" s="1"/>
  <c r="V21" i="31" s="1"/>
  <c r="W21" i="31" s="1"/>
  <c r="C18" i="31"/>
  <c r="D18" i="31" s="1"/>
  <c r="E18" i="31" s="1"/>
  <c r="F18" i="31" s="1"/>
  <c r="G18" i="31" s="1"/>
  <c r="H18" i="31" s="1"/>
  <c r="I18" i="31" s="1"/>
  <c r="J18" i="31" s="1"/>
  <c r="K18" i="31" s="1"/>
  <c r="L18" i="31" s="1"/>
  <c r="M18" i="31" s="1"/>
  <c r="N18" i="31" s="1"/>
  <c r="O18" i="31" s="1"/>
  <c r="P18" i="31" s="1"/>
  <c r="Q18" i="31" s="1"/>
  <c r="R18" i="31" s="1"/>
  <c r="S18" i="31" s="1"/>
  <c r="T18" i="31" s="1"/>
  <c r="U18" i="31" s="1"/>
  <c r="V18" i="31" s="1"/>
  <c r="W18" i="31" s="1"/>
  <c r="C14" i="31"/>
  <c r="D14" i="31" s="1"/>
  <c r="E14" i="31" s="1"/>
  <c r="F14" i="31" s="1"/>
  <c r="G14" i="31" s="1"/>
  <c r="H14" i="31" s="1"/>
  <c r="I14" i="31" s="1"/>
  <c r="J14" i="31" s="1"/>
  <c r="K14" i="31" s="1"/>
  <c r="L14" i="31" s="1"/>
  <c r="M14" i="31" s="1"/>
  <c r="N14" i="31" s="1"/>
  <c r="O14" i="31" s="1"/>
  <c r="P14" i="31" s="1"/>
  <c r="Q14" i="31" s="1"/>
  <c r="R14" i="31" s="1"/>
  <c r="S14" i="31" s="1"/>
  <c r="T14" i="31" s="1"/>
  <c r="U14" i="31" s="1"/>
  <c r="V14" i="31" s="1"/>
  <c r="W14" i="31" s="1"/>
  <c r="C15" i="31"/>
  <c r="D15" i="31" s="1"/>
  <c r="E15" i="31" s="1"/>
  <c r="F15" i="31" s="1"/>
  <c r="G15" i="31" s="1"/>
  <c r="H15" i="31" s="1"/>
  <c r="I15" i="31" s="1"/>
  <c r="J15" i="31" s="1"/>
  <c r="K15" i="31" s="1"/>
  <c r="L15" i="31" s="1"/>
  <c r="M15" i="31" s="1"/>
  <c r="N15" i="31" s="1"/>
  <c r="O15" i="31" s="1"/>
  <c r="P15" i="31" s="1"/>
  <c r="Q15" i="31" s="1"/>
  <c r="R15" i="31" s="1"/>
  <c r="S15" i="31" s="1"/>
  <c r="T15" i="31" s="1"/>
  <c r="U15" i="31" s="1"/>
  <c r="V15" i="31" s="1"/>
  <c r="W15" i="31" s="1"/>
  <c r="C11" i="31"/>
  <c r="D11" i="31" s="1"/>
  <c r="E11" i="31" s="1"/>
  <c r="F11" i="31" s="1"/>
  <c r="G11" i="31" s="1"/>
  <c r="H11" i="31" s="1"/>
  <c r="I11" i="31" s="1"/>
  <c r="J11" i="31" s="1"/>
  <c r="K11" i="31" s="1"/>
  <c r="L11" i="31" s="1"/>
  <c r="M11" i="31" s="1"/>
  <c r="N11" i="31" s="1"/>
  <c r="O11" i="31" s="1"/>
  <c r="P11" i="31" s="1"/>
  <c r="Q11" i="31" s="1"/>
  <c r="R11" i="31" s="1"/>
  <c r="S11" i="31" s="1"/>
  <c r="T11" i="31" s="1"/>
  <c r="U11" i="31" s="1"/>
  <c r="V11" i="31" s="1"/>
  <c r="W11" i="31" s="1"/>
  <c r="C7" i="31"/>
  <c r="D7" i="31" s="1"/>
  <c r="E7" i="31" s="1"/>
  <c r="F7" i="31" s="1"/>
  <c r="G7" i="31" s="1"/>
  <c r="H7" i="31" s="1"/>
  <c r="I7" i="31" s="1"/>
  <c r="J7" i="31" s="1"/>
  <c r="K7" i="31" s="1"/>
  <c r="L7" i="31" s="1"/>
  <c r="M7" i="31" s="1"/>
  <c r="N7" i="31" s="1"/>
  <c r="O7" i="31" s="1"/>
  <c r="P7" i="31" s="1"/>
  <c r="Q7" i="31" s="1"/>
  <c r="R7" i="31" s="1"/>
  <c r="S7" i="31" s="1"/>
  <c r="T7" i="31" s="1"/>
  <c r="U7" i="31" s="1"/>
  <c r="V7" i="31" s="1"/>
  <c r="W7" i="31" s="1"/>
  <c r="C4" i="31"/>
  <c r="D4" i="31" s="1"/>
  <c r="E4" i="31" s="1"/>
  <c r="F4" i="31" s="1"/>
  <c r="G4" i="31" s="1"/>
  <c r="H4" i="31" s="1"/>
  <c r="I4" i="31" s="1"/>
  <c r="J4" i="31" s="1"/>
  <c r="K4" i="31" s="1"/>
  <c r="L4" i="31" s="1"/>
  <c r="M4" i="31" s="1"/>
  <c r="N4" i="31" s="1"/>
  <c r="O4" i="31" s="1"/>
  <c r="P4" i="31" s="1"/>
  <c r="Q4" i="31" s="1"/>
  <c r="R4" i="31" s="1"/>
  <c r="S4" i="31" s="1"/>
  <c r="T4" i="31" s="1"/>
  <c r="U4" i="31" s="1"/>
  <c r="V4" i="31" s="1"/>
  <c r="W4" i="31" s="1"/>
  <c r="Z3" i="7"/>
  <c r="Z5" i="7"/>
  <c r="Z6" i="7"/>
  <c r="Z8" i="7"/>
  <c r="Z9" i="7"/>
  <c r="Z10" i="7"/>
  <c r="Z12" i="7"/>
  <c r="Z13" i="7"/>
  <c r="Z15" i="7"/>
  <c r="Z16" i="7"/>
  <c r="Z17" i="7"/>
  <c r="Z19" i="7"/>
  <c r="Z20" i="7"/>
  <c r="Z22" i="7"/>
  <c r="Z2" i="7"/>
  <c r="Y3" i="25" l="1"/>
  <c r="Y4" i="25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Y32" i="25"/>
  <c r="Y33" i="25"/>
  <c r="Y34" i="25"/>
  <c r="Y35" i="25"/>
  <c r="Y36" i="25"/>
  <c r="Y37" i="25"/>
  <c r="Y38" i="25"/>
  <c r="Y39" i="25"/>
  <c r="Y40" i="25"/>
  <c r="Y41" i="25"/>
  <c r="Y42" i="25"/>
  <c r="Y43" i="25"/>
  <c r="Y44" i="25"/>
  <c r="Y45" i="25"/>
  <c r="Y46" i="25"/>
  <c r="Y47" i="25"/>
  <c r="Y48" i="25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65" i="25"/>
  <c r="Y66" i="25"/>
  <c r="Y67" i="25"/>
  <c r="Y68" i="25"/>
  <c r="Y69" i="25"/>
  <c r="Y70" i="25"/>
  <c r="Y71" i="25"/>
  <c r="Y2" i="25"/>
  <c r="Z2" i="15" l="1"/>
  <c r="Z3" i="15"/>
  <c r="Z4" i="15"/>
  <c r="Z5" i="15"/>
  <c r="Z6" i="15"/>
  <c r="Z7" i="15"/>
  <c r="Z8" i="15"/>
  <c r="Z9" i="15"/>
  <c r="Z10" i="15"/>
  <c r="Z11" i="15"/>
  <c r="Z12" i="15"/>
  <c r="Z13" i="15"/>
  <c r="N14" i="15"/>
  <c r="O14" i="15" s="1"/>
  <c r="P14" i="15" s="1"/>
  <c r="Q14" i="15" s="1"/>
  <c r="R14" i="15" s="1"/>
  <c r="S14" i="15" s="1"/>
  <c r="T14" i="15" s="1"/>
  <c r="U14" i="15" s="1"/>
  <c r="V14" i="15" s="1"/>
  <c r="W14" i="15" s="1"/>
  <c r="X14" i="15" s="1"/>
  <c r="Y14" i="15" s="1"/>
  <c r="Z14" i="15" s="1"/>
  <c r="N15" i="15"/>
  <c r="O15" i="15" s="1"/>
  <c r="P15" i="15" s="1"/>
  <c r="Q15" i="15" s="1"/>
  <c r="R15" i="15" s="1"/>
  <c r="S15" i="15" s="1"/>
  <c r="T15" i="15" s="1"/>
  <c r="U15" i="15" s="1"/>
  <c r="V15" i="15" s="1"/>
  <c r="W15" i="15" s="1"/>
  <c r="X15" i="15" s="1"/>
  <c r="Y15" i="15" s="1"/>
  <c r="Z15" i="15" s="1"/>
  <c r="N16" i="15"/>
  <c r="O16" i="15" s="1"/>
  <c r="P16" i="15" s="1"/>
  <c r="Q16" i="15" s="1"/>
  <c r="R16" i="15" s="1"/>
  <c r="S16" i="15" s="1"/>
  <c r="T16" i="15" s="1"/>
  <c r="U16" i="15" s="1"/>
  <c r="V16" i="15" s="1"/>
  <c r="W16" i="15" s="1"/>
  <c r="X16" i="15" s="1"/>
  <c r="Y16" i="15" s="1"/>
  <c r="Z16" i="15" s="1"/>
  <c r="N17" i="15"/>
  <c r="O17" i="15" s="1"/>
  <c r="P17" i="15" s="1"/>
  <c r="Q17" i="15" s="1"/>
  <c r="R17" i="15" s="1"/>
  <c r="S17" i="15" s="1"/>
  <c r="T17" i="15" s="1"/>
  <c r="U17" i="15" s="1"/>
  <c r="V17" i="15" s="1"/>
  <c r="W17" i="15" s="1"/>
  <c r="X17" i="15" s="1"/>
  <c r="Y17" i="15" s="1"/>
  <c r="Z17" i="15" s="1"/>
  <c r="N18" i="15"/>
  <c r="O18" i="15" s="1"/>
  <c r="P18" i="15" s="1"/>
  <c r="Q18" i="15" s="1"/>
  <c r="R18" i="15" s="1"/>
  <c r="S18" i="15" s="1"/>
  <c r="T18" i="15" s="1"/>
  <c r="U18" i="15" s="1"/>
  <c r="V18" i="15" s="1"/>
  <c r="W18" i="15" s="1"/>
  <c r="X18" i="15" s="1"/>
  <c r="Y18" i="15" s="1"/>
  <c r="Z18" i="15" s="1"/>
  <c r="N19" i="15"/>
  <c r="O19" i="15" s="1"/>
  <c r="P19" i="15" s="1"/>
  <c r="Q19" i="15" s="1"/>
  <c r="R19" i="15" s="1"/>
  <c r="S19" i="15" s="1"/>
  <c r="T19" i="15" s="1"/>
  <c r="U19" i="15" s="1"/>
  <c r="V19" i="15" s="1"/>
  <c r="W19" i="15" s="1"/>
  <c r="X19" i="15" s="1"/>
  <c r="Y19" i="15" s="1"/>
  <c r="Z19" i="15" s="1"/>
  <c r="N20" i="15"/>
  <c r="O20" i="15" s="1"/>
  <c r="P20" i="15" s="1"/>
  <c r="Q20" i="15" s="1"/>
  <c r="R20" i="15" s="1"/>
  <c r="S20" i="15" s="1"/>
  <c r="T20" i="15" s="1"/>
  <c r="U20" i="15" s="1"/>
  <c r="V20" i="15" s="1"/>
  <c r="W20" i="15" s="1"/>
  <c r="X20" i="15" s="1"/>
  <c r="Y20" i="15" s="1"/>
  <c r="Z20" i="15" s="1"/>
  <c r="N21" i="15"/>
  <c r="O21" i="15" s="1"/>
  <c r="P21" i="15" s="1"/>
  <c r="Q21" i="15" s="1"/>
  <c r="R21" i="15" s="1"/>
  <c r="S21" i="15" s="1"/>
  <c r="T21" i="15" s="1"/>
  <c r="U21" i="15" s="1"/>
  <c r="V21" i="15" s="1"/>
  <c r="W21" i="15" s="1"/>
  <c r="X21" i="15" s="1"/>
  <c r="Y21" i="15" s="1"/>
  <c r="Z21" i="15" s="1"/>
  <c r="N22" i="15"/>
  <c r="O22" i="15" s="1"/>
  <c r="P22" i="15" s="1"/>
  <c r="Q22" i="15" s="1"/>
  <c r="R22" i="15" s="1"/>
  <c r="S22" i="15" s="1"/>
  <c r="T22" i="15" s="1"/>
  <c r="U22" i="15" s="1"/>
  <c r="V22" i="15" s="1"/>
  <c r="W22" i="15" s="1"/>
  <c r="X22" i="15" s="1"/>
  <c r="Y22" i="15" s="1"/>
  <c r="Z22" i="15" s="1"/>
  <c r="N23" i="15"/>
  <c r="O23" i="15" s="1"/>
  <c r="P23" i="15" s="1"/>
  <c r="Q23" i="15" s="1"/>
  <c r="R23" i="15" s="1"/>
  <c r="S23" i="15" s="1"/>
  <c r="T23" i="15" s="1"/>
  <c r="U23" i="15" s="1"/>
  <c r="V23" i="15" s="1"/>
  <c r="W23" i="15" s="1"/>
  <c r="X23" i="15" s="1"/>
  <c r="Y23" i="15" s="1"/>
  <c r="Z23" i="15" s="1"/>
  <c r="N24" i="15"/>
  <c r="O24" i="15" s="1"/>
  <c r="P24" i="15" s="1"/>
  <c r="Q24" i="15" s="1"/>
  <c r="R24" i="15" s="1"/>
  <c r="S24" i="15" s="1"/>
  <c r="T24" i="15" s="1"/>
  <c r="U24" i="15" s="1"/>
  <c r="V24" i="15" s="1"/>
  <c r="W24" i="15" s="1"/>
  <c r="X24" i="15" s="1"/>
  <c r="Y24" i="15" s="1"/>
  <c r="Z24" i="15" s="1"/>
  <c r="N25" i="15"/>
  <c r="O25" i="15" s="1"/>
  <c r="P25" i="15" s="1"/>
  <c r="Q25" i="15" s="1"/>
  <c r="R25" i="15" s="1"/>
  <c r="S25" i="15" s="1"/>
  <c r="T25" i="15" s="1"/>
  <c r="U25" i="15" s="1"/>
  <c r="V25" i="15" s="1"/>
  <c r="W25" i="15" s="1"/>
  <c r="X25" i="15" s="1"/>
  <c r="Y25" i="15" s="1"/>
  <c r="Z25" i="15" s="1"/>
  <c r="O27" i="16" l="1"/>
  <c r="N3" i="29"/>
  <c r="O3" i="29" s="1"/>
  <c r="P3" i="29" s="1"/>
  <c r="Q3" i="29" s="1"/>
  <c r="R3" i="29" s="1"/>
  <c r="S3" i="29" s="1"/>
  <c r="T3" i="29" s="1"/>
  <c r="U3" i="29" s="1"/>
  <c r="V3" i="29" s="1"/>
  <c r="W3" i="29" s="1"/>
  <c r="N4" i="29"/>
  <c r="O4" i="29" s="1"/>
  <c r="P4" i="29" s="1"/>
  <c r="Q4" i="29" s="1"/>
  <c r="R4" i="29" s="1"/>
  <c r="S4" i="29" s="1"/>
  <c r="T4" i="29" s="1"/>
  <c r="U4" i="29" s="1"/>
  <c r="V4" i="29" s="1"/>
  <c r="W4" i="29" s="1"/>
  <c r="N5" i="29"/>
  <c r="O5" i="29" s="1"/>
  <c r="P5" i="29" s="1"/>
  <c r="Q5" i="29" s="1"/>
  <c r="R5" i="29" s="1"/>
  <c r="S5" i="29" s="1"/>
  <c r="T5" i="29" s="1"/>
  <c r="U5" i="29" s="1"/>
  <c r="V5" i="29" s="1"/>
  <c r="W5" i="29" s="1"/>
  <c r="N6" i="29"/>
  <c r="O6" i="29" s="1"/>
  <c r="P6" i="29" s="1"/>
  <c r="Q6" i="29" s="1"/>
  <c r="R6" i="29" s="1"/>
  <c r="S6" i="29" s="1"/>
  <c r="T6" i="29" s="1"/>
  <c r="U6" i="29" s="1"/>
  <c r="V6" i="29" s="1"/>
  <c r="W6" i="29" s="1"/>
  <c r="N7" i="29"/>
  <c r="O7" i="29" s="1"/>
  <c r="P7" i="29" s="1"/>
  <c r="Q7" i="29" s="1"/>
  <c r="R7" i="29" s="1"/>
  <c r="S7" i="29" s="1"/>
  <c r="T7" i="29" s="1"/>
  <c r="U7" i="29" s="1"/>
  <c r="V7" i="29" s="1"/>
  <c r="W7" i="29" s="1"/>
  <c r="N8" i="29"/>
  <c r="O8" i="29" s="1"/>
  <c r="P8" i="29" s="1"/>
  <c r="Q8" i="29" s="1"/>
  <c r="R8" i="29" s="1"/>
  <c r="S8" i="29" s="1"/>
  <c r="T8" i="29" s="1"/>
  <c r="U8" i="29" s="1"/>
  <c r="V8" i="29" s="1"/>
  <c r="W8" i="29" s="1"/>
  <c r="N9" i="29"/>
  <c r="O9" i="29" s="1"/>
  <c r="P9" i="29" s="1"/>
  <c r="Q9" i="29" s="1"/>
  <c r="R9" i="29" s="1"/>
  <c r="S9" i="29" s="1"/>
  <c r="T9" i="29" s="1"/>
  <c r="U9" i="29" s="1"/>
  <c r="V9" i="29" s="1"/>
  <c r="W9" i="29" s="1"/>
  <c r="N10" i="29"/>
  <c r="O10" i="29" s="1"/>
  <c r="P10" i="29" s="1"/>
  <c r="Q10" i="29" s="1"/>
  <c r="R10" i="29" s="1"/>
  <c r="S10" i="29" s="1"/>
  <c r="T10" i="29" s="1"/>
  <c r="U10" i="29" s="1"/>
  <c r="V10" i="29" s="1"/>
  <c r="W10" i="29" s="1"/>
  <c r="N11" i="29"/>
  <c r="O11" i="29" s="1"/>
  <c r="P11" i="29" s="1"/>
  <c r="Q11" i="29" s="1"/>
  <c r="R11" i="29" s="1"/>
  <c r="S11" i="29" s="1"/>
  <c r="T11" i="29" s="1"/>
  <c r="U11" i="29" s="1"/>
  <c r="V11" i="29" s="1"/>
  <c r="W11" i="29" s="1"/>
  <c r="N12" i="29"/>
  <c r="O12" i="29" s="1"/>
  <c r="P12" i="29" s="1"/>
  <c r="Q12" i="29" s="1"/>
  <c r="R12" i="29" s="1"/>
  <c r="S12" i="29" s="1"/>
  <c r="T12" i="29" s="1"/>
  <c r="U12" i="29" s="1"/>
  <c r="V12" i="29" s="1"/>
  <c r="W12" i="29" s="1"/>
  <c r="N13" i="29"/>
  <c r="O13" i="29" s="1"/>
  <c r="P13" i="29" s="1"/>
  <c r="Q13" i="29" s="1"/>
  <c r="R13" i="29" s="1"/>
  <c r="S13" i="29" s="1"/>
  <c r="T13" i="29" s="1"/>
  <c r="U13" i="29" s="1"/>
  <c r="V13" i="29" s="1"/>
  <c r="W13" i="29" s="1"/>
  <c r="N14" i="29"/>
  <c r="O14" i="29" s="1"/>
  <c r="P14" i="29" s="1"/>
  <c r="Q14" i="29" s="1"/>
  <c r="R14" i="29" s="1"/>
  <c r="S14" i="29" s="1"/>
  <c r="T14" i="29" s="1"/>
  <c r="U14" i="29" s="1"/>
  <c r="V14" i="29" s="1"/>
  <c r="W14" i="29" s="1"/>
  <c r="N15" i="29"/>
  <c r="O15" i="29" s="1"/>
  <c r="P15" i="29" s="1"/>
  <c r="Q15" i="29" s="1"/>
  <c r="R15" i="29" s="1"/>
  <c r="S15" i="29" s="1"/>
  <c r="T15" i="29" s="1"/>
  <c r="U15" i="29" s="1"/>
  <c r="V15" i="29" s="1"/>
  <c r="W15" i="29" s="1"/>
  <c r="N16" i="29"/>
  <c r="O16" i="29" s="1"/>
  <c r="P16" i="29" s="1"/>
  <c r="Q16" i="29" s="1"/>
  <c r="R16" i="29" s="1"/>
  <c r="S16" i="29" s="1"/>
  <c r="T16" i="29" s="1"/>
  <c r="U16" i="29" s="1"/>
  <c r="V16" i="29" s="1"/>
  <c r="W16" i="29" s="1"/>
  <c r="N17" i="29"/>
  <c r="O17" i="29" s="1"/>
  <c r="P17" i="29" s="1"/>
  <c r="Q17" i="29" s="1"/>
  <c r="R17" i="29" s="1"/>
  <c r="S17" i="29" s="1"/>
  <c r="T17" i="29" s="1"/>
  <c r="U17" i="29" s="1"/>
  <c r="V17" i="29" s="1"/>
  <c r="W17" i="29" s="1"/>
  <c r="N18" i="29"/>
  <c r="O18" i="29" s="1"/>
  <c r="P18" i="29" s="1"/>
  <c r="Q18" i="29" s="1"/>
  <c r="R18" i="29" s="1"/>
  <c r="S18" i="29" s="1"/>
  <c r="T18" i="29" s="1"/>
  <c r="U18" i="29" s="1"/>
  <c r="V18" i="29" s="1"/>
  <c r="W18" i="29" s="1"/>
  <c r="N19" i="29"/>
  <c r="O19" i="29" s="1"/>
  <c r="P19" i="29" s="1"/>
  <c r="Q19" i="29" s="1"/>
  <c r="R19" i="29" s="1"/>
  <c r="S19" i="29" s="1"/>
  <c r="T19" i="29" s="1"/>
  <c r="U19" i="29" s="1"/>
  <c r="V19" i="29" s="1"/>
  <c r="W19" i="29" s="1"/>
  <c r="N20" i="29"/>
  <c r="O20" i="29" s="1"/>
  <c r="P20" i="29" s="1"/>
  <c r="Q20" i="29" s="1"/>
  <c r="R20" i="29" s="1"/>
  <c r="S20" i="29" s="1"/>
  <c r="T20" i="29" s="1"/>
  <c r="U20" i="29" s="1"/>
  <c r="V20" i="29" s="1"/>
  <c r="W20" i="29" s="1"/>
  <c r="N21" i="29"/>
  <c r="O21" i="29" s="1"/>
  <c r="P21" i="29" s="1"/>
  <c r="Q21" i="29" s="1"/>
  <c r="R21" i="29" s="1"/>
  <c r="S21" i="29" s="1"/>
  <c r="T21" i="29" s="1"/>
  <c r="U21" i="29" s="1"/>
  <c r="V21" i="29" s="1"/>
  <c r="W21" i="29" s="1"/>
  <c r="N22" i="29"/>
  <c r="O22" i="29" s="1"/>
  <c r="P22" i="29" s="1"/>
  <c r="Q22" i="29" s="1"/>
  <c r="R22" i="29" s="1"/>
  <c r="S22" i="29" s="1"/>
  <c r="T22" i="29" s="1"/>
  <c r="U22" i="29" s="1"/>
  <c r="V22" i="29" s="1"/>
  <c r="W22" i="29" s="1"/>
  <c r="N23" i="29"/>
  <c r="O23" i="29" s="1"/>
  <c r="P23" i="29" s="1"/>
  <c r="Q23" i="29" s="1"/>
  <c r="R23" i="29" s="1"/>
  <c r="S23" i="29" s="1"/>
  <c r="T23" i="29" s="1"/>
  <c r="U23" i="29" s="1"/>
  <c r="V23" i="29" s="1"/>
  <c r="W23" i="29" s="1"/>
  <c r="N24" i="29"/>
  <c r="O24" i="29" s="1"/>
  <c r="P24" i="29" s="1"/>
  <c r="Q24" i="29" s="1"/>
  <c r="R24" i="29" s="1"/>
  <c r="S24" i="29" s="1"/>
  <c r="T24" i="29" s="1"/>
  <c r="U24" i="29" s="1"/>
  <c r="V24" i="29" s="1"/>
  <c r="W24" i="29" s="1"/>
  <c r="N25" i="29"/>
  <c r="O25" i="29" s="1"/>
  <c r="P25" i="29" s="1"/>
  <c r="Q25" i="29" s="1"/>
  <c r="R25" i="29" s="1"/>
  <c r="S25" i="29" s="1"/>
  <c r="T25" i="29" s="1"/>
  <c r="U25" i="29" s="1"/>
  <c r="V25" i="29" s="1"/>
  <c r="W25" i="29" s="1"/>
  <c r="N2" i="29"/>
  <c r="O2" i="29" s="1"/>
  <c r="P2" i="29" s="1"/>
  <c r="Q2" i="29" s="1"/>
  <c r="R2" i="29" s="1"/>
  <c r="S2" i="29" s="1"/>
  <c r="T2" i="29" s="1"/>
  <c r="U2" i="29" s="1"/>
  <c r="V2" i="29" s="1"/>
  <c r="W2" i="29" s="1"/>
  <c r="N26" i="15"/>
  <c r="O26" i="15" s="1"/>
  <c r="P26" i="15" s="1"/>
  <c r="Q26" i="15" s="1"/>
  <c r="R26" i="15" s="1"/>
  <c r="S26" i="15" s="1"/>
  <c r="T26" i="15" s="1"/>
  <c r="U26" i="15" s="1"/>
  <c r="V26" i="15" s="1"/>
  <c r="W26" i="15" s="1"/>
  <c r="X26" i="15" s="1"/>
  <c r="Y26" i="15" s="1"/>
  <c r="Z26" i="15" s="1"/>
  <c r="N27" i="15"/>
  <c r="O27" i="15"/>
  <c r="P27" i="15" s="1"/>
  <c r="Q27" i="15" s="1"/>
  <c r="R27" i="15" s="1"/>
  <c r="S27" i="15" s="1"/>
  <c r="T27" i="15" s="1"/>
  <c r="U27" i="15" s="1"/>
  <c r="V27" i="15" s="1"/>
  <c r="W27" i="15" s="1"/>
  <c r="X27" i="15" s="1"/>
  <c r="Y27" i="15" s="1"/>
  <c r="Z27" i="15" s="1"/>
  <c r="N28" i="15"/>
  <c r="O28" i="15" s="1"/>
  <c r="P28" i="15" s="1"/>
  <c r="Q28" i="15" s="1"/>
  <c r="R28" i="15" s="1"/>
  <c r="S28" i="15" s="1"/>
  <c r="T28" i="15" s="1"/>
  <c r="U28" i="15" s="1"/>
  <c r="V28" i="15" s="1"/>
  <c r="W28" i="15" s="1"/>
  <c r="X28" i="15" s="1"/>
  <c r="Y28" i="15" s="1"/>
  <c r="Z28" i="15" s="1"/>
  <c r="P27" i="16" l="1"/>
  <c r="Q27" i="16" s="1"/>
  <c r="R27" i="16" s="1"/>
  <c r="S27" i="16" s="1"/>
  <c r="T27" i="16" s="1"/>
  <c r="U27" i="16" s="1"/>
  <c r="V27" i="16" s="1"/>
  <c r="W27" i="16" s="1"/>
  <c r="X27" i="16" s="1"/>
  <c r="AC26" i="27" l="1"/>
  <c r="R26" i="27"/>
  <c r="E26" i="27" s="1"/>
  <c r="C13" i="31"/>
  <c r="D13" i="31" s="1"/>
  <c r="E13" i="31" s="1"/>
  <c r="F13" i="31" s="1"/>
  <c r="G13" i="31" s="1"/>
  <c r="H13" i="31" s="1"/>
  <c r="I13" i="31" s="1"/>
  <c r="J13" i="31" s="1"/>
  <c r="K13" i="31" s="1"/>
  <c r="L13" i="31" s="1"/>
  <c r="M13" i="31" s="1"/>
  <c r="N13" i="31" s="1"/>
  <c r="O13" i="31" s="1"/>
  <c r="P13" i="31" s="1"/>
  <c r="Q13" i="31" s="1"/>
  <c r="R13" i="31" s="1"/>
  <c r="S13" i="31" s="1"/>
  <c r="T13" i="31" s="1"/>
  <c r="U13" i="31" s="1"/>
  <c r="V13" i="31" s="1"/>
  <c r="W13" i="31" s="1"/>
  <c r="C22" i="31"/>
  <c r="D22" i="31" s="1"/>
  <c r="E22" i="31" s="1"/>
  <c r="F22" i="31" s="1"/>
  <c r="G22" i="31" s="1"/>
  <c r="H22" i="31" s="1"/>
  <c r="I22" i="31" s="1"/>
  <c r="J22" i="31" s="1"/>
  <c r="K22" i="31" s="1"/>
  <c r="L22" i="31" s="1"/>
  <c r="M22" i="31" s="1"/>
  <c r="N22" i="31" s="1"/>
  <c r="O22" i="31" s="1"/>
  <c r="P22" i="31" s="1"/>
  <c r="Q22" i="31" s="1"/>
  <c r="R22" i="31" s="1"/>
  <c r="S22" i="31" s="1"/>
  <c r="T22" i="31" s="1"/>
  <c r="U22" i="31" s="1"/>
  <c r="V22" i="31" s="1"/>
  <c r="W22" i="31" s="1"/>
  <c r="C20" i="31"/>
  <c r="D20" i="31" s="1"/>
  <c r="E20" i="31" s="1"/>
  <c r="F20" i="31" s="1"/>
  <c r="G20" i="31" s="1"/>
  <c r="H20" i="31" s="1"/>
  <c r="I20" i="31" s="1"/>
  <c r="J20" i="31" s="1"/>
  <c r="K20" i="31" s="1"/>
  <c r="L20" i="31" s="1"/>
  <c r="M20" i="31" s="1"/>
  <c r="N20" i="31" s="1"/>
  <c r="O20" i="31" s="1"/>
  <c r="P20" i="31" s="1"/>
  <c r="Q20" i="31" s="1"/>
  <c r="R20" i="31" s="1"/>
  <c r="S20" i="31" s="1"/>
  <c r="T20" i="31" s="1"/>
  <c r="U20" i="31" s="1"/>
  <c r="V20" i="31" s="1"/>
  <c r="W20" i="31" s="1"/>
  <c r="C19" i="31"/>
  <c r="D19" i="31" s="1"/>
  <c r="E19" i="31" s="1"/>
  <c r="F19" i="31" s="1"/>
  <c r="G19" i="31" s="1"/>
  <c r="H19" i="31" s="1"/>
  <c r="I19" i="31" s="1"/>
  <c r="J19" i="31" s="1"/>
  <c r="K19" i="31" s="1"/>
  <c r="L19" i="31" s="1"/>
  <c r="M19" i="31" s="1"/>
  <c r="N19" i="31" s="1"/>
  <c r="O19" i="31" s="1"/>
  <c r="P19" i="31" s="1"/>
  <c r="Q19" i="31" s="1"/>
  <c r="R19" i="31" s="1"/>
  <c r="S19" i="31" s="1"/>
  <c r="T19" i="31" s="1"/>
  <c r="U19" i="31" s="1"/>
  <c r="V19" i="31" s="1"/>
  <c r="W19" i="31" s="1"/>
  <c r="C17" i="31"/>
  <c r="D17" i="31" s="1"/>
  <c r="E17" i="31" s="1"/>
  <c r="F17" i="31" s="1"/>
  <c r="G17" i="31" s="1"/>
  <c r="H17" i="31" s="1"/>
  <c r="I17" i="31" s="1"/>
  <c r="J17" i="31" s="1"/>
  <c r="K17" i="31" s="1"/>
  <c r="L17" i="31" s="1"/>
  <c r="M17" i="31" s="1"/>
  <c r="N17" i="31" s="1"/>
  <c r="O17" i="31" s="1"/>
  <c r="P17" i="31" s="1"/>
  <c r="Q17" i="31" s="1"/>
  <c r="R17" i="31" s="1"/>
  <c r="S17" i="31" s="1"/>
  <c r="T17" i="31" s="1"/>
  <c r="U17" i="31" s="1"/>
  <c r="V17" i="31" s="1"/>
  <c r="W17" i="31" s="1"/>
  <c r="F26" i="27" l="1"/>
  <c r="D26" i="27"/>
  <c r="M58" i="24"/>
  <c r="H57" i="24"/>
  <c r="H58" i="24"/>
  <c r="H59" i="24"/>
  <c r="I57" i="24"/>
  <c r="F57" i="24" s="1"/>
  <c r="P57" i="24" s="1"/>
  <c r="I58" i="24"/>
  <c r="F58" i="24" s="1"/>
  <c r="P58" i="24" s="1"/>
  <c r="I59" i="24"/>
  <c r="M59" i="24" s="1"/>
  <c r="I56" i="24"/>
  <c r="M56" i="24" s="1"/>
  <c r="M57" i="24" l="1"/>
  <c r="F59" i="24"/>
  <c r="P59" i="24" s="1"/>
  <c r="D68" i="38"/>
  <c r="E68" i="38" s="1"/>
  <c r="F68" i="38" s="1"/>
  <c r="G68" i="38" s="1"/>
  <c r="H68" i="38" s="1"/>
  <c r="I68" i="38" s="1"/>
  <c r="J68" i="38" s="1"/>
  <c r="K68" i="38" s="1"/>
  <c r="L68" i="38" s="1"/>
  <c r="M68" i="38" s="1"/>
  <c r="D67" i="38"/>
  <c r="E67" i="38" s="1"/>
  <c r="F67" i="38" s="1"/>
  <c r="G67" i="38" s="1"/>
  <c r="H67" i="38" s="1"/>
  <c r="I67" i="38" s="1"/>
  <c r="J67" i="38" s="1"/>
  <c r="K67" i="38" s="1"/>
  <c r="L67" i="38" s="1"/>
  <c r="M67" i="38" s="1"/>
  <c r="D66" i="38"/>
  <c r="E66" i="38" s="1"/>
  <c r="F66" i="38" s="1"/>
  <c r="G66" i="38" s="1"/>
  <c r="H66" i="38" s="1"/>
  <c r="I66" i="38" s="1"/>
  <c r="J66" i="38" s="1"/>
  <c r="K66" i="38" s="1"/>
  <c r="L66" i="38" s="1"/>
  <c r="M66" i="38" s="1"/>
  <c r="D65" i="38"/>
  <c r="E65" i="38" s="1"/>
  <c r="F65" i="38" s="1"/>
  <c r="G65" i="38" s="1"/>
  <c r="H65" i="38" s="1"/>
  <c r="I65" i="38" s="1"/>
  <c r="J65" i="38" s="1"/>
  <c r="K65" i="38" s="1"/>
  <c r="L65" i="38" s="1"/>
  <c r="M65" i="38" s="1"/>
  <c r="D64" i="38"/>
  <c r="E64" i="38" s="1"/>
  <c r="F64" i="38" s="1"/>
  <c r="G64" i="38" s="1"/>
  <c r="H64" i="38" s="1"/>
  <c r="I64" i="38" s="1"/>
  <c r="J64" i="38" s="1"/>
  <c r="K64" i="38" s="1"/>
  <c r="L64" i="38" s="1"/>
  <c r="M64" i="38" s="1"/>
  <c r="D63" i="38"/>
  <c r="E63" i="38" s="1"/>
  <c r="F63" i="38" s="1"/>
  <c r="G63" i="38" s="1"/>
  <c r="H63" i="38" s="1"/>
  <c r="I63" i="38" s="1"/>
  <c r="J63" i="38" s="1"/>
  <c r="K63" i="38" s="1"/>
  <c r="L63" i="38" s="1"/>
  <c r="M63" i="38" s="1"/>
  <c r="D62" i="38"/>
  <c r="E62" i="38" s="1"/>
  <c r="F62" i="38" s="1"/>
  <c r="G62" i="38" s="1"/>
  <c r="H62" i="38" s="1"/>
  <c r="I62" i="38" s="1"/>
  <c r="J62" i="38" s="1"/>
  <c r="K62" i="38" s="1"/>
  <c r="L62" i="38" s="1"/>
  <c r="M62" i="38" s="1"/>
  <c r="D61" i="38"/>
  <c r="E61" i="38" s="1"/>
  <c r="F61" i="38" s="1"/>
  <c r="G61" i="38" s="1"/>
  <c r="H61" i="38" s="1"/>
  <c r="I61" i="38" s="1"/>
  <c r="J61" i="38" s="1"/>
  <c r="K61" i="38" s="1"/>
  <c r="L61" i="38" s="1"/>
  <c r="M61" i="38" s="1"/>
  <c r="D60" i="38"/>
  <c r="E60" i="38" s="1"/>
  <c r="F60" i="38" s="1"/>
  <c r="G60" i="38" s="1"/>
  <c r="H60" i="38" s="1"/>
  <c r="I60" i="38" s="1"/>
  <c r="J60" i="38" s="1"/>
  <c r="K60" i="38" s="1"/>
  <c r="L60" i="38" s="1"/>
  <c r="M60" i="38" s="1"/>
  <c r="D59" i="38"/>
  <c r="E59" i="38" s="1"/>
  <c r="F59" i="38" s="1"/>
  <c r="G59" i="38" s="1"/>
  <c r="H59" i="38" s="1"/>
  <c r="I59" i="38" s="1"/>
  <c r="J59" i="38" s="1"/>
  <c r="K59" i="38" s="1"/>
  <c r="L59" i="38" s="1"/>
  <c r="M59" i="38" s="1"/>
  <c r="D58" i="38"/>
  <c r="E58" i="38" s="1"/>
  <c r="F58" i="38" s="1"/>
  <c r="G58" i="38" s="1"/>
  <c r="H58" i="38" s="1"/>
  <c r="I58" i="38" s="1"/>
  <c r="J58" i="38" s="1"/>
  <c r="K58" i="38" s="1"/>
  <c r="L58" i="38" s="1"/>
  <c r="M58" i="38" s="1"/>
  <c r="D57" i="38"/>
  <c r="E57" i="38" s="1"/>
  <c r="F57" i="38" s="1"/>
  <c r="G57" i="38" s="1"/>
  <c r="H57" i="38" s="1"/>
  <c r="I57" i="38" s="1"/>
  <c r="J57" i="38" s="1"/>
  <c r="K57" i="38" s="1"/>
  <c r="L57" i="38" s="1"/>
  <c r="M57" i="38" s="1"/>
  <c r="D56" i="38"/>
  <c r="E56" i="38" s="1"/>
  <c r="F56" i="38" s="1"/>
  <c r="G56" i="38" s="1"/>
  <c r="H56" i="38" s="1"/>
  <c r="I56" i="38" s="1"/>
  <c r="J56" i="38" s="1"/>
  <c r="K56" i="38" s="1"/>
  <c r="L56" i="38" s="1"/>
  <c r="M56" i="38" s="1"/>
  <c r="D55" i="38"/>
  <c r="E55" i="38" s="1"/>
  <c r="F55" i="38" s="1"/>
  <c r="G55" i="38" s="1"/>
  <c r="H55" i="38" s="1"/>
  <c r="I55" i="38" s="1"/>
  <c r="J55" i="38" s="1"/>
  <c r="K55" i="38" s="1"/>
  <c r="L55" i="38" s="1"/>
  <c r="M55" i="38" s="1"/>
  <c r="D54" i="38"/>
  <c r="E54" i="38" s="1"/>
  <c r="F54" i="38" s="1"/>
  <c r="G54" i="38" s="1"/>
  <c r="H54" i="38" s="1"/>
  <c r="I54" i="38" s="1"/>
  <c r="J54" i="38" s="1"/>
  <c r="K54" i="38" s="1"/>
  <c r="L54" i="38" s="1"/>
  <c r="M54" i="38" s="1"/>
  <c r="D53" i="38"/>
  <c r="E53" i="38" s="1"/>
  <c r="F53" i="38" s="1"/>
  <c r="G53" i="38" s="1"/>
  <c r="H53" i="38" s="1"/>
  <c r="I53" i="38" s="1"/>
  <c r="J53" i="38" s="1"/>
  <c r="K53" i="38" s="1"/>
  <c r="L53" i="38" s="1"/>
  <c r="M53" i="38" s="1"/>
  <c r="D52" i="38"/>
  <c r="E52" i="38" s="1"/>
  <c r="F52" i="38" s="1"/>
  <c r="G52" i="38" s="1"/>
  <c r="H52" i="38" s="1"/>
  <c r="I52" i="38" s="1"/>
  <c r="J52" i="38" s="1"/>
  <c r="K52" i="38" s="1"/>
  <c r="L52" i="38" s="1"/>
  <c r="M52" i="38" s="1"/>
  <c r="D51" i="38"/>
  <c r="E51" i="38" s="1"/>
  <c r="F51" i="38" s="1"/>
  <c r="G51" i="38" s="1"/>
  <c r="H51" i="38" s="1"/>
  <c r="I51" i="38" s="1"/>
  <c r="J51" i="38" s="1"/>
  <c r="K51" i="38" s="1"/>
  <c r="L51" i="38" s="1"/>
  <c r="M51" i="38" s="1"/>
  <c r="D50" i="38"/>
  <c r="E50" i="38" s="1"/>
  <c r="F50" i="38" s="1"/>
  <c r="G50" i="38" s="1"/>
  <c r="H50" i="38" s="1"/>
  <c r="I50" i="38" s="1"/>
  <c r="J50" i="38" s="1"/>
  <c r="K50" i="38" s="1"/>
  <c r="L50" i="38" s="1"/>
  <c r="M50" i="38" s="1"/>
  <c r="D49" i="38"/>
  <c r="E49" i="38" s="1"/>
  <c r="F49" i="38" s="1"/>
  <c r="G49" i="38" s="1"/>
  <c r="H49" i="38" s="1"/>
  <c r="I49" i="38" s="1"/>
  <c r="J49" i="38" s="1"/>
  <c r="K49" i="38" s="1"/>
  <c r="L49" i="38" s="1"/>
  <c r="M49" i="38" s="1"/>
  <c r="D48" i="38"/>
  <c r="E48" i="38" s="1"/>
  <c r="F48" i="38" s="1"/>
  <c r="G48" i="38" s="1"/>
  <c r="H48" i="38" s="1"/>
  <c r="I48" i="38" s="1"/>
  <c r="J48" i="38" s="1"/>
  <c r="K48" i="38" s="1"/>
  <c r="L48" i="38" s="1"/>
  <c r="M48" i="38" s="1"/>
  <c r="D47" i="38"/>
  <c r="E47" i="38" s="1"/>
  <c r="F47" i="38" s="1"/>
  <c r="G47" i="38" s="1"/>
  <c r="H47" i="38" s="1"/>
  <c r="I47" i="38" s="1"/>
  <c r="J47" i="38" s="1"/>
  <c r="K47" i="38" s="1"/>
  <c r="L47" i="38" s="1"/>
  <c r="M47" i="38" s="1"/>
  <c r="D46" i="38"/>
  <c r="E46" i="38" s="1"/>
  <c r="F46" i="38" s="1"/>
  <c r="G46" i="38" s="1"/>
  <c r="H46" i="38" s="1"/>
  <c r="I46" i="38" s="1"/>
  <c r="J46" i="38" s="1"/>
  <c r="K46" i="38" s="1"/>
  <c r="L46" i="38" s="1"/>
  <c r="M46" i="38" s="1"/>
  <c r="D45" i="38"/>
  <c r="E45" i="38" s="1"/>
  <c r="F45" i="38" s="1"/>
  <c r="G45" i="38" s="1"/>
  <c r="H45" i="38" s="1"/>
  <c r="I45" i="38" s="1"/>
  <c r="J45" i="38" s="1"/>
  <c r="K45" i="38" s="1"/>
  <c r="L45" i="38" s="1"/>
  <c r="M45" i="38" s="1"/>
  <c r="D44" i="38"/>
  <c r="E44" i="38" s="1"/>
  <c r="F44" i="38" s="1"/>
  <c r="G44" i="38" s="1"/>
  <c r="H44" i="38" s="1"/>
  <c r="I44" i="38" s="1"/>
  <c r="J44" i="38" s="1"/>
  <c r="K44" i="38" s="1"/>
  <c r="L44" i="38" s="1"/>
  <c r="M44" i="38" s="1"/>
  <c r="D43" i="38"/>
  <c r="E43" i="38" s="1"/>
  <c r="F43" i="38" s="1"/>
  <c r="G43" i="38" s="1"/>
  <c r="H43" i="38" s="1"/>
  <c r="I43" i="38" s="1"/>
  <c r="J43" i="38" s="1"/>
  <c r="K43" i="38" s="1"/>
  <c r="L43" i="38" s="1"/>
  <c r="M43" i="38" s="1"/>
  <c r="D42" i="38"/>
  <c r="E42" i="38" s="1"/>
  <c r="F42" i="38" s="1"/>
  <c r="G42" i="38" s="1"/>
  <c r="H42" i="38" s="1"/>
  <c r="I42" i="38" s="1"/>
  <c r="J42" i="38" s="1"/>
  <c r="K42" i="38" s="1"/>
  <c r="L42" i="38" s="1"/>
  <c r="M42" i="38" s="1"/>
  <c r="D41" i="38"/>
  <c r="E41" i="38" s="1"/>
  <c r="F41" i="38" s="1"/>
  <c r="G41" i="38" s="1"/>
  <c r="H41" i="38" s="1"/>
  <c r="I41" i="38" s="1"/>
  <c r="J41" i="38" s="1"/>
  <c r="K41" i="38" s="1"/>
  <c r="L41" i="38" s="1"/>
  <c r="M41" i="38" s="1"/>
  <c r="D40" i="38"/>
  <c r="E40" i="38" s="1"/>
  <c r="F40" i="38" s="1"/>
  <c r="G40" i="38" s="1"/>
  <c r="H40" i="38" s="1"/>
  <c r="I40" i="38" s="1"/>
  <c r="J40" i="38" s="1"/>
  <c r="K40" i="38" s="1"/>
  <c r="L40" i="38" s="1"/>
  <c r="M40" i="38" s="1"/>
  <c r="D39" i="38"/>
  <c r="E39" i="38" s="1"/>
  <c r="F39" i="38" s="1"/>
  <c r="G39" i="38" s="1"/>
  <c r="H39" i="38" s="1"/>
  <c r="I39" i="38" s="1"/>
  <c r="J39" i="38" s="1"/>
  <c r="K39" i="38" s="1"/>
  <c r="L39" i="38" s="1"/>
  <c r="M39" i="38" s="1"/>
  <c r="D38" i="38"/>
  <c r="E38" i="38" s="1"/>
  <c r="F38" i="38" s="1"/>
  <c r="G38" i="38" s="1"/>
  <c r="H38" i="38" s="1"/>
  <c r="I38" i="38" s="1"/>
  <c r="J38" i="38" s="1"/>
  <c r="K38" i="38" s="1"/>
  <c r="L38" i="38" s="1"/>
  <c r="M38" i="38" s="1"/>
  <c r="D37" i="38"/>
  <c r="E37" i="38" s="1"/>
  <c r="F37" i="38" s="1"/>
  <c r="G37" i="38" s="1"/>
  <c r="H37" i="38" s="1"/>
  <c r="I37" i="38" s="1"/>
  <c r="J37" i="38" s="1"/>
  <c r="K37" i="38" s="1"/>
  <c r="L37" i="38" s="1"/>
  <c r="M37" i="38" s="1"/>
  <c r="D36" i="38"/>
  <c r="E36" i="38" s="1"/>
  <c r="F36" i="38" s="1"/>
  <c r="G36" i="38" s="1"/>
  <c r="H36" i="38" s="1"/>
  <c r="I36" i="38" s="1"/>
  <c r="J36" i="38" s="1"/>
  <c r="K36" i="38" s="1"/>
  <c r="L36" i="38" s="1"/>
  <c r="M36" i="38" s="1"/>
  <c r="D35" i="38"/>
  <c r="E35" i="38" s="1"/>
  <c r="F35" i="38" s="1"/>
  <c r="G35" i="38" s="1"/>
  <c r="H35" i="38" s="1"/>
  <c r="I35" i="38" s="1"/>
  <c r="J35" i="38" s="1"/>
  <c r="K35" i="38" s="1"/>
  <c r="L35" i="38" s="1"/>
  <c r="M35" i="38" s="1"/>
  <c r="D34" i="38"/>
  <c r="E34" i="38" s="1"/>
  <c r="F34" i="38" s="1"/>
  <c r="G34" i="38" s="1"/>
  <c r="H34" i="38" s="1"/>
  <c r="I34" i="38" s="1"/>
  <c r="J34" i="38" s="1"/>
  <c r="K34" i="38" s="1"/>
  <c r="L34" i="38" s="1"/>
  <c r="M34" i="38" s="1"/>
  <c r="D33" i="38"/>
  <c r="E33" i="38" s="1"/>
  <c r="F33" i="38" s="1"/>
  <c r="G33" i="38" s="1"/>
  <c r="H33" i="38" s="1"/>
  <c r="I33" i="38" s="1"/>
  <c r="J33" i="38" s="1"/>
  <c r="K33" i="38" s="1"/>
  <c r="L33" i="38" s="1"/>
  <c r="M33" i="38" s="1"/>
  <c r="D32" i="38"/>
  <c r="E32" i="38" s="1"/>
  <c r="F32" i="38" s="1"/>
  <c r="G32" i="38" s="1"/>
  <c r="H32" i="38" s="1"/>
  <c r="I32" i="38" s="1"/>
  <c r="J32" i="38" s="1"/>
  <c r="K32" i="38" s="1"/>
  <c r="L32" i="38" s="1"/>
  <c r="M32" i="38" s="1"/>
  <c r="D31" i="38"/>
  <c r="E31" i="38" s="1"/>
  <c r="F31" i="38" s="1"/>
  <c r="G31" i="38" s="1"/>
  <c r="H31" i="38" s="1"/>
  <c r="I31" i="38" s="1"/>
  <c r="J31" i="38" s="1"/>
  <c r="K31" i="38" s="1"/>
  <c r="L31" i="38" s="1"/>
  <c r="M31" i="38" s="1"/>
  <c r="D30" i="38"/>
  <c r="E30" i="38" s="1"/>
  <c r="F30" i="38" s="1"/>
  <c r="G30" i="38" s="1"/>
  <c r="H30" i="38" s="1"/>
  <c r="I30" i="38" s="1"/>
  <c r="J30" i="38" s="1"/>
  <c r="K30" i="38" s="1"/>
  <c r="L30" i="38" s="1"/>
  <c r="M30" i="38" s="1"/>
  <c r="D29" i="38"/>
  <c r="E29" i="38" s="1"/>
  <c r="F29" i="38" s="1"/>
  <c r="G29" i="38" s="1"/>
  <c r="H29" i="38" s="1"/>
  <c r="I29" i="38" s="1"/>
  <c r="J29" i="38" s="1"/>
  <c r="K29" i="38" s="1"/>
  <c r="L29" i="38" s="1"/>
  <c r="M29" i="38" s="1"/>
  <c r="D28" i="38"/>
  <c r="E28" i="38" s="1"/>
  <c r="F28" i="38" s="1"/>
  <c r="G28" i="38" s="1"/>
  <c r="H28" i="38" s="1"/>
  <c r="I28" i="38" s="1"/>
  <c r="J28" i="38" s="1"/>
  <c r="K28" i="38" s="1"/>
  <c r="L28" i="38" s="1"/>
  <c r="M28" i="38" s="1"/>
  <c r="D27" i="38"/>
  <c r="E27" i="38" s="1"/>
  <c r="F27" i="38" s="1"/>
  <c r="G27" i="38" s="1"/>
  <c r="H27" i="38" s="1"/>
  <c r="I27" i="38" s="1"/>
  <c r="J27" i="38" s="1"/>
  <c r="K27" i="38" s="1"/>
  <c r="L27" i="38" s="1"/>
  <c r="M27" i="38" s="1"/>
  <c r="D26" i="38"/>
  <c r="E26" i="38" s="1"/>
  <c r="F26" i="38" s="1"/>
  <c r="G26" i="38" s="1"/>
  <c r="H26" i="38" s="1"/>
  <c r="I26" i="38" s="1"/>
  <c r="J26" i="38" s="1"/>
  <c r="K26" i="38" s="1"/>
  <c r="L26" i="38" s="1"/>
  <c r="M26" i="38" s="1"/>
  <c r="D25" i="38"/>
  <c r="E25" i="38" s="1"/>
  <c r="F25" i="38" s="1"/>
  <c r="G25" i="38" s="1"/>
  <c r="H25" i="38" s="1"/>
  <c r="I25" i="38" s="1"/>
  <c r="J25" i="38" s="1"/>
  <c r="K25" i="38" s="1"/>
  <c r="L25" i="38" s="1"/>
  <c r="M25" i="38" s="1"/>
  <c r="D24" i="38"/>
  <c r="E24" i="38" s="1"/>
  <c r="F24" i="38" s="1"/>
  <c r="G24" i="38" s="1"/>
  <c r="H24" i="38" s="1"/>
  <c r="I24" i="38" s="1"/>
  <c r="J24" i="38" s="1"/>
  <c r="K24" i="38" s="1"/>
  <c r="L24" i="38" s="1"/>
  <c r="M24" i="38" s="1"/>
  <c r="D23" i="38"/>
  <c r="E23" i="38" s="1"/>
  <c r="F23" i="38" s="1"/>
  <c r="G23" i="38" s="1"/>
  <c r="H23" i="38" s="1"/>
  <c r="I23" i="38" s="1"/>
  <c r="J23" i="38" s="1"/>
  <c r="K23" i="38" s="1"/>
  <c r="L23" i="38" s="1"/>
  <c r="M23" i="38" s="1"/>
  <c r="D22" i="38"/>
  <c r="E22" i="38" s="1"/>
  <c r="F22" i="38" s="1"/>
  <c r="G22" i="38" s="1"/>
  <c r="H22" i="38" s="1"/>
  <c r="I22" i="38" s="1"/>
  <c r="J22" i="38" s="1"/>
  <c r="K22" i="38" s="1"/>
  <c r="L22" i="38" s="1"/>
  <c r="M22" i="38" s="1"/>
  <c r="D21" i="38"/>
  <c r="E21" i="38" s="1"/>
  <c r="F21" i="38" s="1"/>
  <c r="G21" i="38" s="1"/>
  <c r="H21" i="38" s="1"/>
  <c r="I21" i="38" s="1"/>
  <c r="J21" i="38" s="1"/>
  <c r="K21" i="38" s="1"/>
  <c r="L21" i="38" s="1"/>
  <c r="M21" i="38" s="1"/>
  <c r="D20" i="38"/>
  <c r="E20" i="38" s="1"/>
  <c r="F20" i="38" s="1"/>
  <c r="G20" i="38" s="1"/>
  <c r="H20" i="38" s="1"/>
  <c r="I20" i="38" s="1"/>
  <c r="J20" i="38" s="1"/>
  <c r="K20" i="38" s="1"/>
  <c r="L20" i="38" s="1"/>
  <c r="M20" i="38" s="1"/>
  <c r="D19" i="38"/>
  <c r="E19" i="38" s="1"/>
  <c r="F19" i="38" s="1"/>
  <c r="G19" i="38" s="1"/>
  <c r="H19" i="38" s="1"/>
  <c r="I19" i="38" s="1"/>
  <c r="J19" i="38" s="1"/>
  <c r="K19" i="38" s="1"/>
  <c r="L19" i="38" s="1"/>
  <c r="M19" i="38" s="1"/>
  <c r="D18" i="38"/>
  <c r="E18" i="38" s="1"/>
  <c r="F18" i="38" s="1"/>
  <c r="G18" i="38" s="1"/>
  <c r="H18" i="38" s="1"/>
  <c r="I18" i="38" s="1"/>
  <c r="J18" i="38" s="1"/>
  <c r="K18" i="38" s="1"/>
  <c r="L18" i="38" s="1"/>
  <c r="M18" i="38" s="1"/>
  <c r="D17" i="38"/>
  <c r="E17" i="38" s="1"/>
  <c r="F17" i="38" s="1"/>
  <c r="G17" i="38" s="1"/>
  <c r="H17" i="38" s="1"/>
  <c r="I17" i="38" s="1"/>
  <c r="J17" i="38" s="1"/>
  <c r="K17" i="38" s="1"/>
  <c r="L17" i="38" s="1"/>
  <c r="M17" i="38" s="1"/>
  <c r="D16" i="38"/>
  <c r="E16" i="38" s="1"/>
  <c r="F16" i="38" s="1"/>
  <c r="G16" i="38" s="1"/>
  <c r="H16" i="38" s="1"/>
  <c r="I16" i="38" s="1"/>
  <c r="J16" i="38" s="1"/>
  <c r="K16" i="38" s="1"/>
  <c r="L16" i="38" s="1"/>
  <c r="M16" i="38" s="1"/>
  <c r="D15" i="38"/>
  <c r="E15" i="38" s="1"/>
  <c r="F15" i="38" s="1"/>
  <c r="G15" i="38" s="1"/>
  <c r="H15" i="38" s="1"/>
  <c r="I15" i="38" s="1"/>
  <c r="J15" i="38" s="1"/>
  <c r="K15" i="38" s="1"/>
  <c r="L15" i="38" s="1"/>
  <c r="M15" i="38" s="1"/>
  <c r="D14" i="38"/>
  <c r="E14" i="38" s="1"/>
  <c r="F14" i="38" s="1"/>
  <c r="G14" i="38" s="1"/>
  <c r="H14" i="38" s="1"/>
  <c r="I14" i="38" s="1"/>
  <c r="J14" i="38" s="1"/>
  <c r="K14" i="38" s="1"/>
  <c r="L14" i="38" s="1"/>
  <c r="M14" i="38" s="1"/>
  <c r="D13" i="38"/>
  <c r="E13" i="38" s="1"/>
  <c r="F13" i="38" s="1"/>
  <c r="G13" i="38" s="1"/>
  <c r="H13" i="38" s="1"/>
  <c r="I13" i="38" s="1"/>
  <c r="J13" i="38" s="1"/>
  <c r="K13" i="38" s="1"/>
  <c r="L13" i="38" s="1"/>
  <c r="M13" i="38" s="1"/>
  <c r="D12" i="38"/>
  <c r="E12" i="38" s="1"/>
  <c r="F12" i="38" s="1"/>
  <c r="G12" i="38" s="1"/>
  <c r="H12" i="38" s="1"/>
  <c r="I12" i="38" s="1"/>
  <c r="J12" i="38" s="1"/>
  <c r="K12" i="38" s="1"/>
  <c r="L12" i="38" s="1"/>
  <c r="M12" i="38" s="1"/>
  <c r="D11" i="38"/>
  <c r="E11" i="38" s="1"/>
  <c r="F11" i="38" s="1"/>
  <c r="G11" i="38" s="1"/>
  <c r="H11" i="38" s="1"/>
  <c r="I11" i="38" s="1"/>
  <c r="J11" i="38" s="1"/>
  <c r="K11" i="38" s="1"/>
  <c r="L11" i="38" s="1"/>
  <c r="M11" i="38" s="1"/>
  <c r="D10" i="38"/>
  <c r="E10" i="38" s="1"/>
  <c r="F10" i="38" s="1"/>
  <c r="G10" i="38" s="1"/>
  <c r="H10" i="38" s="1"/>
  <c r="I10" i="38" s="1"/>
  <c r="J10" i="38" s="1"/>
  <c r="K10" i="38" s="1"/>
  <c r="L10" i="38" s="1"/>
  <c r="M10" i="38" s="1"/>
  <c r="D9" i="38"/>
  <c r="E9" i="38" s="1"/>
  <c r="F9" i="38" s="1"/>
  <c r="G9" i="38" s="1"/>
  <c r="H9" i="38" s="1"/>
  <c r="I9" i="38" s="1"/>
  <c r="J9" i="38" s="1"/>
  <c r="K9" i="38" s="1"/>
  <c r="L9" i="38" s="1"/>
  <c r="M9" i="38" s="1"/>
  <c r="D8" i="38"/>
  <c r="E8" i="38" s="1"/>
  <c r="F8" i="38" s="1"/>
  <c r="G8" i="38" s="1"/>
  <c r="H8" i="38" s="1"/>
  <c r="I8" i="38" s="1"/>
  <c r="J8" i="38" s="1"/>
  <c r="K8" i="38" s="1"/>
  <c r="L8" i="38" s="1"/>
  <c r="M8" i="38" s="1"/>
  <c r="D7" i="38"/>
  <c r="E7" i="38" s="1"/>
  <c r="F7" i="38" s="1"/>
  <c r="G7" i="38" s="1"/>
  <c r="H7" i="38" s="1"/>
  <c r="I7" i="38" s="1"/>
  <c r="J7" i="38" s="1"/>
  <c r="K7" i="38" s="1"/>
  <c r="L7" i="38" s="1"/>
  <c r="M7" i="38" s="1"/>
  <c r="D6" i="38"/>
  <c r="E6" i="38" s="1"/>
  <c r="F6" i="38" s="1"/>
  <c r="G6" i="38" s="1"/>
  <c r="H6" i="38" s="1"/>
  <c r="I6" i="38" s="1"/>
  <c r="J6" i="38" s="1"/>
  <c r="K6" i="38" s="1"/>
  <c r="L6" i="38" s="1"/>
  <c r="M6" i="38" s="1"/>
  <c r="D5" i="38"/>
  <c r="E5" i="38" s="1"/>
  <c r="F5" i="38" s="1"/>
  <c r="G5" i="38" s="1"/>
  <c r="H5" i="38" s="1"/>
  <c r="I5" i="38" s="1"/>
  <c r="J5" i="38" s="1"/>
  <c r="K5" i="38" s="1"/>
  <c r="L5" i="38" s="1"/>
  <c r="M5" i="38" s="1"/>
  <c r="D4" i="38"/>
  <c r="E4" i="38" s="1"/>
  <c r="F4" i="38" s="1"/>
  <c r="G4" i="38" s="1"/>
  <c r="H4" i="38" s="1"/>
  <c r="I4" i="38" s="1"/>
  <c r="J4" i="38" s="1"/>
  <c r="K4" i="38" s="1"/>
  <c r="L4" i="38" s="1"/>
  <c r="M4" i="38" s="1"/>
  <c r="D3" i="38"/>
  <c r="E3" i="38" s="1"/>
  <c r="F3" i="38" s="1"/>
  <c r="G3" i="38" s="1"/>
  <c r="H3" i="38" s="1"/>
  <c r="I3" i="38" s="1"/>
  <c r="J3" i="38" s="1"/>
  <c r="K3" i="38" s="1"/>
  <c r="L3" i="38" s="1"/>
  <c r="M3" i="38" s="1"/>
  <c r="D2" i="38"/>
  <c r="E2" i="38" s="1"/>
  <c r="F2" i="38" s="1"/>
  <c r="G2" i="38" s="1"/>
  <c r="H2" i="38" s="1"/>
  <c r="I2" i="38" s="1"/>
  <c r="J2" i="38" s="1"/>
  <c r="K2" i="38" s="1"/>
  <c r="L2" i="38" s="1"/>
  <c r="M2" i="38" s="1"/>
  <c r="Z69" i="37"/>
  <c r="AB68" i="37"/>
  <c r="Q68" i="37"/>
  <c r="S68" i="37" s="1"/>
  <c r="P68" i="37"/>
  <c r="X68" i="37" s="1"/>
  <c r="Z68" i="37" s="1"/>
  <c r="E68" i="37"/>
  <c r="F68" i="37" s="1"/>
  <c r="G68" i="37" s="1"/>
  <c r="H68" i="37" s="1"/>
  <c r="I68" i="37" s="1"/>
  <c r="J68" i="37" s="1"/>
  <c r="K68" i="37" s="1"/>
  <c r="L68" i="37" s="1"/>
  <c r="M68" i="37" s="1"/>
  <c r="D68" i="37"/>
  <c r="AB67" i="37"/>
  <c r="Q67" i="37"/>
  <c r="S67" i="37" s="1"/>
  <c r="P67" i="37"/>
  <c r="X67" i="37" s="1"/>
  <c r="Z67" i="37" s="1"/>
  <c r="D67" i="37"/>
  <c r="E67" i="37" s="1"/>
  <c r="F67" i="37" s="1"/>
  <c r="G67" i="37" s="1"/>
  <c r="H67" i="37" s="1"/>
  <c r="I67" i="37" s="1"/>
  <c r="J67" i="37" s="1"/>
  <c r="K67" i="37" s="1"/>
  <c r="L67" i="37" s="1"/>
  <c r="M67" i="37" s="1"/>
  <c r="AB66" i="37"/>
  <c r="Q66" i="37"/>
  <c r="S66" i="37" s="1"/>
  <c r="P66" i="37"/>
  <c r="X66" i="37" s="1"/>
  <c r="Z66" i="37" s="1"/>
  <c r="D66" i="37"/>
  <c r="E66" i="37" s="1"/>
  <c r="F66" i="37" s="1"/>
  <c r="G66" i="37" s="1"/>
  <c r="H66" i="37" s="1"/>
  <c r="I66" i="37" s="1"/>
  <c r="J66" i="37" s="1"/>
  <c r="K66" i="37" s="1"/>
  <c r="L66" i="37" s="1"/>
  <c r="M66" i="37" s="1"/>
  <c r="AB65" i="37"/>
  <c r="Q65" i="37"/>
  <c r="S65" i="37" s="1"/>
  <c r="P65" i="37"/>
  <c r="X65" i="37" s="1"/>
  <c r="Z65" i="37" s="1"/>
  <c r="D65" i="37"/>
  <c r="E65" i="37" s="1"/>
  <c r="F65" i="37" s="1"/>
  <c r="G65" i="37" s="1"/>
  <c r="H65" i="37" s="1"/>
  <c r="I65" i="37" s="1"/>
  <c r="J65" i="37" s="1"/>
  <c r="K65" i="37" s="1"/>
  <c r="L65" i="37" s="1"/>
  <c r="M65" i="37" s="1"/>
  <c r="AB64" i="37"/>
  <c r="Q64" i="37"/>
  <c r="S64" i="37" s="1"/>
  <c r="P64" i="37"/>
  <c r="X64" i="37" s="1"/>
  <c r="Z64" i="37" s="1"/>
  <c r="D64" i="37"/>
  <c r="E64" i="37" s="1"/>
  <c r="F64" i="37" s="1"/>
  <c r="G64" i="37" s="1"/>
  <c r="H64" i="37" s="1"/>
  <c r="I64" i="37" s="1"/>
  <c r="J64" i="37" s="1"/>
  <c r="K64" i="37" s="1"/>
  <c r="L64" i="37" s="1"/>
  <c r="M64" i="37" s="1"/>
  <c r="AB63" i="37"/>
  <c r="Q63" i="37"/>
  <c r="S63" i="37" s="1"/>
  <c r="P63" i="37"/>
  <c r="X63" i="37" s="1"/>
  <c r="Z63" i="37" s="1"/>
  <c r="E63" i="37"/>
  <c r="F63" i="37" s="1"/>
  <c r="G63" i="37" s="1"/>
  <c r="H63" i="37" s="1"/>
  <c r="I63" i="37" s="1"/>
  <c r="J63" i="37" s="1"/>
  <c r="K63" i="37" s="1"/>
  <c r="L63" i="37" s="1"/>
  <c r="M63" i="37" s="1"/>
  <c r="D63" i="37"/>
  <c r="AB62" i="37"/>
  <c r="Q62" i="37"/>
  <c r="S62" i="37" s="1"/>
  <c r="P62" i="37"/>
  <c r="X62" i="37" s="1"/>
  <c r="Z62" i="37" s="1"/>
  <c r="D62" i="37"/>
  <c r="E62" i="37" s="1"/>
  <c r="F62" i="37" s="1"/>
  <c r="G62" i="37" s="1"/>
  <c r="H62" i="37" s="1"/>
  <c r="I62" i="37" s="1"/>
  <c r="J62" i="37" s="1"/>
  <c r="K62" i="37" s="1"/>
  <c r="L62" i="37" s="1"/>
  <c r="M62" i="37" s="1"/>
  <c r="AB61" i="37"/>
  <c r="Q61" i="37"/>
  <c r="S61" i="37" s="1"/>
  <c r="P61" i="37"/>
  <c r="X61" i="37" s="1"/>
  <c r="Z61" i="37" s="1"/>
  <c r="D61" i="37"/>
  <c r="E61" i="37" s="1"/>
  <c r="F61" i="37" s="1"/>
  <c r="G61" i="37" s="1"/>
  <c r="H61" i="37" s="1"/>
  <c r="I61" i="37" s="1"/>
  <c r="J61" i="37" s="1"/>
  <c r="K61" i="37" s="1"/>
  <c r="L61" i="37" s="1"/>
  <c r="M61" i="37" s="1"/>
  <c r="AB60" i="37"/>
  <c r="Q60" i="37"/>
  <c r="S60" i="37" s="1"/>
  <c r="P60" i="37"/>
  <c r="X60" i="37" s="1"/>
  <c r="Z60" i="37" s="1"/>
  <c r="E60" i="37"/>
  <c r="F60" i="37" s="1"/>
  <c r="G60" i="37" s="1"/>
  <c r="H60" i="37" s="1"/>
  <c r="I60" i="37" s="1"/>
  <c r="J60" i="37" s="1"/>
  <c r="K60" i="37" s="1"/>
  <c r="L60" i="37" s="1"/>
  <c r="M60" i="37" s="1"/>
  <c r="D60" i="37"/>
  <c r="AB59" i="37"/>
  <c r="Q59" i="37"/>
  <c r="S59" i="37" s="1"/>
  <c r="P59" i="37"/>
  <c r="X59" i="37" s="1"/>
  <c r="Z59" i="37" s="1"/>
  <c r="D59" i="37"/>
  <c r="E59" i="37" s="1"/>
  <c r="F59" i="37" s="1"/>
  <c r="G59" i="37" s="1"/>
  <c r="H59" i="37" s="1"/>
  <c r="I59" i="37" s="1"/>
  <c r="J59" i="37" s="1"/>
  <c r="K59" i="37" s="1"/>
  <c r="L59" i="37" s="1"/>
  <c r="M59" i="37" s="1"/>
  <c r="AB58" i="37"/>
  <c r="Q58" i="37"/>
  <c r="S58" i="37" s="1"/>
  <c r="P58" i="37"/>
  <c r="X58" i="37" s="1"/>
  <c r="Z58" i="37" s="1"/>
  <c r="D58" i="37"/>
  <c r="E58" i="37" s="1"/>
  <c r="F58" i="37" s="1"/>
  <c r="G58" i="37" s="1"/>
  <c r="H58" i="37" s="1"/>
  <c r="I58" i="37" s="1"/>
  <c r="J58" i="37" s="1"/>
  <c r="K58" i="37" s="1"/>
  <c r="L58" i="37" s="1"/>
  <c r="M58" i="37" s="1"/>
  <c r="AB57" i="37"/>
  <c r="Q57" i="37"/>
  <c r="S57" i="37" s="1"/>
  <c r="P57" i="37"/>
  <c r="X57" i="37" s="1"/>
  <c r="Z57" i="37" s="1"/>
  <c r="D57" i="37"/>
  <c r="E57" i="37" s="1"/>
  <c r="F57" i="37" s="1"/>
  <c r="G57" i="37" s="1"/>
  <c r="H57" i="37" s="1"/>
  <c r="I57" i="37" s="1"/>
  <c r="J57" i="37" s="1"/>
  <c r="K57" i="37" s="1"/>
  <c r="L57" i="37" s="1"/>
  <c r="M57" i="37" s="1"/>
  <c r="AB56" i="37"/>
  <c r="Q56" i="37"/>
  <c r="S56" i="37" s="1"/>
  <c r="P56" i="37"/>
  <c r="X56" i="37" s="1"/>
  <c r="Z56" i="37" s="1"/>
  <c r="D56" i="37"/>
  <c r="E56" i="37" s="1"/>
  <c r="F56" i="37" s="1"/>
  <c r="G56" i="37" s="1"/>
  <c r="H56" i="37" s="1"/>
  <c r="I56" i="37" s="1"/>
  <c r="J56" i="37" s="1"/>
  <c r="K56" i="37" s="1"/>
  <c r="L56" i="37" s="1"/>
  <c r="M56" i="37" s="1"/>
  <c r="AB55" i="37"/>
  <c r="Q55" i="37"/>
  <c r="S55" i="37" s="1"/>
  <c r="P55" i="37"/>
  <c r="X55" i="37" s="1"/>
  <c r="Z55" i="37" s="1"/>
  <c r="E55" i="37"/>
  <c r="F55" i="37" s="1"/>
  <c r="G55" i="37" s="1"/>
  <c r="H55" i="37" s="1"/>
  <c r="I55" i="37" s="1"/>
  <c r="J55" i="37" s="1"/>
  <c r="K55" i="37" s="1"/>
  <c r="L55" i="37" s="1"/>
  <c r="M55" i="37" s="1"/>
  <c r="D55" i="37"/>
  <c r="AB54" i="37"/>
  <c r="Q54" i="37"/>
  <c r="S54" i="37" s="1"/>
  <c r="P54" i="37"/>
  <c r="X54" i="37" s="1"/>
  <c r="Z54" i="37" s="1"/>
  <c r="D54" i="37"/>
  <c r="E54" i="37" s="1"/>
  <c r="F54" i="37" s="1"/>
  <c r="G54" i="37" s="1"/>
  <c r="H54" i="37" s="1"/>
  <c r="I54" i="37" s="1"/>
  <c r="J54" i="37" s="1"/>
  <c r="K54" i="37" s="1"/>
  <c r="L54" i="37" s="1"/>
  <c r="M54" i="37" s="1"/>
  <c r="AB53" i="37"/>
  <c r="Q53" i="37"/>
  <c r="S53" i="37" s="1"/>
  <c r="P53" i="37"/>
  <c r="X53" i="37" s="1"/>
  <c r="Z53" i="37" s="1"/>
  <c r="E53" i="37"/>
  <c r="F53" i="37" s="1"/>
  <c r="G53" i="37" s="1"/>
  <c r="H53" i="37" s="1"/>
  <c r="I53" i="37" s="1"/>
  <c r="J53" i="37" s="1"/>
  <c r="K53" i="37" s="1"/>
  <c r="L53" i="37" s="1"/>
  <c r="M53" i="37" s="1"/>
  <c r="D53" i="37"/>
  <c r="AB52" i="37"/>
  <c r="Q52" i="37"/>
  <c r="S52" i="37" s="1"/>
  <c r="P52" i="37"/>
  <c r="X52" i="37" s="1"/>
  <c r="Z52" i="37" s="1"/>
  <c r="E52" i="37"/>
  <c r="F52" i="37" s="1"/>
  <c r="G52" i="37" s="1"/>
  <c r="H52" i="37" s="1"/>
  <c r="I52" i="37" s="1"/>
  <c r="J52" i="37" s="1"/>
  <c r="K52" i="37" s="1"/>
  <c r="L52" i="37" s="1"/>
  <c r="M52" i="37" s="1"/>
  <c r="D52" i="37"/>
  <c r="AB51" i="37"/>
  <c r="Q51" i="37"/>
  <c r="S51" i="37" s="1"/>
  <c r="P51" i="37"/>
  <c r="X51" i="37" s="1"/>
  <c r="Z51" i="37" s="1"/>
  <c r="D51" i="37"/>
  <c r="E51" i="37" s="1"/>
  <c r="F51" i="37" s="1"/>
  <c r="G51" i="37" s="1"/>
  <c r="H51" i="37" s="1"/>
  <c r="I51" i="37" s="1"/>
  <c r="J51" i="37" s="1"/>
  <c r="K51" i="37" s="1"/>
  <c r="L51" i="37" s="1"/>
  <c r="M51" i="37" s="1"/>
  <c r="AB50" i="37"/>
  <c r="Q50" i="37"/>
  <c r="S50" i="37" s="1"/>
  <c r="P50" i="37"/>
  <c r="X50" i="37" s="1"/>
  <c r="Z50" i="37" s="1"/>
  <c r="E50" i="37"/>
  <c r="F50" i="37" s="1"/>
  <c r="G50" i="37" s="1"/>
  <c r="H50" i="37" s="1"/>
  <c r="I50" i="37" s="1"/>
  <c r="J50" i="37" s="1"/>
  <c r="K50" i="37" s="1"/>
  <c r="L50" i="37" s="1"/>
  <c r="M50" i="37" s="1"/>
  <c r="D50" i="37"/>
  <c r="AB49" i="37"/>
  <c r="Q49" i="37"/>
  <c r="S49" i="37" s="1"/>
  <c r="P49" i="37"/>
  <c r="X49" i="37" s="1"/>
  <c r="Z49" i="37" s="1"/>
  <c r="D49" i="37"/>
  <c r="E49" i="37" s="1"/>
  <c r="F49" i="37" s="1"/>
  <c r="G49" i="37" s="1"/>
  <c r="H49" i="37" s="1"/>
  <c r="I49" i="37" s="1"/>
  <c r="J49" i="37" s="1"/>
  <c r="K49" i="37" s="1"/>
  <c r="L49" i="37" s="1"/>
  <c r="M49" i="37" s="1"/>
  <c r="AB48" i="37"/>
  <c r="Q48" i="37"/>
  <c r="S48" i="37" s="1"/>
  <c r="P48" i="37"/>
  <c r="X48" i="37" s="1"/>
  <c r="Z48" i="37" s="1"/>
  <c r="D48" i="37"/>
  <c r="E48" i="37" s="1"/>
  <c r="F48" i="37" s="1"/>
  <c r="G48" i="37" s="1"/>
  <c r="H48" i="37" s="1"/>
  <c r="I48" i="37" s="1"/>
  <c r="J48" i="37" s="1"/>
  <c r="K48" i="37" s="1"/>
  <c r="L48" i="37" s="1"/>
  <c r="M48" i="37" s="1"/>
  <c r="AB47" i="37"/>
  <c r="Q47" i="37"/>
  <c r="S47" i="37" s="1"/>
  <c r="P47" i="37"/>
  <c r="X47" i="37" s="1"/>
  <c r="Z47" i="37" s="1"/>
  <c r="E47" i="37"/>
  <c r="F47" i="37" s="1"/>
  <c r="G47" i="37" s="1"/>
  <c r="H47" i="37" s="1"/>
  <c r="I47" i="37" s="1"/>
  <c r="J47" i="37" s="1"/>
  <c r="K47" i="37" s="1"/>
  <c r="L47" i="37" s="1"/>
  <c r="M47" i="37" s="1"/>
  <c r="D47" i="37"/>
  <c r="AB46" i="37"/>
  <c r="Q46" i="37"/>
  <c r="S46" i="37" s="1"/>
  <c r="P46" i="37"/>
  <c r="X46" i="37" s="1"/>
  <c r="Z46" i="37" s="1"/>
  <c r="E46" i="37"/>
  <c r="F46" i="37" s="1"/>
  <c r="G46" i="37" s="1"/>
  <c r="H46" i="37" s="1"/>
  <c r="I46" i="37" s="1"/>
  <c r="J46" i="37" s="1"/>
  <c r="K46" i="37" s="1"/>
  <c r="L46" i="37" s="1"/>
  <c r="M46" i="37" s="1"/>
  <c r="D46" i="37"/>
  <c r="AB45" i="37"/>
  <c r="Q45" i="37"/>
  <c r="S45" i="37" s="1"/>
  <c r="P45" i="37"/>
  <c r="X45" i="37" s="1"/>
  <c r="Z45" i="37" s="1"/>
  <c r="E45" i="37"/>
  <c r="F45" i="37" s="1"/>
  <c r="G45" i="37" s="1"/>
  <c r="H45" i="37" s="1"/>
  <c r="I45" i="37" s="1"/>
  <c r="J45" i="37" s="1"/>
  <c r="K45" i="37" s="1"/>
  <c r="L45" i="37" s="1"/>
  <c r="M45" i="37" s="1"/>
  <c r="D45" i="37"/>
  <c r="AB44" i="37"/>
  <c r="Q44" i="37"/>
  <c r="S44" i="37" s="1"/>
  <c r="P44" i="37"/>
  <c r="X44" i="37" s="1"/>
  <c r="Z44" i="37" s="1"/>
  <c r="E44" i="37"/>
  <c r="F44" i="37" s="1"/>
  <c r="G44" i="37" s="1"/>
  <c r="H44" i="37" s="1"/>
  <c r="I44" i="37" s="1"/>
  <c r="J44" i="37" s="1"/>
  <c r="K44" i="37" s="1"/>
  <c r="L44" i="37" s="1"/>
  <c r="M44" i="37" s="1"/>
  <c r="D44" i="37"/>
  <c r="AB43" i="37"/>
  <c r="Q43" i="37"/>
  <c r="S43" i="37" s="1"/>
  <c r="P43" i="37"/>
  <c r="X43" i="37" s="1"/>
  <c r="Z43" i="37" s="1"/>
  <c r="E43" i="37"/>
  <c r="F43" i="37" s="1"/>
  <c r="G43" i="37" s="1"/>
  <c r="H43" i="37" s="1"/>
  <c r="I43" i="37" s="1"/>
  <c r="J43" i="37" s="1"/>
  <c r="K43" i="37" s="1"/>
  <c r="L43" i="37" s="1"/>
  <c r="M43" i="37" s="1"/>
  <c r="D43" i="37"/>
  <c r="AB42" i="37"/>
  <c r="Q42" i="37"/>
  <c r="S42" i="37" s="1"/>
  <c r="P42" i="37"/>
  <c r="X42" i="37" s="1"/>
  <c r="Z42" i="37" s="1"/>
  <c r="E42" i="37"/>
  <c r="F42" i="37" s="1"/>
  <c r="G42" i="37" s="1"/>
  <c r="H42" i="37" s="1"/>
  <c r="I42" i="37" s="1"/>
  <c r="J42" i="37" s="1"/>
  <c r="K42" i="37" s="1"/>
  <c r="L42" i="37" s="1"/>
  <c r="M42" i="37" s="1"/>
  <c r="D42" i="37"/>
  <c r="AB41" i="37"/>
  <c r="Q41" i="37"/>
  <c r="S41" i="37" s="1"/>
  <c r="P41" i="37"/>
  <c r="X41" i="37" s="1"/>
  <c r="Z41" i="37" s="1"/>
  <c r="D41" i="37"/>
  <c r="E41" i="37" s="1"/>
  <c r="F41" i="37" s="1"/>
  <c r="G41" i="37" s="1"/>
  <c r="H41" i="37" s="1"/>
  <c r="I41" i="37" s="1"/>
  <c r="J41" i="37" s="1"/>
  <c r="K41" i="37" s="1"/>
  <c r="L41" i="37" s="1"/>
  <c r="M41" i="37" s="1"/>
  <c r="AB40" i="37"/>
  <c r="Q40" i="37"/>
  <c r="S40" i="37" s="1"/>
  <c r="P40" i="37"/>
  <c r="X40" i="37" s="1"/>
  <c r="Z40" i="37" s="1"/>
  <c r="E40" i="37"/>
  <c r="F40" i="37" s="1"/>
  <c r="G40" i="37" s="1"/>
  <c r="H40" i="37" s="1"/>
  <c r="I40" i="37" s="1"/>
  <c r="J40" i="37" s="1"/>
  <c r="K40" i="37" s="1"/>
  <c r="L40" i="37" s="1"/>
  <c r="M40" i="37" s="1"/>
  <c r="D40" i="37"/>
  <c r="AB39" i="37"/>
  <c r="Q39" i="37"/>
  <c r="S39" i="37" s="1"/>
  <c r="P39" i="37"/>
  <c r="X39" i="37" s="1"/>
  <c r="Z39" i="37" s="1"/>
  <c r="D39" i="37"/>
  <c r="E39" i="37" s="1"/>
  <c r="F39" i="37" s="1"/>
  <c r="G39" i="37" s="1"/>
  <c r="H39" i="37" s="1"/>
  <c r="I39" i="37" s="1"/>
  <c r="J39" i="37" s="1"/>
  <c r="K39" i="37" s="1"/>
  <c r="L39" i="37" s="1"/>
  <c r="M39" i="37" s="1"/>
  <c r="AB38" i="37"/>
  <c r="Q38" i="37"/>
  <c r="S38" i="37" s="1"/>
  <c r="P38" i="37"/>
  <c r="X38" i="37" s="1"/>
  <c r="Z38" i="37" s="1"/>
  <c r="E38" i="37"/>
  <c r="F38" i="37" s="1"/>
  <c r="G38" i="37" s="1"/>
  <c r="H38" i="37" s="1"/>
  <c r="I38" i="37" s="1"/>
  <c r="J38" i="37" s="1"/>
  <c r="K38" i="37" s="1"/>
  <c r="L38" i="37" s="1"/>
  <c r="M38" i="37" s="1"/>
  <c r="D38" i="37"/>
  <c r="AB37" i="37"/>
  <c r="Q37" i="37"/>
  <c r="S37" i="37" s="1"/>
  <c r="P37" i="37"/>
  <c r="X37" i="37" s="1"/>
  <c r="Z37" i="37" s="1"/>
  <c r="E37" i="37"/>
  <c r="F37" i="37" s="1"/>
  <c r="G37" i="37" s="1"/>
  <c r="H37" i="37" s="1"/>
  <c r="I37" i="37" s="1"/>
  <c r="J37" i="37" s="1"/>
  <c r="K37" i="37" s="1"/>
  <c r="L37" i="37" s="1"/>
  <c r="M37" i="37" s="1"/>
  <c r="D37" i="37"/>
  <c r="AB36" i="37"/>
  <c r="Q36" i="37"/>
  <c r="S36" i="37" s="1"/>
  <c r="P36" i="37"/>
  <c r="X36" i="37" s="1"/>
  <c r="Z36" i="37" s="1"/>
  <c r="D36" i="37"/>
  <c r="E36" i="37" s="1"/>
  <c r="F36" i="37" s="1"/>
  <c r="G36" i="37" s="1"/>
  <c r="H36" i="37" s="1"/>
  <c r="I36" i="37" s="1"/>
  <c r="J36" i="37" s="1"/>
  <c r="K36" i="37" s="1"/>
  <c r="L36" i="37" s="1"/>
  <c r="M36" i="37" s="1"/>
  <c r="AB35" i="37"/>
  <c r="Q35" i="37"/>
  <c r="S35" i="37" s="1"/>
  <c r="P35" i="37"/>
  <c r="X35" i="37" s="1"/>
  <c r="Z35" i="37" s="1"/>
  <c r="E35" i="37"/>
  <c r="F35" i="37" s="1"/>
  <c r="G35" i="37" s="1"/>
  <c r="H35" i="37" s="1"/>
  <c r="I35" i="37" s="1"/>
  <c r="J35" i="37" s="1"/>
  <c r="K35" i="37" s="1"/>
  <c r="L35" i="37" s="1"/>
  <c r="M35" i="37" s="1"/>
  <c r="D35" i="37"/>
  <c r="AB34" i="37"/>
  <c r="Q34" i="37"/>
  <c r="S34" i="37" s="1"/>
  <c r="P34" i="37"/>
  <c r="X34" i="37" s="1"/>
  <c r="Z34" i="37" s="1"/>
  <c r="E34" i="37"/>
  <c r="F34" i="37" s="1"/>
  <c r="G34" i="37" s="1"/>
  <c r="H34" i="37" s="1"/>
  <c r="I34" i="37" s="1"/>
  <c r="J34" i="37" s="1"/>
  <c r="K34" i="37" s="1"/>
  <c r="L34" i="37" s="1"/>
  <c r="M34" i="37" s="1"/>
  <c r="D34" i="37"/>
  <c r="AB33" i="37"/>
  <c r="Q33" i="37"/>
  <c r="S33" i="37" s="1"/>
  <c r="P33" i="37"/>
  <c r="X33" i="37" s="1"/>
  <c r="Z33" i="37" s="1"/>
  <c r="E33" i="37"/>
  <c r="F33" i="37" s="1"/>
  <c r="G33" i="37" s="1"/>
  <c r="H33" i="37" s="1"/>
  <c r="I33" i="37" s="1"/>
  <c r="J33" i="37" s="1"/>
  <c r="K33" i="37" s="1"/>
  <c r="L33" i="37" s="1"/>
  <c r="M33" i="37" s="1"/>
  <c r="D33" i="37"/>
  <c r="AB32" i="37"/>
  <c r="Q32" i="37"/>
  <c r="S32" i="37" s="1"/>
  <c r="P32" i="37"/>
  <c r="X32" i="37" s="1"/>
  <c r="Z32" i="37" s="1"/>
  <c r="E32" i="37"/>
  <c r="F32" i="37" s="1"/>
  <c r="G32" i="37" s="1"/>
  <c r="H32" i="37" s="1"/>
  <c r="I32" i="37" s="1"/>
  <c r="J32" i="37" s="1"/>
  <c r="K32" i="37" s="1"/>
  <c r="L32" i="37" s="1"/>
  <c r="M32" i="37" s="1"/>
  <c r="D32" i="37"/>
  <c r="AB31" i="37"/>
  <c r="Q31" i="37"/>
  <c r="S31" i="37" s="1"/>
  <c r="P31" i="37"/>
  <c r="X31" i="37" s="1"/>
  <c r="Z31" i="37" s="1"/>
  <c r="E31" i="37"/>
  <c r="F31" i="37" s="1"/>
  <c r="G31" i="37" s="1"/>
  <c r="H31" i="37" s="1"/>
  <c r="I31" i="37" s="1"/>
  <c r="J31" i="37" s="1"/>
  <c r="K31" i="37" s="1"/>
  <c r="L31" i="37" s="1"/>
  <c r="M31" i="37" s="1"/>
  <c r="D31" i="37"/>
  <c r="AB30" i="37"/>
  <c r="Q30" i="37"/>
  <c r="S30" i="37" s="1"/>
  <c r="P30" i="37"/>
  <c r="X30" i="37" s="1"/>
  <c r="Z30" i="37" s="1"/>
  <c r="D30" i="37"/>
  <c r="E30" i="37" s="1"/>
  <c r="F30" i="37" s="1"/>
  <c r="G30" i="37" s="1"/>
  <c r="H30" i="37" s="1"/>
  <c r="I30" i="37" s="1"/>
  <c r="J30" i="37" s="1"/>
  <c r="K30" i="37" s="1"/>
  <c r="L30" i="37" s="1"/>
  <c r="M30" i="37" s="1"/>
  <c r="AB29" i="37"/>
  <c r="Q29" i="37"/>
  <c r="S29" i="37" s="1"/>
  <c r="P29" i="37"/>
  <c r="X29" i="37" s="1"/>
  <c r="Z29" i="37" s="1"/>
  <c r="D29" i="37"/>
  <c r="E29" i="37" s="1"/>
  <c r="F29" i="37" s="1"/>
  <c r="G29" i="37" s="1"/>
  <c r="H29" i="37" s="1"/>
  <c r="I29" i="37" s="1"/>
  <c r="J29" i="37" s="1"/>
  <c r="K29" i="37" s="1"/>
  <c r="L29" i="37" s="1"/>
  <c r="M29" i="37" s="1"/>
  <c r="AB28" i="37"/>
  <c r="Q28" i="37"/>
  <c r="S28" i="37" s="1"/>
  <c r="P28" i="37"/>
  <c r="X28" i="37" s="1"/>
  <c r="Z28" i="37" s="1"/>
  <c r="D28" i="37"/>
  <c r="E28" i="37" s="1"/>
  <c r="F28" i="37" s="1"/>
  <c r="G28" i="37" s="1"/>
  <c r="H28" i="37" s="1"/>
  <c r="I28" i="37" s="1"/>
  <c r="J28" i="37" s="1"/>
  <c r="K28" i="37" s="1"/>
  <c r="L28" i="37" s="1"/>
  <c r="M28" i="37" s="1"/>
  <c r="AB27" i="37"/>
  <c r="Q27" i="37"/>
  <c r="S27" i="37" s="1"/>
  <c r="P27" i="37"/>
  <c r="X27" i="37" s="1"/>
  <c r="Z27" i="37" s="1"/>
  <c r="D27" i="37"/>
  <c r="E27" i="37" s="1"/>
  <c r="F27" i="37" s="1"/>
  <c r="G27" i="37" s="1"/>
  <c r="H27" i="37" s="1"/>
  <c r="I27" i="37" s="1"/>
  <c r="J27" i="37" s="1"/>
  <c r="K27" i="37" s="1"/>
  <c r="L27" i="37" s="1"/>
  <c r="M27" i="37" s="1"/>
  <c r="AB26" i="37"/>
  <c r="Q26" i="37"/>
  <c r="S26" i="37" s="1"/>
  <c r="P26" i="37"/>
  <c r="X26" i="37" s="1"/>
  <c r="Z26" i="37" s="1"/>
  <c r="D26" i="37"/>
  <c r="E26" i="37" s="1"/>
  <c r="F26" i="37" s="1"/>
  <c r="G26" i="37" s="1"/>
  <c r="H26" i="37" s="1"/>
  <c r="I26" i="37" s="1"/>
  <c r="J26" i="37" s="1"/>
  <c r="K26" i="37" s="1"/>
  <c r="L26" i="37" s="1"/>
  <c r="M26" i="37" s="1"/>
  <c r="AB25" i="37"/>
  <c r="X25" i="37"/>
  <c r="Z25" i="37" s="1"/>
  <c r="Q25" i="37"/>
  <c r="S25" i="37" s="1"/>
  <c r="P25" i="37"/>
  <c r="D25" i="37"/>
  <c r="E25" i="37" s="1"/>
  <c r="F25" i="37" s="1"/>
  <c r="G25" i="37" s="1"/>
  <c r="H25" i="37" s="1"/>
  <c r="I25" i="37" s="1"/>
  <c r="J25" i="37" s="1"/>
  <c r="K25" i="37" s="1"/>
  <c r="L25" i="37" s="1"/>
  <c r="M25" i="37" s="1"/>
  <c r="AB24" i="37"/>
  <c r="X24" i="37"/>
  <c r="Z24" i="37" s="1"/>
  <c r="Q24" i="37"/>
  <c r="S24" i="37" s="1"/>
  <c r="P24" i="37"/>
  <c r="D24" i="37"/>
  <c r="E24" i="37" s="1"/>
  <c r="F24" i="37" s="1"/>
  <c r="G24" i="37" s="1"/>
  <c r="H24" i="37" s="1"/>
  <c r="I24" i="37" s="1"/>
  <c r="J24" i="37" s="1"/>
  <c r="K24" i="37" s="1"/>
  <c r="L24" i="37" s="1"/>
  <c r="M24" i="37" s="1"/>
  <c r="AB23" i="37"/>
  <c r="Q23" i="37"/>
  <c r="S23" i="37" s="1"/>
  <c r="P23" i="37"/>
  <c r="X23" i="37" s="1"/>
  <c r="Z23" i="37" s="1"/>
  <c r="D23" i="37"/>
  <c r="E23" i="37" s="1"/>
  <c r="F23" i="37" s="1"/>
  <c r="G23" i="37" s="1"/>
  <c r="H23" i="37" s="1"/>
  <c r="I23" i="37" s="1"/>
  <c r="J23" i="37" s="1"/>
  <c r="K23" i="37" s="1"/>
  <c r="L23" i="37" s="1"/>
  <c r="M23" i="37" s="1"/>
  <c r="AB22" i="37"/>
  <c r="X22" i="37"/>
  <c r="Z22" i="37" s="1"/>
  <c r="S22" i="37"/>
  <c r="Q22" i="37"/>
  <c r="P22" i="37"/>
  <c r="D22" i="37"/>
  <c r="E22" i="37" s="1"/>
  <c r="F22" i="37" s="1"/>
  <c r="G22" i="37" s="1"/>
  <c r="H22" i="37" s="1"/>
  <c r="I22" i="37" s="1"/>
  <c r="J22" i="37" s="1"/>
  <c r="K22" i="37" s="1"/>
  <c r="L22" i="37" s="1"/>
  <c r="M22" i="37" s="1"/>
  <c r="AB21" i="37"/>
  <c r="X21" i="37"/>
  <c r="Z21" i="37" s="1"/>
  <c r="Q21" i="37"/>
  <c r="S21" i="37" s="1"/>
  <c r="P21" i="37"/>
  <c r="D21" i="37"/>
  <c r="E21" i="37" s="1"/>
  <c r="F21" i="37" s="1"/>
  <c r="G21" i="37" s="1"/>
  <c r="H21" i="37" s="1"/>
  <c r="I21" i="37" s="1"/>
  <c r="J21" i="37" s="1"/>
  <c r="K21" i="37" s="1"/>
  <c r="L21" i="37" s="1"/>
  <c r="M21" i="37" s="1"/>
  <c r="AB20" i="37"/>
  <c r="X20" i="37"/>
  <c r="Z20" i="37" s="1"/>
  <c r="Q20" i="37"/>
  <c r="S20" i="37" s="1"/>
  <c r="P20" i="37"/>
  <c r="D20" i="37"/>
  <c r="E20" i="37" s="1"/>
  <c r="F20" i="37" s="1"/>
  <c r="G20" i="37" s="1"/>
  <c r="H20" i="37" s="1"/>
  <c r="I20" i="37" s="1"/>
  <c r="J20" i="37" s="1"/>
  <c r="K20" i="37" s="1"/>
  <c r="L20" i="37" s="1"/>
  <c r="M20" i="37" s="1"/>
  <c r="AB19" i="37"/>
  <c r="X19" i="37"/>
  <c r="Z19" i="37" s="1"/>
  <c r="Q19" i="37"/>
  <c r="S19" i="37" s="1"/>
  <c r="P19" i="37"/>
  <c r="D19" i="37"/>
  <c r="E19" i="37" s="1"/>
  <c r="F19" i="37" s="1"/>
  <c r="G19" i="37" s="1"/>
  <c r="H19" i="37" s="1"/>
  <c r="I19" i="37" s="1"/>
  <c r="J19" i="37" s="1"/>
  <c r="K19" i="37" s="1"/>
  <c r="L19" i="37" s="1"/>
  <c r="M19" i="37" s="1"/>
  <c r="AB18" i="37"/>
  <c r="X18" i="37"/>
  <c r="Z18" i="37" s="1"/>
  <c r="S18" i="37"/>
  <c r="Q18" i="37"/>
  <c r="P18" i="37"/>
  <c r="D18" i="37"/>
  <c r="E18" i="37" s="1"/>
  <c r="F18" i="37" s="1"/>
  <c r="G18" i="37" s="1"/>
  <c r="H18" i="37" s="1"/>
  <c r="I18" i="37" s="1"/>
  <c r="J18" i="37" s="1"/>
  <c r="K18" i="37" s="1"/>
  <c r="L18" i="37" s="1"/>
  <c r="M18" i="37" s="1"/>
  <c r="AB17" i="37"/>
  <c r="X17" i="37"/>
  <c r="Z17" i="37" s="1"/>
  <c r="Q17" i="37"/>
  <c r="S17" i="37" s="1"/>
  <c r="P17" i="37"/>
  <c r="D17" i="37"/>
  <c r="E17" i="37" s="1"/>
  <c r="F17" i="37" s="1"/>
  <c r="G17" i="37" s="1"/>
  <c r="H17" i="37" s="1"/>
  <c r="I17" i="37" s="1"/>
  <c r="J17" i="37" s="1"/>
  <c r="K17" i="37" s="1"/>
  <c r="L17" i="37" s="1"/>
  <c r="M17" i="37" s="1"/>
  <c r="AB16" i="37"/>
  <c r="X16" i="37"/>
  <c r="Z16" i="37" s="1"/>
  <c r="Q16" i="37"/>
  <c r="S16" i="37" s="1"/>
  <c r="P16" i="37"/>
  <c r="D16" i="37"/>
  <c r="E16" i="37" s="1"/>
  <c r="F16" i="37" s="1"/>
  <c r="G16" i="37" s="1"/>
  <c r="H16" i="37" s="1"/>
  <c r="I16" i="37" s="1"/>
  <c r="J16" i="37" s="1"/>
  <c r="K16" i="37" s="1"/>
  <c r="L16" i="37" s="1"/>
  <c r="M16" i="37" s="1"/>
  <c r="AB15" i="37"/>
  <c r="X15" i="37"/>
  <c r="Z15" i="37" s="1"/>
  <c r="Q15" i="37"/>
  <c r="S15" i="37" s="1"/>
  <c r="P15" i="37"/>
  <c r="D15" i="37"/>
  <c r="E15" i="37" s="1"/>
  <c r="F15" i="37" s="1"/>
  <c r="G15" i="37" s="1"/>
  <c r="H15" i="37" s="1"/>
  <c r="I15" i="37" s="1"/>
  <c r="J15" i="37" s="1"/>
  <c r="K15" i="37" s="1"/>
  <c r="L15" i="37" s="1"/>
  <c r="M15" i="37" s="1"/>
  <c r="AB14" i="37"/>
  <c r="X14" i="37"/>
  <c r="Z14" i="37" s="1"/>
  <c r="Q14" i="37"/>
  <c r="S14" i="37" s="1"/>
  <c r="P14" i="37"/>
  <c r="D14" i="37"/>
  <c r="E14" i="37" s="1"/>
  <c r="F14" i="37" s="1"/>
  <c r="G14" i="37" s="1"/>
  <c r="H14" i="37" s="1"/>
  <c r="I14" i="37" s="1"/>
  <c r="J14" i="37" s="1"/>
  <c r="K14" i="37" s="1"/>
  <c r="L14" i="37" s="1"/>
  <c r="M14" i="37" s="1"/>
  <c r="AB13" i="37"/>
  <c r="X13" i="37"/>
  <c r="Z13" i="37" s="1"/>
  <c r="Q13" i="37"/>
  <c r="S13" i="37" s="1"/>
  <c r="P13" i="37"/>
  <c r="D13" i="37"/>
  <c r="E13" i="37" s="1"/>
  <c r="F13" i="37" s="1"/>
  <c r="G13" i="37" s="1"/>
  <c r="H13" i="37" s="1"/>
  <c r="I13" i="37" s="1"/>
  <c r="J13" i="37" s="1"/>
  <c r="K13" i="37" s="1"/>
  <c r="L13" i="37" s="1"/>
  <c r="M13" i="37" s="1"/>
  <c r="AB12" i="37"/>
  <c r="X12" i="37"/>
  <c r="Z12" i="37" s="1"/>
  <c r="Q12" i="37"/>
  <c r="S12" i="37" s="1"/>
  <c r="P12" i="37"/>
  <c r="D12" i="37"/>
  <c r="E12" i="37" s="1"/>
  <c r="F12" i="37" s="1"/>
  <c r="G12" i="37" s="1"/>
  <c r="H12" i="37" s="1"/>
  <c r="I12" i="37" s="1"/>
  <c r="J12" i="37" s="1"/>
  <c r="K12" i="37" s="1"/>
  <c r="L12" i="37" s="1"/>
  <c r="M12" i="37" s="1"/>
  <c r="AB11" i="37"/>
  <c r="X11" i="37"/>
  <c r="Z11" i="37" s="1"/>
  <c r="Q11" i="37"/>
  <c r="S11" i="37" s="1"/>
  <c r="P11" i="37"/>
  <c r="D11" i="37"/>
  <c r="E11" i="37" s="1"/>
  <c r="F11" i="37" s="1"/>
  <c r="G11" i="37" s="1"/>
  <c r="H11" i="37" s="1"/>
  <c r="I11" i="37" s="1"/>
  <c r="J11" i="37" s="1"/>
  <c r="K11" i="37" s="1"/>
  <c r="L11" i="37" s="1"/>
  <c r="M11" i="37" s="1"/>
  <c r="AB10" i="37"/>
  <c r="X10" i="37"/>
  <c r="Z10" i="37" s="1"/>
  <c r="Q10" i="37"/>
  <c r="S10" i="37" s="1"/>
  <c r="P10" i="37"/>
  <c r="D10" i="37"/>
  <c r="E10" i="37" s="1"/>
  <c r="F10" i="37" s="1"/>
  <c r="G10" i="37" s="1"/>
  <c r="H10" i="37" s="1"/>
  <c r="I10" i="37" s="1"/>
  <c r="J10" i="37" s="1"/>
  <c r="K10" i="37" s="1"/>
  <c r="L10" i="37" s="1"/>
  <c r="M10" i="37" s="1"/>
  <c r="AB9" i="37"/>
  <c r="X9" i="37"/>
  <c r="Z9" i="37" s="1"/>
  <c r="Q9" i="37"/>
  <c r="S9" i="37" s="1"/>
  <c r="P9" i="37"/>
  <c r="D9" i="37"/>
  <c r="E9" i="37" s="1"/>
  <c r="F9" i="37" s="1"/>
  <c r="G9" i="37" s="1"/>
  <c r="H9" i="37" s="1"/>
  <c r="I9" i="37" s="1"/>
  <c r="J9" i="37" s="1"/>
  <c r="K9" i="37" s="1"/>
  <c r="L9" i="37" s="1"/>
  <c r="M9" i="37" s="1"/>
  <c r="AB8" i="37"/>
  <c r="X8" i="37"/>
  <c r="Z8" i="37" s="1"/>
  <c r="Q8" i="37"/>
  <c r="S8" i="37" s="1"/>
  <c r="P8" i="37"/>
  <c r="D8" i="37"/>
  <c r="E8" i="37" s="1"/>
  <c r="F8" i="37" s="1"/>
  <c r="G8" i="37" s="1"/>
  <c r="H8" i="37" s="1"/>
  <c r="I8" i="37" s="1"/>
  <c r="J8" i="37" s="1"/>
  <c r="K8" i="37" s="1"/>
  <c r="L8" i="37" s="1"/>
  <c r="M8" i="37" s="1"/>
  <c r="AB7" i="37"/>
  <c r="X7" i="37"/>
  <c r="Z7" i="37" s="1"/>
  <c r="Q7" i="37"/>
  <c r="S7" i="37" s="1"/>
  <c r="P7" i="37"/>
  <c r="D7" i="37"/>
  <c r="E7" i="37" s="1"/>
  <c r="F7" i="37" s="1"/>
  <c r="G7" i="37" s="1"/>
  <c r="H7" i="37" s="1"/>
  <c r="I7" i="37" s="1"/>
  <c r="J7" i="37" s="1"/>
  <c r="K7" i="37" s="1"/>
  <c r="L7" i="37" s="1"/>
  <c r="M7" i="37" s="1"/>
  <c r="AB6" i="37"/>
  <c r="X6" i="37"/>
  <c r="Z6" i="37" s="1"/>
  <c r="Q6" i="37"/>
  <c r="S6" i="37" s="1"/>
  <c r="P6" i="37"/>
  <c r="D6" i="37"/>
  <c r="E6" i="37" s="1"/>
  <c r="F6" i="37" s="1"/>
  <c r="G6" i="37" s="1"/>
  <c r="H6" i="37" s="1"/>
  <c r="I6" i="37" s="1"/>
  <c r="J6" i="37" s="1"/>
  <c r="K6" i="37" s="1"/>
  <c r="L6" i="37" s="1"/>
  <c r="M6" i="37" s="1"/>
  <c r="AB5" i="37"/>
  <c r="X5" i="37"/>
  <c r="Z5" i="37" s="1"/>
  <c r="Q5" i="37"/>
  <c r="S5" i="37" s="1"/>
  <c r="P5" i="37"/>
  <c r="E5" i="37"/>
  <c r="F5" i="37" s="1"/>
  <c r="G5" i="37" s="1"/>
  <c r="H5" i="37" s="1"/>
  <c r="I5" i="37" s="1"/>
  <c r="J5" i="37" s="1"/>
  <c r="K5" i="37" s="1"/>
  <c r="L5" i="37" s="1"/>
  <c r="M5" i="37" s="1"/>
  <c r="D5" i="37"/>
  <c r="AB4" i="37"/>
  <c r="S4" i="37"/>
  <c r="Q4" i="37"/>
  <c r="P4" i="37"/>
  <c r="X4" i="37" s="1"/>
  <c r="Z4" i="37" s="1"/>
  <c r="D4" i="37"/>
  <c r="E4" i="37" s="1"/>
  <c r="F4" i="37" s="1"/>
  <c r="G4" i="37" s="1"/>
  <c r="H4" i="37" s="1"/>
  <c r="I4" i="37" s="1"/>
  <c r="J4" i="37" s="1"/>
  <c r="K4" i="37" s="1"/>
  <c r="L4" i="37" s="1"/>
  <c r="M4" i="37" s="1"/>
  <c r="AB3" i="37"/>
  <c r="X3" i="37"/>
  <c r="Z3" i="37" s="1"/>
  <c r="Q3" i="37"/>
  <c r="S3" i="37" s="1"/>
  <c r="P3" i="37"/>
  <c r="E3" i="37"/>
  <c r="F3" i="37" s="1"/>
  <c r="G3" i="37" s="1"/>
  <c r="H3" i="37" s="1"/>
  <c r="I3" i="37" s="1"/>
  <c r="J3" i="37" s="1"/>
  <c r="K3" i="37" s="1"/>
  <c r="L3" i="37" s="1"/>
  <c r="M3" i="37" s="1"/>
  <c r="D3" i="37"/>
  <c r="AB2" i="37"/>
  <c r="Q2" i="37"/>
  <c r="S2" i="37" s="1"/>
  <c r="P2" i="37"/>
  <c r="X2" i="37" s="1"/>
  <c r="Z2" i="37" s="1"/>
  <c r="D2" i="37"/>
  <c r="E2" i="37" s="1"/>
  <c r="F2" i="37" s="1"/>
  <c r="G2" i="37" s="1"/>
  <c r="H2" i="37" s="1"/>
  <c r="I2" i="37" s="1"/>
  <c r="J2" i="37" s="1"/>
  <c r="K2" i="37" s="1"/>
  <c r="L2" i="37" s="1"/>
  <c r="M2" i="37" s="1"/>
  <c r="F56" i="24"/>
  <c r="P56" i="24" s="1"/>
  <c r="F71" i="24"/>
  <c r="P71" i="24" s="1"/>
  <c r="H56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2" i="24"/>
  <c r="AF3" i="24"/>
  <c r="AF4" i="24"/>
  <c r="AF5" i="24"/>
  <c r="AF6" i="24"/>
  <c r="AF7" i="24"/>
  <c r="AF8" i="24"/>
  <c r="AF9" i="24"/>
  <c r="AF10" i="24"/>
  <c r="AF11" i="24"/>
  <c r="AF12" i="24"/>
  <c r="AF13" i="24"/>
  <c r="AF14" i="24"/>
  <c r="AF15" i="24"/>
  <c r="AF16" i="24"/>
  <c r="AF17" i="24"/>
  <c r="AF18" i="24"/>
  <c r="AF19" i="24"/>
  <c r="AF20" i="24"/>
  <c r="AF21" i="24"/>
  <c r="AF22" i="24"/>
  <c r="AF23" i="24"/>
  <c r="AF24" i="24"/>
  <c r="AF25" i="24"/>
  <c r="AF26" i="24"/>
  <c r="AF27" i="24"/>
  <c r="AF28" i="24"/>
  <c r="AF29" i="24"/>
  <c r="AF30" i="24"/>
  <c r="AF31" i="24"/>
  <c r="AF32" i="24"/>
  <c r="AF33" i="24"/>
  <c r="AF34" i="24"/>
  <c r="AF35" i="24"/>
  <c r="AF36" i="24"/>
  <c r="AF37" i="24"/>
  <c r="AF38" i="24"/>
  <c r="AF39" i="24"/>
  <c r="AF40" i="24"/>
  <c r="AF41" i="24"/>
  <c r="AF42" i="24"/>
  <c r="AF43" i="24"/>
  <c r="AF44" i="24"/>
  <c r="AF45" i="24"/>
  <c r="AF46" i="24"/>
  <c r="AF47" i="24"/>
  <c r="AF48" i="24"/>
  <c r="AF49" i="24"/>
  <c r="AF50" i="24"/>
  <c r="AF51" i="24"/>
  <c r="AF52" i="24"/>
  <c r="AF53" i="24"/>
  <c r="AF54" i="24"/>
  <c r="AF55" i="24"/>
  <c r="AF56" i="24"/>
  <c r="AF60" i="24"/>
  <c r="AF61" i="24"/>
  <c r="AF62" i="24"/>
  <c r="AF63" i="24"/>
  <c r="AF64" i="24"/>
  <c r="AF65" i="24"/>
  <c r="AF66" i="24"/>
  <c r="AF67" i="24"/>
  <c r="AF68" i="24"/>
  <c r="AF69" i="24"/>
  <c r="AF70" i="24"/>
  <c r="AF71" i="24"/>
  <c r="AF2" i="24"/>
  <c r="M71" i="24"/>
  <c r="F11" i="27" l="1"/>
  <c r="F12" i="27"/>
  <c r="F13" i="27"/>
  <c r="F14" i="27"/>
  <c r="F15" i="27"/>
  <c r="F16" i="27"/>
  <c r="AC16" i="27"/>
  <c r="AC15" i="27"/>
  <c r="AC14" i="27"/>
  <c r="AC13" i="27"/>
  <c r="AC12" i="27"/>
  <c r="AC11" i="27"/>
  <c r="AC10" i="27"/>
  <c r="AC9" i="27"/>
  <c r="AC8" i="27"/>
  <c r="AC7" i="27"/>
  <c r="AC6" i="27"/>
  <c r="AC5" i="27"/>
  <c r="AC4" i="27"/>
  <c r="AC3" i="27"/>
  <c r="AC2" i="27"/>
  <c r="F74" i="36"/>
  <c r="G74" i="36" s="1"/>
  <c r="J69" i="36"/>
  <c r="G69" i="36"/>
  <c r="W68" i="36"/>
  <c r="U68" i="36"/>
  <c r="T68" i="36"/>
  <c r="M68" i="36"/>
  <c r="K68" i="36"/>
  <c r="W67" i="36"/>
  <c r="U67" i="36"/>
  <c r="T67" i="36"/>
  <c r="M67" i="36"/>
  <c r="I67" i="36"/>
  <c r="W66" i="36"/>
  <c r="T66" i="36"/>
  <c r="K66" i="36"/>
  <c r="I66" i="36"/>
  <c r="M66" i="36" s="1"/>
  <c r="H66" i="36"/>
  <c r="U66" i="36" s="1"/>
  <c r="W65" i="36"/>
  <c r="T65" i="36"/>
  <c r="M65" i="36"/>
  <c r="K65" i="36"/>
  <c r="I65" i="36"/>
  <c r="H65" i="36"/>
  <c r="U65" i="36" s="1"/>
  <c r="W64" i="36"/>
  <c r="U64" i="36"/>
  <c r="T64" i="36"/>
  <c r="M64" i="36"/>
  <c r="K64" i="36"/>
  <c r="I64" i="36"/>
  <c r="H64" i="36"/>
  <c r="W63" i="36"/>
  <c r="U63" i="36"/>
  <c r="T63" i="36"/>
  <c r="K63" i="36"/>
  <c r="I63" i="36"/>
  <c r="M63" i="36" s="1"/>
  <c r="H63" i="36"/>
  <c r="W62" i="36"/>
  <c r="T62" i="36"/>
  <c r="K62" i="36"/>
  <c r="I62" i="36"/>
  <c r="M62" i="36" s="1"/>
  <c r="H62" i="36"/>
  <c r="U62" i="36" s="1"/>
  <c r="W61" i="36"/>
  <c r="T61" i="36"/>
  <c r="M61" i="36"/>
  <c r="K61" i="36"/>
  <c r="I61" i="36"/>
  <c r="H61" i="36"/>
  <c r="U61" i="36" s="1"/>
  <c r="W60" i="36"/>
  <c r="U60" i="36"/>
  <c r="T60" i="36"/>
  <c r="K60" i="36"/>
  <c r="I60" i="36"/>
  <c r="M60" i="36" s="1"/>
  <c r="H60" i="36"/>
  <c r="W59" i="36"/>
  <c r="T59" i="36"/>
  <c r="K59" i="36"/>
  <c r="I59" i="36"/>
  <c r="M59" i="36" s="1"/>
  <c r="H59" i="36"/>
  <c r="U59" i="36" s="1"/>
  <c r="W58" i="36"/>
  <c r="T58" i="36"/>
  <c r="K58" i="36"/>
  <c r="I58" i="36"/>
  <c r="M58" i="36" s="1"/>
  <c r="H58" i="36"/>
  <c r="U58" i="36" s="1"/>
  <c r="W57" i="36"/>
  <c r="T57" i="36"/>
  <c r="M57" i="36"/>
  <c r="K57" i="36"/>
  <c r="I57" i="36"/>
  <c r="H57" i="36"/>
  <c r="U57" i="36" s="1"/>
  <c r="W56" i="36"/>
  <c r="U56" i="36"/>
  <c r="T56" i="36"/>
  <c r="M56" i="36"/>
  <c r="K56" i="36"/>
  <c r="H56" i="36"/>
  <c r="W55" i="36"/>
  <c r="T55" i="36"/>
  <c r="K55" i="36"/>
  <c r="I55" i="36"/>
  <c r="M55" i="36" s="1"/>
  <c r="H55" i="36"/>
  <c r="U55" i="36" s="1"/>
  <c r="W54" i="36"/>
  <c r="T54" i="36"/>
  <c r="K54" i="36"/>
  <c r="I54" i="36"/>
  <c r="M54" i="36" s="1"/>
  <c r="H54" i="36"/>
  <c r="U54" i="36" s="1"/>
  <c r="W53" i="36"/>
  <c r="U53" i="36"/>
  <c r="T53" i="36"/>
  <c r="K53" i="36"/>
  <c r="I53" i="36"/>
  <c r="M53" i="36" s="1"/>
  <c r="H53" i="36"/>
  <c r="W52" i="36"/>
  <c r="U52" i="36"/>
  <c r="T52" i="36"/>
  <c r="K52" i="36"/>
  <c r="I52" i="36"/>
  <c r="M52" i="36" s="1"/>
  <c r="H52" i="36"/>
  <c r="W51" i="36"/>
  <c r="T51" i="36"/>
  <c r="K51" i="36"/>
  <c r="I51" i="36"/>
  <c r="M51" i="36" s="1"/>
  <c r="H51" i="36"/>
  <c r="U51" i="36" s="1"/>
  <c r="W50" i="36"/>
  <c r="T50" i="36"/>
  <c r="K50" i="36"/>
  <c r="I50" i="36"/>
  <c r="M50" i="36" s="1"/>
  <c r="H50" i="36"/>
  <c r="U50" i="36" s="1"/>
  <c r="W49" i="36"/>
  <c r="U49" i="36"/>
  <c r="T49" i="36"/>
  <c r="M49" i="36"/>
  <c r="K49" i="36"/>
  <c r="I49" i="36"/>
  <c r="H49" i="36"/>
  <c r="W48" i="36"/>
  <c r="U48" i="36"/>
  <c r="T48" i="36"/>
  <c r="K48" i="36"/>
  <c r="I48" i="36"/>
  <c r="M48" i="36" s="1"/>
  <c r="H48" i="36"/>
  <c r="W47" i="36"/>
  <c r="T47" i="36"/>
  <c r="K47" i="36"/>
  <c r="I47" i="36"/>
  <c r="M47" i="36" s="1"/>
  <c r="H47" i="36"/>
  <c r="U47" i="36" s="1"/>
  <c r="W46" i="36"/>
  <c r="T46" i="36"/>
  <c r="K46" i="36"/>
  <c r="I46" i="36"/>
  <c r="M46" i="36" s="1"/>
  <c r="H46" i="36"/>
  <c r="U46" i="36" s="1"/>
  <c r="W45" i="36"/>
  <c r="U45" i="36"/>
  <c r="T45" i="36"/>
  <c r="K45" i="36"/>
  <c r="I45" i="36"/>
  <c r="M45" i="36" s="1"/>
  <c r="H45" i="36"/>
  <c r="W44" i="36"/>
  <c r="U44" i="36"/>
  <c r="T44" i="36"/>
  <c r="K44" i="36"/>
  <c r="I44" i="36"/>
  <c r="M44" i="36" s="1"/>
  <c r="H44" i="36"/>
  <c r="W43" i="36"/>
  <c r="T43" i="36"/>
  <c r="K43" i="36"/>
  <c r="I43" i="36"/>
  <c r="M43" i="36" s="1"/>
  <c r="H43" i="36"/>
  <c r="U43" i="36" s="1"/>
  <c r="W42" i="36"/>
  <c r="T42" i="36"/>
  <c r="K42" i="36"/>
  <c r="I42" i="36"/>
  <c r="M42" i="36" s="1"/>
  <c r="H42" i="36"/>
  <c r="U42" i="36" s="1"/>
  <c r="W41" i="36"/>
  <c r="U41" i="36"/>
  <c r="T41" i="36"/>
  <c r="M41" i="36"/>
  <c r="K41" i="36"/>
  <c r="I41" i="36"/>
  <c r="H41" i="36"/>
  <c r="W40" i="36"/>
  <c r="U40" i="36"/>
  <c r="T40" i="36"/>
  <c r="K40" i="36"/>
  <c r="I40" i="36"/>
  <c r="M40" i="36" s="1"/>
  <c r="H40" i="36"/>
  <c r="W39" i="36"/>
  <c r="T39" i="36"/>
  <c r="K39" i="36"/>
  <c r="I39" i="36"/>
  <c r="M39" i="36" s="1"/>
  <c r="H39" i="36"/>
  <c r="U39" i="36" s="1"/>
  <c r="W38" i="36"/>
  <c r="T38" i="36"/>
  <c r="K38" i="36"/>
  <c r="I38" i="36"/>
  <c r="M38" i="36" s="1"/>
  <c r="H38" i="36"/>
  <c r="U38" i="36" s="1"/>
  <c r="W37" i="36"/>
  <c r="U37" i="36"/>
  <c r="T37" i="36"/>
  <c r="K37" i="36"/>
  <c r="I37" i="36"/>
  <c r="M37" i="36" s="1"/>
  <c r="H37" i="36"/>
  <c r="W36" i="36"/>
  <c r="U36" i="36"/>
  <c r="T36" i="36"/>
  <c r="K36" i="36"/>
  <c r="I36" i="36"/>
  <c r="M36" i="36" s="1"/>
  <c r="H36" i="36"/>
  <c r="W35" i="36"/>
  <c r="T35" i="36"/>
  <c r="K35" i="36"/>
  <c r="I35" i="36"/>
  <c r="M35" i="36" s="1"/>
  <c r="H35" i="36"/>
  <c r="U35" i="36" s="1"/>
  <c r="W34" i="36"/>
  <c r="T34" i="36"/>
  <c r="K34" i="36"/>
  <c r="I34" i="36"/>
  <c r="M34" i="36" s="1"/>
  <c r="H34" i="36"/>
  <c r="U34" i="36" s="1"/>
  <c r="W33" i="36"/>
  <c r="U33" i="36"/>
  <c r="T33" i="36"/>
  <c r="M33" i="36"/>
  <c r="K33" i="36"/>
  <c r="I33" i="36"/>
  <c r="H33" i="36"/>
  <c r="W32" i="36"/>
  <c r="U32" i="36"/>
  <c r="T32" i="36"/>
  <c r="K32" i="36"/>
  <c r="I32" i="36"/>
  <c r="M32" i="36" s="1"/>
  <c r="H32" i="36"/>
  <c r="W31" i="36"/>
  <c r="T31" i="36"/>
  <c r="K31" i="36"/>
  <c r="I31" i="36"/>
  <c r="M31" i="36" s="1"/>
  <c r="H31" i="36"/>
  <c r="U31" i="36" s="1"/>
  <c r="W30" i="36"/>
  <c r="T30" i="36"/>
  <c r="K30" i="36"/>
  <c r="I30" i="36"/>
  <c r="M30" i="36" s="1"/>
  <c r="H30" i="36"/>
  <c r="U30" i="36" s="1"/>
  <c r="W29" i="36"/>
  <c r="U29" i="36"/>
  <c r="T29" i="36"/>
  <c r="K29" i="36"/>
  <c r="I29" i="36"/>
  <c r="M29" i="36" s="1"/>
  <c r="H29" i="36"/>
  <c r="W28" i="36"/>
  <c r="T28" i="36"/>
  <c r="K28" i="36"/>
  <c r="I28" i="36"/>
  <c r="M28" i="36" s="1"/>
  <c r="H28" i="36"/>
  <c r="U28" i="36" s="1"/>
  <c r="W27" i="36"/>
  <c r="T27" i="36"/>
  <c r="K27" i="36"/>
  <c r="I27" i="36"/>
  <c r="M27" i="36" s="1"/>
  <c r="H27" i="36"/>
  <c r="U27" i="36" s="1"/>
  <c r="W26" i="36"/>
  <c r="T26" i="36"/>
  <c r="K26" i="36"/>
  <c r="I26" i="36"/>
  <c r="M26" i="36" s="1"/>
  <c r="H26" i="36"/>
  <c r="U26" i="36" s="1"/>
  <c r="W25" i="36"/>
  <c r="U25" i="36"/>
  <c r="T25" i="36"/>
  <c r="M25" i="36"/>
  <c r="K25" i="36"/>
  <c r="I25" i="36"/>
  <c r="H25" i="36"/>
  <c r="W24" i="36"/>
  <c r="U24" i="36"/>
  <c r="T24" i="36"/>
  <c r="K24" i="36"/>
  <c r="I24" i="36"/>
  <c r="M24" i="36" s="1"/>
  <c r="H24" i="36"/>
  <c r="W23" i="36"/>
  <c r="T23" i="36"/>
  <c r="K23" i="36"/>
  <c r="I23" i="36"/>
  <c r="M23" i="36" s="1"/>
  <c r="H23" i="36"/>
  <c r="U23" i="36" s="1"/>
  <c r="W22" i="36"/>
  <c r="T22" i="36"/>
  <c r="K22" i="36"/>
  <c r="I22" i="36"/>
  <c r="M22" i="36" s="1"/>
  <c r="H22" i="36"/>
  <c r="U22" i="36" s="1"/>
  <c r="W21" i="36"/>
  <c r="T21" i="36"/>
  <c r="K21" i="36"/>
  <c r="I21" i="36"/>
  <c r="M21" i="36" s="1"/>
  <c r="H21" i="36"/>
  <c r="U21" i="36" s="1"/>
  <c r="W20" i="36"/>
  <c r="T20" i="36"/>
  <c r="K20" i="36"/>
  <c r="I20" i="36"/>
  <c r="M20" i="36" s="1"/>
  <c r="H20" i="36"/>
  <c r="U20" i="36" s="1"/>
  <c r="W19" i="36"/>
  <c r="T19" i="36"/>
  <c r="K19" i="36"/>
  <c r="I19" i="36"/>
  <c r="M19" i="36" s="1"/>
  <c r="H19" i="36"/>
  <c r="U19" i="36" s="1"/>
  <c r="W18" i="36"/>
  <c r="T18" i="36"/>
  <c r="M18" i="36"/>
  <c r="K18" i="36"/>
  <c r="I18" i="36"/>
  <c r="H18" i="36"/>
  <c r="U18" i="36" s="1"/>
  <c r="W17" i="36"/>
  <c r="U17" i="36"/>
  <c r="T17" i="36"/>
  <c r="K17" i="36"/>
  <c r="I17" i="36"/>
  <c r="M17" i="36" s="1"/>
  <c r="H17" i="36"/>
  <c r="W16" i="36"/>
  <c r="T16" i="36"/>
  <c r="K16" i="36"/>
  <c r="I16" i="36"/>
  <c r="M16" i="36" s="1"/>
  <c r="H16" i="36"/>
  <c r="U16" i="36" s="1"/>
  <c r="W15" i="36"/>
  <c r="T15" i="36"/>
  <c r="K15" i="36"/>
  <c r="I15" i="36"/>
  <c r="M15" i="36" s="1"/>
  <c r="H15" i="36"/>
  <c r="U15" i="36" s="1"/>
  <c r="W14" i="36"/>
  <c r="T14" i="36"/>
  <c r="K14" i="36"/>
  <c r="I14" i="36"/>
  <c r="M14" i="36" s="1"/>
  <c r="H14" i="36"/>
  <c r="U14" i="36" s="1"/>
  <c r="W13" i="36"/>
  <c r="T13" i="36"/>
  <c r="K13" i="36"/>
  <c r="I13" i="36"/>
  <c r="M13" i="36" s="1"/>
  <c r="H13" i="36"/>
  <c r="U13" i="36" s="1"/>
  <c r="W12" i="36"/>
  <c r="T12" i="36"/>
  <c r="K12" i="36"/>
  <c r="I12" i="36"/>
  <c r="M12" i="36" s="1"/>
  <c r="H12" i="36"/>
  <c r="U12" i="36" s="1"/>
  <c r="W11" i="36"/>
  <c r="T11" i="36"/>
  <c r="K11" i="36"/>
  <c r="I11" i="36"/>
  <c r="M11" i="36" s="1"/>
  <c r="H11" i="36"/>
  <c r="U11" i="36" s="1"/>
  <c r="W10" i="36"/>
  <c r="T10" i="36"/>
  <c r="M10" i="36"/>
  <c r="K10" i="36"/>
  <c r="I10" i="36"/>
  <c r="H10" i="36"/>
  <c r="U10" i="36" s="1"/>
  <c r="W9" i="36"/>
  <c r="T9" i="36"/>
  <c r="M9" i="36"/>
  <c r="K9" i="36"/>
  <c r="I9" i="36"/>
  <c r="H9" i="36"/>
  <c r="U9" i="36" s="1"/>
  <c r="W8" i="36"/>
  <c r="T8" i="36"/>
  <c r="K8" i="36"/>
  <c r="I8" i="36"/>
  <c r="M8" i="36" s="1"/>
  <c r="H8" i="36"/>
  <c r="U8" i="36" s="1"/>
  <c r="W7" i="36"/>
  <c r="T7" i="36"/>
  <c r="K7" i="36"/>
  <c r="I7" i="36"/>
  <c r="M7" i="36" s="1"/>
  <c r="H7" i="36"/>
  <c r="U7" i="36" s="1"/>
  <c r="W6" i="36"/>
  <c r="T6" i="36"/>
  <c r="K6" i="36"/>
  <c r="I6" i="36"/>
  <c r="M6" i="36" s="1"/>
  <c r="H6" i="36"/>
  <c r="U6" i="36" s="1"/>
  <c r="W5" i="36"/>
  <c r="T5" i="36"/>
  <c r="K5" i="36"/>
  <c r="I5" i="36"/>
  <c r="M5" i="36" s="1"/>
  <c r="H5" i="36"/>
  <c r="U5" i="36" s="1"/>
  <c r="W4" i="36"/>
  <c r="T4" i="36"/>
  <c r="K4" i="36"/>
  <c r="I4" i="36"/>
  <c r="M4" i="36" s="1"/>
  <c r="H4" i="36"/>
  <c r="U4" i="36" s="1"/>
  <c r="W3" i="36"/>
  <c r="T3" i="36"/>
  <c r="K3" i="36"/>
  <c r="I3" i="36"/>
  <c r="M3" i="36" s="1"/>
  <c r="H3" i="36"/>
  <c r="U3" i="36" s="1"/>
  <c r="W2" i="36"/>
  <c r="T2" i="36"/>
  <c r="M2" i="36"/>
  <c r="K2" i="36"/>
  <c r="I2" i="36"/>
  <c r="H2" i="36"/>
  <c r="U2" i="36" s="1"/>
  <c r="I70" i="24"/>
  <c r="T2" i="24"/>
  <c r="T3" i="24"/>
  <c r="T4" i="24"/>
  <c r="T5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3" i="24"/>
  <c r="T24" i="24"/>
  <c r="T25" i="24"/>
  <c r="T26" i="24"/>
  <c r="T27" i="24"/>
  <c r="T28" i="24"/>
  <c r="T29" i="24"/>
  <c r="T30" i="24"/>
  <c r="T31" i="24"/>
  <c r="T32" i="24"/>
  <c r="T33" i="24"/>
  <c r="T34" i="24"/>
  <c r="T35" i="24"/>
  <c r="T36" i="24"/>
  <c r="T37" i="24"/>
  <c r="T38" i="24"/>
  <c r="T39" i="24"/>
  <c r="T40" i="24"/>
  <c r="T41" i="24"/>
  <c r="T42" i="24"/>
  <c r="T43" i="24"/>
  <c r="T44" i="24"/>
  <c r="T45" i="24"/>
  <c r="T46" i="24"/>
  <c r="T47" i="24"/>
  <c r="T48" i="24"/>
  <c r="T49" i="24"/>
  <c r="T50" i="24"/>
  <c r="T51" i="24"/>
  <c r="T52" i="24"/>
  <c r="T53" i="24"/>
  <c r="T54" i="24"/>
  <c r="T55" i="24"/>
  <c r="T56" i="24"/>
  <c r="T60" i="24"/>
  <c r="T61" i="24"/>
  <c r="T62" i="24"/>
  <c r="T63" i="24"/>
  <c r="T64" i="24"/>
  <c r="T65" i="24"/>
  <c r="T66" i="24"/>
  <c r="T67" i="24"/>
  <c r="T68" i="24"/>
  <c r="T69" i="24"/>
  <c r="T70" i="24"/>
  <c r="T71" i="24"/>
  <c r="M70" i="24" l="1"/>
  <c r="F70" i="24"/>
  <c r="P70" i="24" s="1"/>
  <c r="I69" i="36"/>
  <c r="H69" i="36"/>
  <c r="C29" i="15" l="1"/>
  <c r="B29" i="15"/>
  <c r="D3" i="35" l="1"/>
  <c r="E3" i="35" s="1"/>
  <c r="F3" i="35" s="1"/>
  <c r="G3" i="35" s="1"/>
  <c r="H3" i="35" s="1"/>
  <c r="I3" i="35" s="1"/>
  <c r="J3" i="35" s="1"/>
  <c r="K3" i="35" s="1"/>
  <c r="L3" i="35" s="1"/>
  <c r="M3" i="35" s="1"/>
  <c r="D4" i="35"/>
  <c r="E4" i="35" s="1"/>
  <c r="F4" i="35" s="1"/>
  <c r="G4" i="35" s="1"/>
  <c r="H4" i="35" s="1"/>
  <c r="I4" i="35" s="1"/>
  <c r="J4" i="35" s="1"/>
  <c r="K4" i="35" s="1"/>
  <c r="L4" i="35" s="1"/>
  <c r="M4" i="35" s="1"/>
  <c r="D5" i="35"/>
  <c r="E5" i="35" s="1"/>
  <c r="F5" i="35" s="1"/>
  <c r="G5" i="35" s="1"/>
  <c r="H5" i="35" s="1"/>
  <c r="I5" i="35" s="1"/>
  <c r="J5" i="35" s="1"/>
  <c r="K5" i="35" s="1"/>
  <c r="L5" i="35" s="1"/>
  <c r="M5" i="35" s="1"/>
  <c r="D6" i="35"/>
  <c r="E6" i="35" s="1"/>
  <c r="F6" i="35" s="1"/>
  <c r="G6" i="35" s="1"/>
  <c r="H6" i="35" s="1"/>
  <c r="I6" i="35" s="1"/>
  <c r="J6" i="35" s="1"/>
  <c r="K6" i="35" s="1"/>
  <c r="L6" i="35" s="1"/>
  <c r="M6" i="35" s="1"/>
  <c r="D7" i="35"/>
  <c r="E7" i="35" s="1"/>
  <c r="F7" i="35" s="1"/>
  <c r="G7" i="35" s="1"/>
  <c r="H7" i="35" s="1"/>
  <c r="I7" i="35" s="1"/>
  <c r="J7" i="35" s="1"/>
  <c r="K7" i="35" s="1"/>
  <c r="L7" i="35" s="1"/>
  <c r="M7" i="35" s="1"/>
  <c r="D8" i="35"/>
  <c r="E8" i="35" s="1"/>
  <c r="F8" i="35" s="1"/>
  <c r="G8" i="35" s="1"/>
  <c r="H8" i="35" s="1"/>
  <c r="I8" i="35" s="1"/>
  <c r="J8" i="35" s="1"/>
  <c r="K8" i="35" s="1"/>
  <c r="L8" i="35" s="1"/>
  <c r="M8" i="35" s="1"/>
  <c r="D9" i="35"/>
  <c r="E9" i="35" s="1"/>
  <c r="F9" i="35" s="1"/>
  <c r="G9" i="35" s="1"/>
  <c r="H9" i="35" s="1"/>
  <c r="I9" i="35" s="1"/>
  <c r="J9" i="35" s="1"/>
  <c r="K9" i="35" s="1"/>
  <c r="L9" i="35" s="1"/>
  <c r="M9" i="35" s="1"/>
  <c r="D10" i="35"/>
  <c r="E10" i="35" s="1"/>
  <c r="F10" i="35" s="1"/>
  <c r="G10" i="35" s="1"/>
  <c r="H10" i="35" s="1"/>
  <c r="I10" i="35" s="1"/>
  <c r="J10" i="35" s="1"/>
  <c r="K10" i="35" s="1"/>
  <c r="L10" i="35" s="1"/>
  <c r="M10" i="35" s="1"/>
  <c r="D11" i="35"/>
  <c r="E11" i="35" s="1"/>
  <c r="F11" i="35" s="1"/>
  <c r="G11" i="35" s="1"/>
  <c r="H11" i="35" s="1"/>
  <c r="I11" i="35" s="1"/>
  <c r="J11" i="35" s="1"/>
  <c r="K11" i="35" s="1"/>
  <c r="L11" i="35" s="1"/>
  <c r="M11" i="35" s="1"/>
  <c r="D12" i="35"/>
  <c r="E12" i="35" s="1"/>
  <c r="F12" i="35" s="1"/>
  <c r="G12" i="35" s="1"/>
  <c r="H12" i="35" s="1"/>
  <c r="I12" i="35" s="1"/>
  <c r="J12" i="35" s="1"/>
  <c r="K12" i="35" s="1"/>
  <c r="L12" i="35" s="1"/>
  <c r="M12" i="35" s="1"/>
  <c r="D13" i="35"/>
  <c r="E13" i="35" s="1"/>
  <c r="F13" i="35" s="1"/>
  <c r="G13" i="35" s="1"/>
  <c r="H13" i="35" s="1"/>
  <c r="I13" i="35" s="1"/>
  <c r="J13" i="35" s="1"/>
  <c r="K13" i="35" s="1"/>
  <c r="L13" i="35" s="1"/>
  <c r="M13" i="35" s="1"/>
  <c r="D14" i="35"/>
  <c r="E14" i="35" s="1"/>
  <c r="F14" i="35" s="1"/>
  <c r="G14" i="35" s="1"/>
  <c r="H14" i="35" s="1"/>
  <c r="I14" i="35" s="1"/>
  <c r="J14" i="35" s="1"/>
  <c r="K14" i="35" s="1"/>
  <c r="L14" i="35" s="1"/>
  <c r="M14" i="35" s="1"/>
  <c r="D15" i="35"/>
  <c r="E15" i="35" s="1"/>
  <c r="F15" i="35" s="1"/>
  <c r="G15" i="35" s="1"/>
  <c r="H15" i="35" s="1"/>
  <c r="I15" i="35" s="1"/>
  <c r="J15" i="35" s="1"/>
  <c r="K15" i="35" s="1"/>
  <c r="L15" i="35" s="1"/>
  <c r="M15" i="35" s="1"/>
  <c r="D16" i="35"/>
  <c r="E16" i="35" s="1"/>
  <c r="F16" i="35" s="1"/>
  <c r="G16" i="35" s="1"/>
  <c r="H16" i="35" s="1"/>
  <c r="I16" i="35" s="1"/>
  <c r="J16" i="35" s="1"/>
  <c r="K16" i="35" s="1"/>
  <c r="L16" i="35" s="1"/>
  <c r="M16" i="35" s="1"/>
  <c r="D17" i="35"/>
  <c r="E17" i="35" s="1"/>
  <c r="F17" i="35" s="1"/>
  <c r="G17" i="35" s="1"/>
  <c r="H17" i="35" s="1"/>
  <c r="I17" i="35" s="1"/>
  <c r="J17" i="35" s="1"/>
  <c r="K17" i="35" s="1"/>
  <c r="L17" i="35" s="1"/>
  <c r="M17" i="35" s="1"/>
  <c r="D18" i="35"/>
  <c r="E18" i="35" s="1"/>
  <c r="F18" i="35" s="1"/>
  <c r="G18" i="35" s="1"/>
  <c r="H18" i="35" s="1"/>
  <c r="I18" i="35" s="1"/>
  <c r="J18" i="35" s="1"/>
  <c r="K18" i="35" s="1"/>
  <c r="L18" i="35" s="1"/>
  <c r="M18" i="35" s="1"/>
  <c r="D19" i="35"/>
  <c r="E19" i="35" s="1"/>
  <c r="F19" i="35" s="1"/>
  <c r="G19" i="35" s="1"/>
  <c r="H19" i="35" s="1"/>
  <c r="I19" i="35" s="1"/>
  <c r="J19" i="35" s="1"/>
  <c r="K19" i="35" s="1"/>
  <c r="L19" i="35" s="1"/>
  <c r="M19" i="35" s="1"/>
  <c r="D20" i="35"/>
  <c r="E20" i="35" s="1"/>
  <c r="F20" i="35" s="1"/>
  <c r="G20" i="35" s="1"/>
  <c r="H20" i="35" s="1"/>
  <c r="I20" i="35" s="1"/>
  <c r="J20" i="35" s="1"/>
  <c r="K20" i="35" s="1"/>
  <c r="L20" i="35" s="1"/>
  <c r="M20" i="35" s="1"/>
  <c r="D21" i="35"/>
  <c r="E21" i="35" s="1"/>
  <c r="F21" i="35" s="1"/>
  <c r="G21" i="35" s="1"/>
  <c r="H21" i="35" s="1"/>
  <c r="I21" i="35" s="1"/>
  <c r="J21" i="35" s="1"/>
  <c r="K21" i="35" s="1"/>
  <c r="L21" i="35" s="1"/>
  <c r="M21" i="35" s="1"/>
  <c r="D22" i="35"/>
  <c r="E22" i="35" s="1"/>
  <c r="F22" i="35" s="1"/>
  <c r="G22" i="35" s="1"/>
  <c r="H22" i="35" s="1"/>
  <c r="I22" i="35" s="1"/>
  <c r="J22" i="35" s="1"/>
  <c r="K22" i="35" s="1"/>
  <c r="L22" i="35" s="1"/>
  <c r="M22" i="35" s="1"/>
  <c r="D23" i="35"/>
  <c r="E23" i="35" s="1"/>
  <c r="F23" i="35" s="1"/>
  <c r="G23" i="35" s="1"/>
  <c r="H23" i="35" s="1"/>
  <c r="I23" i="35" s="1"/>
  <c r="J23" i="35" s="1"/>
  <c r="K23" i="35" s="1"/>
  <c r="L23" i="35" s="1"/>
  <c r="M23" i="35" s="1"/>
  <c r="D24" i="35"/>
  <c r="E24" i="35" s="1"/>
  <c r="F24" i="35" s="1"/>
  <c r="G24" i="35" s="1"/>
  <c r="H24" i="35" s="1"/>
  <c r="I24" i="35" s="1"/>
  <c r="J24" i="35" s="1"/>
  <c r="K24" i="35" s="1"/>
  <c r="L24" i="35" s="1"/>
  <c r="M24" i="35" s="1"/>
  <c r="D25" i="35"/>
  <c r="E25" i="35" s="1"/>
  <c r="F25" i="35" s="1"/>
  <c r="G25" i="35" s="1"/>
  <c r="H25" i="35" s="1"/>
  <c r="I25" i="35" s="1"/>
  <c r="J25" i="35" s="1"/>
  <c r="K25" i="35" s="1"/>
  <c r="L25" i="35" s="1"/>
  <c r="M25" i="35" s="1"/>
  <c r="D26" i="35"/>
  <c r="E26" i="35" s="1"/>
  <c r="F26" i="35" s="1"/>
  <c r="G26" i="35" s="1"/>
  <c r="H26" i="35" s="1"/>
  <c r="I26" i="35" s="1"/>
  <c r="J26" i="35" s="1"/>
  <c r="K26" i="35" s="1"/>
  <c r="L26" i="35" s="1"/>
  <c r="M26" i="35" s="1"/>
  <c r="D27" i="35"/>
  <c r="E27" i="35" s="1"/>
  <c r="F27" i="35" s="1"/>
  <c r="G27" i="35" s="1"/>
  <c r="H27" i="35" s="1"/>
  <c r="I27" i="35" s="1"/>
  <c r="J27" i="35" s="1"/>
  <c r="K27" i="35" s="1"/>
  <c r="L27" i="35" s="1"/>
  <c r="M27" i="35" s="1"/>
  <c r="D28" i="35"/>
  <c r="E28" i="35" s="1"/>
  <c r="F28" i="35" s="1"/>
  <c r="G28" i="35" s="1"/>
  <c r="H28" i="35" s="1"/>
  <c r="I28" i="35" s="1"/>
  <c r="J28" i="35" s="1"/>
  <c r="K28" i="35" s="1"/>
  <c r="L28" i="35" s="1"/>
  <c r="M28" i="35" s="1"/>
  <c r="D29" i="35"/>
  <c r="E29" i="35" s="1"/>
  <c r="F29" i="35" s="1"/>
  <c r="G29" i="35" s="1"/>
  <c r="H29" i="35" s="1"/>
  <c r="I29" i="35" s="1"/>
  <c r="J29" i="35" s="1"/>
  <c r="K29" i="35" s="1"/>
  <c r="L29" i="35" s="1"/>
  <c r="M29" i="35" s="1"/>
  <c r="D30" i="35"/>
  <c r="E30" i="35" s="1"/>
  <c r="F30" i="35" s="1"/>
  <c r="G30" i="35" s="1"/>
  <c r="H30" i="35" s="1"/>
  <c r="I30" i="35" s="1"/>
  <c r="J30" i="35" s="1"/>
  <c r="K30" i="35" s="1"/>
  <c r="L30" i="35" s="1"/>
  <c r="M30" i="35" s="1"/>
  <c r="D31" i="35"/>
  <c r="E31" i="35" s="1"/>
  <c r="F31" i="35" s="1"/>
  <c r="G31" i="35" s="1"/>
  <c r="H31" i="35" s="1"/>
  <c r="I31" i="35" s="1"/>
  <c r="J31" i="35" s="1"/>
  <c r="K31" i="35" s="1"/>
  <c r="L31" i="35" s="1"/>
  <c r="M31" i="35" s="1"/>
  <c r="D32" i="35"/>
  <c r="E32" i="35" s="1"/>
  <c r="F32" i="35" s="1"/>
  <c r="G32" i="35" s="1"/>
  <c r="H32" i="35" s="1"/>
  <c r="I32" i="35" s="1"/>
  <c r="J32" i="35" s="1"/>
  <c r="K32" i="35" s="1"/>
  <c r="L32" i="35" s="1"/>
  <c r="M32" i="35" s="1"/>
  <c r="D33" i="35"/>
  <c r="E33" i="35" s="1"/>
  <c r="F33" i="35" s="1"/>
  <c r="G33" i="35" s="1"/>
  <c r="H33" i="35" s="1"/>
  <c r="I33" i="35" s="1"/>
  <c r="J33" i="35" s="1"/>
  <c r="K33" i="35" s="1"/>
  <c r="L33" i="35" s="1"/>
  <c r="M33" i="35" s="1"/>
  <c r="D34" i="35"/>
  <c r="E34" i="35" s="1"/>
  <c r="F34" i="35" s="1"/>
  <c r="G34" i="35" s="1"/>
  <c r="H34" i="35" s="1"/>
  <c r="I34" i="35" s="1"/>
  <c r="J34" i="35" s="1"/>
  <c r="K34" i="35" s="1"/>
  <c r="L34" i="35" s="1"/>
  <c r="M34" i="35" s="1"/>
  <c r="D35" i="35"/>
  <c r="E35" i="35" s="1"/>
  <c r="F35" i="35" s="1"/>
  <c r="G35" i="35" s="1"/>
  <c r="H35" i="35" s="1"/>
  <c r="I35" i="35" s="1"/>
  <c r="J35" i="35" s="1"/>
  <c r="K35" i="35" s="1"/>
  <c r="L35" i="35" s="1"/>
  <c r="M35" i="35" s="1"/>
  <c r="D36" i="35"/>
  <c r="E36" i="35" s="1"/>
  <c r="F36" i="35" s="1"/>
  <c r="G36" i="35" s="1"/>
  <c r="H36" i="35" s="1"/>
  <c r="I36" i="35" s="1"/>
  <c r="J36" i="35" s="1"/>
  <c r="K36" i="35" s="1"/>
  <c r="L36" i="35" s="1"/>
  <c r="M36" i="35" s="1"/>
  <c r="D37" i="35"/>
  <c r="E37" i="35" s="1"/>
  <c r="F37" i="35" s="1"/>
  <c r="G37" i="35" s="1"/>
  <c r="H37" i="35" s="1"/>
  <c r="I37" i="35" s="1"/>
  <c r="J37" i="35" s="1"/>
  <c r="K37" i="35" s="1"/>
  <c r="L37" i="35" s="1"/>
  <c r="M37" i="35" s="1"/>
  <c r="D38" i="35"/>
  <c r="E38" i="35" s="1"/>
  <c r="F38" i="35" s="1"/>
  <c r="G38" i="35" s="1"/>
  <c r="H38" i="35" s="1"/>
  <c r="I38" i="35" s="1"/>
  <c r="J38" i="35" s="1"/>
  <c r="K38" i="35" s="1"/>
  <c r="L38" i="35" s="1"/>
  <c r="M38" i="35" s="1"/>
  <c r="D39" i="35"/>
  <c r="E39" i="35" s="1"/>
  <c r="F39" i="35" s="1"/>
  <c r="G39" i="35" s="1"/>
  <c r="H39" i="35" s="1"/>
  <c r="I39" i="35" s="1"/>
  <c r="J39" i="35" s="1"/>
  <c r="K39" i="35" s="1"/>
  <c r="L39" i="35" s="1"/>
  <c r="M39" i="35" s="1"/>
  <c r="D40" i="35"/>
  <c r="E40" i="35" s="1"/>
  <c r="F40" i="35" s="1"/>
  <c r="G40" i="35" s="1"/>
  <c r="H40" i="35" s="1"/>
  <c r="I40" i="35" s="1"/>
  <c r="J40" i="35" s="1"/>
  <c r="K40" i="35" s="1"/>
  <c r="L40" i="35" s="1"/>
  <c r="M40" i="35" s="1"/>
  <c r="D41" i="35"/>
  <c r="E41" i="35" s="1"/>
  <c r="F41" i="35" s="1"/>
  <c r="G41" i="35" s="1"/>
  <c r="H41" i="35" s="1"/>
  <c r="I41" i="35" s="1"/>
  <c r="J41" i="35" s="1"/>
  <c r="K41" i="35" s="1"/>
  <c r="L41" i="35" s="1"/>
  <c r="M41" i="35" s="1"/>
  <c r="D42" i="35"/>
  <c r="E42" i="35" s="1"/>
  <c r="F42" i="35" s="1"/>
  <c r="G42" i="35" s="1"/>
  <c r="H42" i="35" s="1"/>
  <c r="I42" i="35" s="1"/>
  <c r="J42" i="35" s="1"/>
  <c r="K42" i="35" s="1"/>
  <c r="L42" i="35" s="1"/>
  <c r="M42" i="35" s="1"/>
  <c r="D43" i="35"/>
  <c r="E43" i="35" s="1"/>
  <c r="F43" i="35" s="1"/>
  <c r="G43" i="35" s="1"/>
  <c r="H43" i="35" s="1"/>
  <c r="I43" i="35" s="1"/>
  <c r="J43" i="35" s="1"/>
  <c r="K43" i="35" s="1"/>
  <c r="L43" i="35" s="1"/>
  <c r="M43" i="35" s="1"/>
  <c r="D44" i="35"/>
  <c r="E44" i="35" s="1"/>
  <c r="F44" i="35" s="1"/>
  <c r="G44" i="35" s="1"/>
  <c r="H44" i="35" s="1"/>
  <c r="I44" i="35" s="1"/>
  <c r="J44" i="35" s="1"/>
  <c r="K44" i="35" s="1"/>
  <c r="L44" i="35" s="1"/>
  <c r="M44" i="35" s="1"/>
  <c r="D45" i="35"/>
  <c r="E45" i="35" s="1"/>
  <c r="F45" i="35" s="1"/>
  <c r="G45" i="35" s="1"/>
  <c r="H45" i="35" s="1"/>
  <c r="I45" i="35" s="1"/>
  <c r="J45" i="35" s="1"/>
  <c r="K45" i="35" s="1"/>
  <c r="L45" i="35" s="1"/>
  <c r="M45" i="35" s="1"/>
  <c r="D46" i="35"/>
  <c r="E46" i="35"/>
  <c r="F46" i="35" s="1"/>
  <c r="G46" i="35" s="1"/>
  <c r="H46" i="35" s="1"/>
  <c r="I46" i="35" s="1"/>
  <c r="J46" i="35" s="1"/>
  <c r="K46" i="35" s="1"/>
  <c r="L46" i="35" s="1"/>
  <c r="M46" i="35" s="1"/>
  <c r="D47" i="35"/>
  <c r="E47" i="35" s="1"/>
  <c r="F47" i="35" s="1"/>
  <c r="G47" i="35" s="1"/>
  <c r="H47" i="35" s="1"/>
  <c r="I47" i="35" s="1"/>
  <c r="J47" i="35" s="1"/>
  <c r="K47" i="35" s="1"/>
  <c r="L47" i="35" s="1"/>
  <c r="M47" i="35" s="1"/>
  <c r="D48" i="35"/>
  <c r="E48" i="35" s="1"/>
  <c r="F48" i="35" s="1"/>
  <c r="G48" i="35" s="1"/>
  <c r="H48" i="35" s="1"/>
  <c r="I48" i="35" s="1"/>
  <c r="J48" i="35" s="1"/>
  <c r="K48" i="35" s="1"/>
  <c r="L48" i="35" s="1"/>
  <c r="M48" i="35" s="1"/>
  <c r="D49" i="35"/>
  <c r="E49" i="35" s="1"/>
  <c r="F49" i="35" s="1"/>
  <c r="G49" i="35" s="1"/>
  <c r="H49" i="35" s="1"/>
  <c r="I49" i="35" s="1"/>
  <c r="J49" i="35" s="1"/>
  <c r="K49" i="35" s="1"/>
  <c r="L49" i="35" s="1"/>
  <c r="M49" i="35" s="1"/>
  <c r="D50" i="35"/>
  <c r="E50" i="35" s="1"/>
  <c r="F50" i="35" s="1"/>
  <c r="G50" i="35" s="1"/>
  <c r="H50" i="35" s="1"/>
  <c r="I50" i="35" s="1"/>
  <c r="J50" i="35" s="1"/>
  <c r="K50" i="35" s="1"/>
  <c r="L50" i="35" s="1"/>
  <c r="M50" i="35" s="1"/>
  <c r="D51" i="35"/>
  <c r="E51" i="35" s="1"/>
  <c r="F51" i="35" s="1"/>
  <c r="G51" i="35" s="1"/>
  <c r="H51" i="35" s="1"/>
  <c r="I51" i="35" s="1"/>
  <c r="J51" i="35" s="1"/>
  <c r="K51" i="35" s="1"/>
  <c r="L51" i="35" s="1"/>
  <c r="M51" i="35" s="1"/>
  <c r="D52" i="35"/>
  <c r="E52" i="35" s="1"/>
  <c r="F52" i="35" s="1"/>
  <c r="G52" i="35" s="1"/>
  <c r="H52" i="35" s="1"/>
  <c r="I52" i="35" s="1"/>
  <c r="J52" i="35" s="1"/>
  <c r="K52" i="35" s="1"/>
  <c r="L52" i="35" s="1"/>
  <c r="M52" i="35" s="1"/>
  <c r="D53" i="35"/>
  <c r="E53" i="35" s="1"/>
  <c r="F53" i="35" s="1"/>
  <c r="G53" i="35" s="1"/>
  <c r="H53" i="35" s="1"/>
  <c r="I53" i="35" s="1"/>
  <c r="J53" i="35" s="1"/>
  <c r="K53" i="35" s="1"/>
  <c r="L53" i="35" s="1"/>
  <c r="M53" i="35" s="1"/>
  <c r="D54" i="35"/>
  <c r="E54" i="35" s="1"/>
  <c r="F54" i="35" s="1"/>
  <c r="G54" i="35" s="1"/>
  <c r="H54" i="35" s="1"/>
  <c r="I54" i="35" s="1"/>
  <c r="J54" i="35" s="1"/>
  <c r="K54" i="35" s="1"/>
  <c r="L54" i="35" s="1"/>
  <c r="M54" i="35" s="1"/>
  <c r="D55" i="35"/>
  <c r="E55" i="35" s="1"/>
  <c r="F55" i="35" s="1"/>
  <c r="G55" i="35" s="1"/>
  <c r="H55" i="35" s="1"/>
  <c r="I55" i="35" s="1"/>
  <c r="J55" i="35" s="1"/>
  <c r="K55" i="35" s="1"/>
  <c r="L55" i="35" s="1"/>
  <c r="M55" i="35" s="1"/>
  <c r="D60" i="35"/>
  <c r="E60" i="35" s="1"/>
  <c r="F60" i="35" s="1"/>
  <c r="G60" i="35" s="1"/>
  <c r="H60" i="35" s="1"/>
  <c r="I60" i="35" s="1"/>
  <c r="J60" i="35" s="1"/>
  <c r="K60" i="35" s="1"/>
  <c r="L60" i="35" s="1"/>
  <c r="M60" i="35" s="1"/>
  <c r="N60" i="35" s="1"/>
  <c r="O60" i="35" s="1"/>
  <c r="P60" i="35" s="1"/>
  <c r="Q60" i="35" s="1"/>
  <c r="R60" i="35" s="1"/>
  <c r="S60" i="35" s="1"/>
  <c r="T60" i="35" s="1"/>
  <c r="U60" i="35" s="1"/>
  <c r="V60" i="35" s="1"/>
  <c r="W60" i="35" s="1"/>
  <c r="D61" i="35"/>
  <c r="E61" i="35" s="1"/>
  <c r="F61" i="35" s="1"/>
  <c r="G61" i="35" s="1"/>
  <c r="H61" i="35" s="1"/>
  <c r="I61" i="35" s="1"/>
  <c r="J61" i="35" s="1"/>
  <c r="K61" i="35" s="1"/>
  <c r="L61" i="35" s="1"/>
  <c r="M61" i="35" s="1"/>
  <c r="N61" i="35" s="1"/>
  <c r="O61" i="35" s="1"/>
  <c r="P61" i="35" s="1"/>
  <c r="Q61" i="35" s="1"/>
  <c r="R61" i="35" s="1"/>
  <c r="S61" i="35" s="1"/>
  <c r="T61" i="35" s="1"/>
  <c r="U61" i="35" s="1"/>
  <c r="V61" i="35" s="1"/>
  <c r="W61" i="35" s="1"/>
  <c r="D62" i="35"/>
  <c r="E62" i="35" s="1"/>
  <c r="F62" i="35" s="1"/>
  <c r="G62" i="35" s="1"/>
  <c r="H62" i="35" s="1"/>
  <c r="I62" i="35" s="1"/>
  <c r="J62" i="35" s="1"/>
  <c r="K62" i="35" s="1"/>
  <c r="L62" i="35" s="1"/>
  <c r="M62" i="35" s="1"/>
  <c r="N62" i="35" s="1"/>
  <c r="O62" i="35" s="1"/>
  <c r="P62" i="35" s="1"/>
  <c r="Q62" i="35" s="1"/>
  <c r="R62" i="35" s="1"/>
  <c r="S62" i="35" s="1"/>
  <c r="T62" i="35" s="1"/>
  <c r="U62" i="35" s="1"/>
  <c r="V62" i="35" s="1"/>
  <c r="W62" i="35" s="1"/>
  <c r="D63" i="35"/>
  <c r="E63" i="35" s="1"/>
  <c r="F63" i="35" s="1"/>
  <c r="G63" i="35" s="1"/>
  <c r="H63" i="35" s="1"/>
  <c r="I63" i="35" s="1"/>
  <c r="J63" i="35" s="1"/>
  <c r="K63" i="35" s="1"/>
  <c r="L63" i="35" s="1"/>
  <c r="M63" i="35" s="1"/>
  <c r="D64" i="35"/>
  <c r="E64" i="35" s="1"/>
  <c r="F64" i="35" s="1"/>
  <c r="G64" i="35" s="1"/>
  <c r="H64" i="35" s="1"/>
  <c r="I64" i="35" s="1"/>
  <c r="J64" i="35" s="1"/>
  <c r="K64" i="35" s="1"/>
  <c r="L64" i="35" s="1"/>
  <c r="M64" i="35" s="1"/>
  <c r="D65" i="35"/>
  <c r="E65" i="35" s="1"/>
  <c r="F65" i="35" s="1"/>
  <c r="G65" i="35" s="1"/>
  <c r="H65" i="35" s="1"/>
  <c r="I65" i="35" s="1"/>
  <c r="J65" i="35" s="1"/>
  <c r="K65" i="35" s="1"/>
  <c r="L65" i="35" s="1"/>
  <c r="M65" i="35" s="1"/>
  <c r="D66" i="35"/>
  <c r="E66" i="35" s="1"/>
  <c r="F66" i="35" s="1"/>
  <c r="G66" i="35" s="1"/>
  <c r="H66" i="35" s="1"/>
  <c r="I66" i="35" s="1"/>
  <c r="J66" i="35" s="1"/>
  <c r="K66" i="35" s="1"/>
  <c r="L66" i="35" s="1"/>
  <c r="M66" i="35" s="1"/>
  <c r="D67" i="35"/>
  <c r="E67" i="35" s="1"/>
  <c r="F67" i="35" s="1"/>
  <c r="G67" i="35" s="1"/>
  <c r="H67" i="35" s="1"/>
  <c r="I67" i="35" s="1"/>
  <c r="J67" i="35" s="1"/>
  <c r="K67" i="35" s="1"/>
  <c r="L67" i="35" s="1"/>
  <c r="M67" i="35" s="1"/>
  <c r="D68" i="35"/>
  <c r="E68" i="35" s="1"/>
  <c r="F68" i="35" s="1"/>
  <c r="G68" i="35" s="1"/>
  <c r="H68" i="35" s="1"/>
  <c r="I68" i="35" s="1"/>
  <c r="J68" i="35" s="1"/>
  <c r="K68" i="35" s="1"/>
  <c r="L68" i="35" s="1"/>
  <c r="M68" i="35" s="1"/>
  <c r="D69" i="35"/>
  <c r="E69" i="35" s="1"/>
  <c r="F69" i="35" s="1"/>
  <c r="G69" i="35" s="1"/>
  <c r="H69" i="35" s="1"/>
  <c r="I69" i="35" s="1"/>
  <c r="J69" i="35" s="1"/>
  <c r="K69" i="35" s="1"/>
  <c r="L69" i="35" s="1"/>
  <c r="M69" i="35" s="1"/>
  <c r="D70" i="35"/>
  <c r="E70" i="35" s="1"/>
  <c r="F70" i="35" s="1"/>
  <c r="G70" i="35" s="1"/>
  <c r="H70" i="35" s="1"/>
  <c r="I70" i="35" s="1"/>
  <c r="J70" i="35" s="1"/>
  <c r="K70" i="35" s="1"/>
  <c r="L70" i="35" s="1"/>
  <c r="M70" i="35" s="1"/>
  <c r="D71" i="35"/>
  <c r="E71" i="35" s="1"/>
  <c r="F71" i="35" s="1"/>
  <c r="G71" i="35" s="1"/>
  <c r="H71" i="35" s="1"/>
  <c r="I71" i="35" s="1"/>
  <c r="J71" i="35" s="1"/>
  <c r="K71" i="35" s="1"/>
  <c r="L71" i="35" s="1"/>
  <c r="M71" i="35" s="1"/>
  <c r="D2" i="35"/>
  <c r="E2" i="35" s="1"/>
  <c r="F2" i="35" s="1"/>
  <c r="G2" i="35" s="1"/>
  <c r="H2" i="35" s="1"/>
  <c r="I2" i="35" s="1"/>
  <c r="J2" i="35" s="1"/>
  <c r="K2" i="35" s="1"/>
  <c r="L2" i="35" s="1"/>
  <c r="M2" i="35" s="1"/>
  <c r="AK72" i="32" l="1"/>
  <c r="F77" i="24"/>
  <c r="G77" i="24" s="1"/>
  <c r="AM11" i="32"/>
  <c r="AM12" i="32"/>
  <c r="AM13" i="32"/>
  <c r="AM14" i="32"/>
  <c r="AM15" i="32"/>
  <c r="AM16" i="32"/>
  <c r="AM17" i="32"/>
  <c r="AM18" i="32"/>
  <c r="AM19" i="32"/>
  <c r="AM20" i="32"/>
  <c r="AM21" i="32"/>
  <c r="AM22" i="32"/>
  <c r="AM23" i="32"/>
  <c r="AM24" i="32"/>
  <c r="AM25" i="32"/>
  <c r="AM26" i="32"/>
  <c r="AM27" i="32"/>
  <c r="AM28" i="32"/>
  <c r="AM29" i="32"/>
  <c r="AM30" i="32"/>
  <c r="AM31" i="32"/>
  <c r="AM32" i="32"/>
  <c r="AM33" i="32"/>
  <c r="AM34" i="32"/>
  <c r="AM35" i="32"/>
  <c r="AM36" i="32"/>
  <c r="AM37" i="32"/>
  <c r="AM38" i="32"/>
  <c r="AM39" i="32"/>
  <c r="AM40" i="32"/>
  <c r="AM41" i="32"/>
  <c r="AM42" i="32"/>
  <c r="AM43" i="32"/>
  <c r="AM44" i="32"/>
  <c r="AM45" i="32"/>
  <c r="AM46" i="32"/>
  <c r="AM47" i="32"/>
  <c r="AM48" i="32"/>
  <c r="AM49" i="32"/>
  <c r="AM50" i="32"/>
  <c r="AM51" i="32"/>
  <c r="AM52" i="32"/>
  <c r="AM53" i="32"/>
  <c r="AM54" i="32"/>
  <c r="AM55" i="32"/>
  <c r="AM59" i="32"/>
  <c r="AM60" i="32"/>
  <c r="AM61" i="32"/>
  <c r="AM62" i="32"/>
  <c r="AM63" i="32"/>
  <c r="AM64" i="32"/>
  <c r="AM65" i="32"/>
  <c r="AM66" i="32"/>
  <c r="AM67" i="32"/>
  <c r="AM68" i="32"/>
  <c r="AM69" i="32"/>
  <c r="AM70" i="32"/>
  <c r="AM71" i="32"/>
  <c r="AM3" i="32"/>
  <c r="AM4" i="32"/>
  <c r="AM5" i="32"/>
  <c r="AM6" i="32"/>
  <c r="AM7" i="32"/>
  <c r="AM8" i="32"/>
  <c r="AM9" i="32"/>
  <c r="AM10" i="32"/>
  <c r="AM2" i="32"/>
  <c r="AI17" i="32"/>
  <c r="AK17" i="32" s="1"/>
  <c r="AA3" i="32"/>
  <c r="AI3" i="32" s="1"/>
  <c r="AK3" i="32" s="1"/>
  <c r="AA4" i="32"/>
  <c r="AI4" i="32" s="1"/>
  <c r="AK4" i="32" s="1"/>
  <c r="AA5" i="32"/>
  <c r="AI5" i="32" s="1"/>
  <c r="AK5" i="32" s="1"/>
  <c r="AA6" i="32"/>
  <c r="AI6" i="32" s="1"/>
  <c r="AK6" i="32" s="1"/>
  <c r="AA7" i="32"/>
  <c r="AI7" i="32" s="1"/>
  <c r="AK7" i="32" s="1"/>
  <c r="AA8" i="32"/>
  <c r="AI8" i="32" s="1"/>
  <c r="AK8" i="32" s="1"/>
  <c r="AA9" i="32"/>
  <c r="AI9" i="32" s="1"/>
  <c r="AK9" i="32" s="1"/>
  <c r="AA10" i="32"/>
  <c r="AI10" i="32" s="1"/>
  <c r="AK10" i="32" s="1"/>
  <c r="AA11" i="32"/>
  <c r="AI11" i="32" s="1"/>
  <c r="AK11" i="32" s="1"/>
  <c r="AA12" i="32"/>
  <c r="AI12" i="32" s="1"/>
  <c r="AK12" i="32" s="1"/>
  <c r="AA13" i="32"/>
  <c r="AI13" i="32" s="1"/>
  <c r="AK13" i="32" s="1"/>
  <c r="AA14" i="32"/>
  <c r="AI14" i="32" s="1"/>
  <c r="AK14" i="32" s="1"/>
  <c r="AA15" i="32"/>
  <c r="AI15" i="32" s="1"/>
  <c r="AK15" i="32" s="1"/>
  <c r="AA16" i="32"/>
  <c r="AI16" i="32" s="1"/>
  <c r="AK16" i="32" s="1"/>
  <c r="AA17" i="32"/>
  <c r="AA18" i="32"/>
  <c r="AI18" i="32" s="1"/>
  <c r="AK18" i="32" s="1"/>
  <c r="AA19" i="32"/>
  <c r="AI19" i="32" s="1"/>
  <c r="AK19" i="32" s="1"/>
  <c r="AA20" i="32"/>
  <c r="AI20" i="32" s="1"/>
  <c r="AK20" i="32" s="1"/>
  <c r="AA21" i="32"/>
  <c r="AI21" i="32" s="1"/>
  <c r="AK21" i="32" s="1"/>
  <c r="AA22" i="32"/>
  <c r="AI22" i="32" s="1"/>
  <c r="AK22" i="32" s="1"/>
  <c r="AA23" i="32"/>
  <c r="AI23" i="32" s="1"/>
  <c r="AK23" i="32" s="1"/>
  <c r="AA24" i="32"/>
  <c r="AI24" i="32" s="1"/>
  <c r="AK24" i="32" s="1"/>
  <c r="AA25" i="32"/>
  <c r="AI25" i="32" s="1"/>
  <c r="AK25" i="32" s="1"/>
  <c r="AA26" i="32"/>
  <c r="AI26" i="32" s="1"/>
  <c r="AK26" i="32" s="1"/>
  <c r="AA27" i="32"/>
  <c r="AI27" i="32" s="1"/>
  <c r="AK27" i="32" s="1"/>
  <c r="AA28" i="32"/>
  <c r="AI28" i="32" s="1"/>
  <c r="AK28" i="32" s="1"/>
  <c r="AA29" i="32"/>
  <c r="AI29" i="32" s="1"/>
  <c r="AK29" i="32" s="1"/>
  <c r="AA30" i="32"/>
  <c r="AI30" i="32" s="1"/>
  <c r="AK30" i="32" s="1"/>
  <c r="AA31" i="32"/>
  <c r="AI31" i="32" s="1"/>
  <c r="AK31" i="32" s="1"/>
  <c r="AA32" i="32"/>
  <c r="AI32" i="32" s="1"/>
  <c r="AK32" i="32" s="1"/>
  <c r="AA33" i="32"/>
  <c r="AI33" i="32" s="1"/>
  <c r="AK33" i="32" s="1"/>
  <c r="AA34" i="32"/>
  <c r="AI34" i="32" s="1"/>
  <c r="AK34" i="32" s="1"/>
  <c r="AA35" i="32"/>
  <c r="AI35" i="32" s="1"/>
  <c r="AK35" i="32" s="1"/>
  <c r="AA36" i="32"/>
  <c r="AI36" i="32" s="1"/>
  <c r="AK36" i="32" s="1"/>
  <c r="AA37" i="32"/>
  <c r="AI37" i="32" s="1"/>
  <c r="AK37" i="32" s="1"/>
  <c r="AA38" i="32"/>
  <c r="AI38" i="32" s="1"/>
  <c r="AK38" i="32" s="1"/>
  <c r="AA39" i="32"/>
  <c r="AI39" i="32" s="1"/>
  <c r="AK39" i="32" s="1"/>
  <c r="AA40" i="32"/>
  <c r="AI40" i="32" s="1"/>
  <c r="AK40" i="32" s="1"/>
  <c r="AA41" i="32"/>
  <c r="AI41" i="32" s="1"/>
  <c r="AK41" i="32" s="1"/>
  <c r="AA42" i="32"/>
  <c r="AI42" i="32" s="1"/>
  <c r="AK42" i="32" s="1"/>
  <c r="AA43" i="32"/>
  <c r="AI43" i="32" s="1"/>
  <c r="AK43" i="32" s="1"/>
  <c r="AA44" i="32"/>
  <c r="AI44" i="32" s="1"/>
  <c r="AK44" i="32" s="1"/>
  <c r="AA45" i="32"/>
  <c r="AI45" i="32" s="1"/>
  <c r="AK45" i="32" s="1"/>
  <c r="AA46" i="32"/>
  <c r="AI46" i="32" s="1"/>
  <c r="AK46" i="32" s="1"/>
  <c r="AA47" i="32"/>
  <c r="AI47" i="32" s="1"/>
  <c r="AK47" i="32" s="1"/>
  <c r="AA48" i="32"/>
  <c r="AI48" i="32" s="1"/>
  <c r="AK48" i="32" s="1"/>
  <c r="AA49" i="32"/>
  <c r="AI49" i="32" s="1"/>
  <c r="AK49" i="32" s="1"/>
  <c r="AA50" i="32"/>
  <c r="AI50" i="32" s="1"/>
  <c r="AK50" i="32" s="1"/>
  <c r="AA51" i="32"/>
  <c r="AI51" i="32" s="1"/>
  <c r="AK51" i="32" s="1"/>
  <c r="AA52" i="32"/>
  <c r="AI52" i="32" s="1"/>
  <c r="AK52" i="32" s="1"/>
  <c r="AA53" i="32"/>
  <c r="AI53" i="32" s="1"/>
  <c r="AK53" i="32" s="1"/>
  <c r="AA54" i="32"/>
  <c r="AI54" i="32" s="1"/>
  <c r="AK54" i="32" s="1"/>
  <c r="AA55" i="32"/>
  <c r="AI55" i="32" s="1"/>
  <c r="AK55" i="32" s="1"/>
  <c r="AA59" i="32"/>
  <c r="AI59" i="32" s="1"/>
  <c r="AK59" i="32" s="1"/>
  <c r="AA60" i="32"/>
  <c r="AI60" i="32" s="1"/>
  <c r="AK60" i="32" s="1"/>
  <c r="AA61" i="32"/>
  <c r="AI61" i="32" s="1"/>
  <c r="AK61" i="32" s="1"/>
  <c r="AA62" i="32"/>
  <c r="AI62" i="32" s="1"/>
  <c r="AK62" i="32" s="1"/>
  <c r="AA63" i="32"/>
  <c r="AI63" i="32" s="1"/>
  <c r="AK63" i="32" s="1"/>
  <c r="AA64" i="32"/>
  <c r="AI64" i="32" s="1"/>
  <c r="AK64" i="32" s="1"/>
  <c r="AA65" i="32"/>
  <c r="AI65" i="32" s="1"/>
  <c r="AK65" i="32" s="1"/>
  <c r="AA66" i="32"/>
  <c r="AI66" i="32" s="1"/>
  <c r="AK66" i="32" s="1"/>
  <c r="AA67" i="32"/>
  <c r="AI67" i="32" s="1"/>
  <c r="AK67" i="32" s="1"/>
  <c r="AA68" i="32"/>
  <c r="AI68" i="32" s="1"/>
  <c r="AK68" i="32" s="1"/>
  <c r="AA69" i="32"/>
  <c r="AI69" i="32" s="1"/>
  <c r="AK69" i="32" s="1"/>
  <c r="AA70" i="32"/>
  <c r="AI70" i="32" s="1"/>
  <c r="AK70" i="32" s="1"/>
  <c r="AA71" i="32"/>
  <c r="AI71" i="32" s="1"/>
  <c r="AK71" i="32" s="1"/>
  <c r="AA2" i="32"/>
  <c r="AI2" i="32" s="1"/>
  <c r="AK2" i="32" s="1"/>
  <c r="AB3" i="32"/>
  <c r="AD3" i="32" s="1"/>
  <c r="AB4" i="32"/>
  <c r="AD4" i="32" s="1"/>
  <c r="AB5" i="32"/>
  <c r="AD5" i="32" s="1"/>
  <c r="AB6" i="32"/>
  <c r="AD6" i="32" s="1"/>
  <c r="AB7" i="32"/>
  <c r="AD7" i="32" s="1"/>
  <c r="AB8" i="32"/>
  <c r="AD8" i="32" s="1"/>
  <c r="AB9" i="32"/>
  <c r="AD9" i="32" s="1"/>
  <c r="AB10" i="32"/>
  <c r="AD10" i="32" s="1"/>
  <c r="AB11" i="32"/>
  <c r="AD11" i="32" s="1"/>
  <c r="AB12" i="32"/>
  <c r="AD12" i="32" s="1"/>
  <c r="AB13" i="32"/>
  <c r="AD13" i="32" s="1"/>
  <c r="AB14" i="32"/>
  <c r="AD14" i="32" s="1"/>
  <c r="AB15" i="32"/>
  <c r="AD15" i="32" s="1"/>
  <c r="AB16" i="32"/>
  <c r="AD16" i="32" s="1"/>
  <c r="AB17" i="32"/>
  <c r="AD17" i="32" s="1"/>
  <c r="AB18" i="32"/>
  <c r="AD18" i="32" s="1"/>
  <c r="AB19" i="32"/>
  <c r="AD19" i="32" s="1"/>
  <c r="AB20" i="32"/>
  <c r="AD20" i="32" s="1"/>
  <c r="AB21" i="32"/>
  <c r="AD21" i="32" s="1"/>
  <c r="AB22" i="32"/>
  <c r="AD22" i="32" s="1"/>
  <c r="AB23" i="32"/>
  <c r="AD23" i="32" s="1"/>
  <c r="AB24" i="32"/>
  <c r="AD24" i="32" s="1"/>
  <c r="AB25" i="32"/>
  <c r="AD25" i="32" s="1"/>
  <c r="AB26" i="32"/>
  <c r="AD26" i="32" s="1"/>
  <c r="AB27" i="32"/>
  <c r="AD27" i="32" s="1"/>
  <c r="AB28" i="32"/>
  <c r="AD28" i="32" s="1"/>
  <c r="AB29" i="32"/>
  <c r="AD29" i="32" s="1"/>
  <c r="AB30" i="32"/>
  <c r="AD30" i="32" s="1"/>
  <c r="AB31" i="32"/>
  <c r="AD31" i="32" s="1"/>
  <c r="AB32" i="32"/>
  <c r="AD32" i="32" s="1"/>
  <c r="AB33" i="32"/>
  <c r="AD33" i="32" s="1"/>
  <c r="AB34" i="32"/>
  <c r="AD34" i="32" s="1"/>
  <c r="AB35" i="32"/>
  <c r="AD35" i="32" s="1"/>
  <c r="AB36" i="32"/>
  <c r="AD36" i="32" s="1"/>
  <c r="AB37" i="32"/>
  <c r="AD37" i="32" s="1"/>
  <c r="AB38" i="32"/>
  <c r="AD38" i="32" s="1"/>
  <c r="AB39" i="32"/>
  <c r="AD39" i="32" s="1"/>
  <c r="AB40" i="32"/>
  <c r="AD40" i="32" s="1"/>
  <c r="AB41" i="32"/>
  <c r="AD41" i="32" s="1"/>
  <c r="AB42" i="32"/>
  <c r="AD42" i="32" s="1"/>
  <c r="AB43" i="32"/>
  <c r="AD43" i="32" s="1"/>
  <c r="AB44" i="32"/>
  <c r="AD44" i="32" s="1"/>
  <c r="AB45" i="32"/>
  <c r="AD45" i="32" s="1"/>
  <c r="AB46" i="32"/>
  <c r="AD46" i="32" s="1"/>
  <c r="AB47" i="32"/>
  <c r="AD47" i="32" s="1"/>
  <c r="AB48" i="32"/>
  <c r="AD48" i="32" s="1"/>
  <c r="AB49" i="32"/>
  <c r="AD49" i="32" s="1"/>
  <c r="AB50" i="32"/>
  <c r="AD50" i="32" s="1"/>
  <c r="AB51" i="32"/>
  <c r="AD51" i="32" s="1"/>
  <c r="AB52" i="32"/>
  <c r="AD52" i="32" s="1"/>
  <c r="AB53" i="32"/>
  <c r="AD53" i="32" s="1"/>
  <c r="AB54" i="32"/>
  <c r="AD54" i="32" s="1"/>
  <c r="AB55" i="32"/>
  <c r="AD55" i="32" s="1"/>
  <c r="AB59" i="32"/>
  <c r="AD59" i="32" s="1"/>
  <c r="AB60" i="32"/>
  <c r="AD60" i="32" s="1"/>
  <c r="AB61" i="32"/>
  <c r="AD61" i="32" s="1"/>
  <c r="AB62" i="32"/>
  <c r="AD62" i="32" s="1"/>
  <c r="AB63" i="32"/>
  <c r="AD63" i="32" s="1"/>
  <c r="AB64" i="32"/>
  <c r="AD64" i="32" s="1"/>
  <c r="AB65" i="32"/>
  <c r="AD65" i="32" s="1"/>
  <c r="AB66" i="32"/>
  <c r="AD66" i="32" s="1"/>
  <c r="AB67" i="32"/>
  <c r="AD67" i="32" s="1"/>
  <c r="AB68" i="32"/>
  <c r="AD68" i="32" s="1"/>
  <c r="AB69" i="32"/>
  <c r="AD69" i="32" s="1"/>
  <c r="AB70" i="32"/>
  <c r="AD70" i="32" s="1"/>
  <c r="AB71" i="32"/>
  <c r="AD71" i="32" s="1"/>
  <c r="AB2" i="32"/>
  <c r="AD2" i="32" s="1"/>
  <c r="C16" i="31" l="1"/>
  <c r="D16" i="31" s="1"/>
  <c r="E16" i="31" s="1"/>
  <c r="F16" i="31" s="1"/>
  <c r="G16" i="31" s="1"/>
  <c r="H16" i="31" s="1"/>
  <c r="I16" i="31" s="1"/>
  <c r="J16" i="31" s="1"/>
  <c r="K16" i="31" s="1"/>
  <c r="L16" i="31" s="1"/>
  <c r="M16" i="31" s="1"/>
  <c r="N16" i="31" s="1"/>
  <c r="O16" i="31" s="1"/>
  <c r="P16" i="31" s="1"/>
  <c r="Q16" i="31" s="1"/>
  <c r="R16" i="31" s="1"/>
  <c r="S16" i="31" s="1"/>
  <c r="T16" i="31" s="1"/>
  <c r="U16" i="31" s="1"/>
  <c r="V16" i="31" s="1"/>
  <c r="W16" i="31" s="1"/>
  <c r="C12" i="31"/>
  <c r="D12" i="31" s="1"/>
  <c r="E12" i="31" s="1"/>
  <c r="F12" i="31" s="1"/>
  <c r="G12" i="31" s="1"/>
  <c r="H12" i="31" s="1"/>
  <c r="I12" i="31" s="1"/>
  <c r="J12" i="31" s="1"/>
  <c r="K12" i="31" s="1"/>
  <c r="L12" i="31" s="1"/>
  <c r="M12" i="31" s="1"/>
  <c r="N12" i="31" s="1"/>
  <c r="O12" i="31" s="1"/>
  <c r="P12" i="31" s="1"/>
  <c r="Q12" i="31" s="1"/>
  <c r="R12" i="31" s="1"/>
  <c r="S12" i="31" s="1"/>
  <c r="T12" i="31" s="1"/>
  <c r="U12" i="31" s="1"/>
  <c r="V12" i="31" s="1"/>
  <c r="W12" i="31" s="1"/>
  <c r="C10" i="31"/>
  <c r="D10" i="31" s="1"/>
  <c r="E10" i="31" s="1"/>
  <c r="F10" i="31" s="1"/>
  <c r="G10" i="31" s="1"/>
  <c r="H10" i="31" s="1"/>
  <c r="I10" i="31" s="1"/>
  <c r="J10" i="31" s="1"/>
  <c r="K10" i="31" s="1"/>
  <c r="L10" i="31" s="1"/>
  <c r="M10" i="31" s="1"/>
  <c r="N10" i="31" s="1"/>
  <c r="O10" i="31" s="1"/>
  <c r="P10" i="31" s="1"/>
  <c r="Q10" i="31" s="1"/>
  <c r="R10" i="31" s="1"/>
  <c r="S10" i="31" s="1"/>
  <c r="T10" i="31" s="1"/>
  <c r="U10" i="31" s="1"/>
  <c r="V10" i="31" s="1"/>
  <c r="W10" i="31" s="1"/>
  <c r="C9" i="31"/>
  <c r="D9" i="31" s="1"/>
  <c r="E9" i="31" s="1"/>
  <c r="F9" i="31" s="1"/>
  <c r="G9" i="31" s="1"/>
  <c r="H9" i="31" s="1"/>
  <c r="I9" i="31" s="1"/>
  <c r="J9" i="31" s="1"/>
  <c r="K9" i="31" s="1"/>
  <c r="L9" i="31" s="1"/>
  <c r="M9" i="31" s="1"/>
  <c r="N9" i="31" s="1"/>
  <c r="O9" i="31" s="1"/>
  <c r="P9" i="31" s="1"/>
  <c r="Q9" i="31" s="1"/>
  <c r="R9" i="31" s="1"/>
  <c r="S9" i="31" s="1"/>
  <c r="T9" i="31" s="1"/>
  <c r="U9" i="31" s="1"/>
  <c r="V9" i="31" s="1"/>
  <c r="W9" i="31" s="1"/>
  <c r="C8" i="31"/>
  <c r="D8" i="31" s="1"/>
  <c r="E8" i="31" s="1"/>
  <c r="F8" i="31" s="1"/>
  <c r="G8" i="31" s="1"/>
  <c r="H8" i="31" s="1"/>
  <c r="I8" i="31" s="1"/>
  <c r="J8" i="31" s="1"/>
  <c r="K8" i="31" s="1"/>
  <c r="L8" i="31" s="1"/>
  <c r="M8" i="31" s="1"/>
  <c r="N8" i="31" s="1"/>
  <c r="O8" i="31" s="1"/>
  <c r="P8" i="31" s="1"/>
  <c r="Q8" i="31" s="1"/>
  <c r="R8" i="31" s="1"/>
  <c r="S8" i="31" s="1"/>
  <c r="T8" i="31" s="1"/>
  <c r="U8" i="31" s="1"/>
  <c r="V8" i="31" s="1"/>
  <c r="W8" i="31" s="1"/>
  <c r="C6" i="31"/>
  <c r="D6" i="31" s="1"/>
  <c r="E6" i="31" s="1"/>
  <c r="F6" i="31" s="1"/>
  <c r="G6" i="31" s="1"/>
  <c r="H6" i="31" s="1"/>
  <c r="I6" i="31" s="1"/>
  <c r="J6" i="31" s="1"/>
  <c r="K6" i="31" s="1"/>
  <c r="L6" i="31" s="1"/>
  <c r="M6" i="31" s="1"/>
  <c r="N6" i="31" s="1"/>
  <c r="O6" i="31" s="1"/>
  <c r="P6" i="31" s="1"/>
  <c r="Q6" i="31" s="1"/>
  <c r="R6" i="31" s="1"/>
  <c r="S6" i="31" s="1"/>
  <c r="T6" i="31" s="1"/>
  <c r="U6" i="31" s="1"/>
  <c r="V6" i="31" s="1"/>
  <c r="W6" i="31" s="1"/>
  <c r="C5" i="31"/>
  <c r="D5" i="31" s="1"/>
  <c r="E5" i="31" s="1"/>
  <c r="F5" i="31" s="1"/>
  <c r="G5" i="31" s="1"/>
  <c r="H5" i="31" s="1"/>
  <c r="I5" i="31" s="1"/>
  <c r="J5" i="31" s="1"/>
  <c r="K5" i="31" s="1"/>
  <c r="L5" i="31" s="1"/>
  <c r="M5" i="31" s="1"/>
  <c r="N5" i="31" s="1"/>
  <c r="O5" i="31" s="1"/>
  <c r="P5" i="31" s="1"/>
  <c r="Q5" i="31" s="1"/>
  <c r="R5" i="31" s="1"/>
  <c r="S5" i="31" s="1"/>
  <c r="T5" i="31" s="1"/>
  <c r="U5" i="31" s="1"/>
  <c r="V5" i="31" s="1"/>
  <c r="W5" i="31" s="1"/>
  <c r="C3" i="31"/>
  <c r="D3" i="31" s="1"/>
  <c r="E3" i="31" s="1"/>
  <c r="F3" i="31" s="1"/>
  <c r="G3" i="31" s="1"/>
  <c r="H3" i="31" s="1"/>
  <c r="I3" i="31" s="1"/>
  <c r="J3" i="31" s="1"/>
  <c r="K3" i="31" s="1"/>
  <c r="L3" i="31" s="1"/>
  <c r="M3" i="31" s="1"/>
  <c r="N3" i="31" s="1"/>
  <c r="O3" i="31" s="1"/>
  <c r="P3" i="31" s="1"/>
  <c r="Q3" i="31" s="1"/>
  <c r="R3" i="31" s="1"/>
  <c r="S3" i="31" s="1"/>
  <c r="T3" i="31" s="1"/>
  <c r="U3" i="31" s="1"/>
  <c r="V3" i="31" s="1"/>
  <c r="W3" i="31" s="1"/>
  <c r="C2" i="31"/>
  <c r="D2" i="31" s="1"/>
  <c r="E2" i="31" s="1"/>
  <c r="F2" i="31" s="1"/>
  <c r="G2" i="31" s="1"/>
  <c r="H2" i="31" s="1"/>
  <c r="I2" i="31" s="1"/>
  <c r="J2" i="31" s="1"/>
  <c r="K2" i="31" s="1"/>
  <c r="L2" i="31" s="1"/>
  <c r="M2" i="31" s="1"/>
  <c r="N2" i="31" s="1"/>
  <c r="O2" i="31" s="1"/>
  <c r="P2" i="31" s="1"/>
  <c r="Q2" i="31" s="1"/>
  <c r="R2" i="31" s="1"/>
  <c r="S2" i="31" s="1"/>
  <c r="T2" i="31" s="1"/>
  <c r="U2" i="31" s="1"/>
  <c r="V2" i="31" s="1"/>
  <c r="W2" i="31" s="1"/>
  <c r="AA42" i="18" l="1"/>
  <c r="AA43" i="18"/>
  <c r="AA44" i="18"/>
  <c r="AA45" i="18"/>
  <c r="AA46" i="18"/>
  <c r="AA47" i="18"/>
  <c r="AA48" i="18"/>
  <c r="AA49" i="18"/>
  <c r="AA50" i="18"/>
  <c r="AA51" i="18"/>
  <c r="AA41" i="18"/>
  <c r="D3" i="32" l="1"/>
  <c r="E3" i="32" s="1"/>
  <c r="F3" i="32" s="1"/>
  <c r="G3" i="32" s="1"/>
  <c r="H3" i="32" s="1"/>
  <c r="I3" i="32" s="1"/>
  <c r="J3" i="32" s="1"/>
  <c r="K3" i="32" s="1"/>
  <c r="L3" i="32" s="1"/>
  <c r="M3" i="32" s="1"/>
  <c r="D4" i="32"/>
  <c r="E4" i="32" s="1"/>
  <c r="F4" i="32" s="1"/>
  <c r="G4" i="32" s="1"/>
  <c r="H4" i="32" s="1"/>
  <c r="I4" i="32" s="1"/>
  <c r="J4" i="32" s="1"/>
  <c r="K4" i="32" s="1"/>
  <c r="L4" i="32" s="1"/>
  <c r="M4" i="32" s="1"/>
  <c r="D5" i="32"/>
  <c r="E5" i="32" s="1"/>
  <c r="F5" i="32" s="1"/>
  <c r="G5" i="32" s="1"/>
  <c r="H5" i="32" s="1"/>
  <c r="I5" i="32" s="1"/>
  <c r="J5" i="32" s="1"/>
  <c r="K5" i="32" s="1"/>
  <c r="L5" i="32" s="1"/>
  <c r="M5" i="32" s="1"/>
  <c r="D6" i="32"/>
  <c r="E6" i="32" s="1"/>
  <c r="F6" i="32" s="1"/>
  <c r="G6" i="32" s="1"/>
  <c r="H6" i="32" s="1"/>
  <c r="I6" i="32" s="1"/>
  <c r="J6" i="32" s="1"/>
  <c r="K6" i="32" s="1"/>
  <c r="L6" i="32" s="1"/>
  <c r="M6" i="32" s="1"/>
  <c r="D7" i="32"/>
  <c r="E7" i="32" s="1"/>
  <c r="F7" i="32" s="1"/>
  <c r="G7" i="32" s="1"/>
  <c r="H7" i="32" s="1"/>
  <c r="I7" i="32" s="1"/>
  <c r="J7" i="32" s="1"/>
  <c r="K7" i="32" s="1"/>
  <c r="L7" i="32" s="1"/>
  <c r="M7" i="32" s="1"/>
  <c r="D8" i="32"/>
  <c r="E8" i="32" s="1"/>
  <c r="F8" i="32" s="1"/>
  <c r="G8" i="32" s="1"/>
  <c r="H8" i="32" s="1"/>
  <c r="I8" i="32" s="1"/>
  <c r="J8" i="32" s="1"/>
  <c r="K8" i="32" s="1"/>
  <c r="L8" i="32" s="1"/>
  <c r="M8" i="32" s="1"/>
  <c r="D9" i="32"/>
  <c r="E9" i="32" s="1"/>
  <c r="F9" i="32" s="1"/>
  <c r="G9" i="32" s="1"/>
  <c r="H9" i="32" s="1"/>
  <c r="I9" i="32" s="1"/>
  <c r="J9" i="32" s="1"/>
  <c r="K9" i="32" s="1"/>
  <c r="L9" i="32" s="1"/>
  <c r="M9" i="32" s="1"/>
  <c r="D10" i="32"/>
  <c r="E10" i="32" s="1"/>
  <c r="F10" i="32" s="1"/>
  <c r="G10" i="32" s="1"/>
  <c r="H10" i="32" s="1"/>
  <c r="I10" i="32" s="1"/>
  <c r="J10" i="32" s="1"/>
  <c r="K10" i="32" s="1"/>
  <c r="L10" i="32" s="1"/>
  <c r="M10" i="32" s="1"/>
  <c r="D11" i="32"/>
  <c r="E11" i="32" s="1"/>
  <c r="F11" i="32" s="1"/>
  <c r="G11" i="32" s="1"/>
  <c r="H11" i="32" s="1"/>
  <c r="I11" i="32" s="1"/>
  <c r="J11" i="32" s="1"/>
  <c r="K11" i="32" s="1"/>
  <c r="L11" i="32" s="1"/>
  <c r="M11" i="32" s="1"/>
  <c r="D12" i="32"/>
  <c r="E12" i="32" s="1"/>
  <c r="F12" i="32" s="1"/>
  <c r="G12" i="32" s="1"/>
  <c r="H12" i="32" s="1"/>
  <c r="I12" i="32" s="1"/>
  <c r="J12" i="32" s="1"/>
  <c r="K12" i="32" s="1"/>
  <c r="L12" i="32" s="1"/>
  <c r="M12" i="32" s="1"/>
  <c r="D13" i="32"/>
  <c r="E13" i="32" s="1"/>
  <c r="F13" i="32" s="1"/>
  <c r="G13" i="32" s="1"/>
  <c r="H13" i="32" s="1"/>
  <c r="I13" i="32" s="1"/>
  <c r="J13" i="32" s="1"/>
  <c r="K13" i="32" s="1"/>
  <c r="L13" i="32" s="1"/>
  <c r="M13" i="32" s="1"/>
  <c r="D14" i="32"/>
  <c r="E14" i="32" s="1"/>
  <c r="F14" i="32" s="1"/>
  <c r="G14" i="32" s="1"/>
  <c r="H14" i="32" s="1"/>
  <c r="I14" i="32" s="1"/>
  <c r="J14" i="32" s="1"/>
  <c r="K14" i="32" s="1"/>
  <c r="L14" i="32" s="1"/>
  <c r="M14" i="32" s="1"/>
  <c r="D15" i="32"/>
  <c r="E15" i="32" s="1"/>
  <c r="F15" i="32" s="1"/>
  <c r="G15" i="32" s="1"/>
  <c r="H15" i="32" s="1"/>
  <c r="I15" i="32" s="1"/>
  <c r="J15" i="32" s="1"/>
  <c r="K15" i="32" s="1"/>
  <c r="L15" i="32" s="1"/>
  <c r="M15" i="32" s="1"/>
  <c r="D16" i="32"/>
  <c r="E16" i="32" s="1"/>
  <c r="F16" i="32" s="1"/>
  <c r="G16" i="32" s="1"/>
  <c r="H16" i="32" s="1"/>
  <c r="I16" i="32" s="1"/>
  <c r="J16" i="32" s="1"/>
  <c r="K16" i="32" s="1"/>
  <c r="L16" i="32" s="1"/>
  <c r="M16" i="32" s="1"/>
  <c r="D17" i="32"/>
  <c r="E17" i="32" s="1"/>
  <c r="F17" i="32" s="1"/>
  <c r="G17" i="32" s="1"/>
  <c r="H17" i="32" s="1"/>
  <c r="I17" i="32" s="1"/>
  <c r="J17" i="32" s="1"/>
  <c r="K17" i="32" s="1"/>
  <c r="L17" i="32" s="1"/>
  <c r="M17" i="32" s="1"/>
  <c r="D18" i="32"/>
  <c r="E18" i="32" s="1"/>
  <c r="F18" i="32" s="1"/>
  <c r="G18" i="32" s="1"/>
  <c r="H18" i="32" s="1"/>
  <c r="I18" i="32" s="1"/>
  <c r="J18" i="32" s="1"/>
  <c r="K18" i="32" s="1"/>
  <c r="L18" i="32" s="1"/>
  <c r="M18" i="32" s="1"/>
  <c r="D19" i="32"/>
  <c r="E19" i="32" s="1"/>
  <c r="F19" i="32" s="1"/>
  <c r="G19" i="32" s="1"/>
  <c r="H19" i="32" s="1"/>
  <c r="I19" i="32" s="1"/>
  <c r="J19" i="32" s="1"/>
  <c r="K19" i="32" s="1"/>
  <c r="L19" i="32" s="1"/>
  <c r="M19" i="32" s="1"/>
  <c r="D20" i="32"/>
  <c r="E20" i="32" s="1"/>
  <c r="F20" i="32" s="1"/>
  <c r="G20" i="32" s="1"/>
  <c r="H20" i="32" s="1"/>
  <c r="I20" i="32" s="1"/>
  <c r="J20" i="32" s="1"/>
  <c r="K20" i="32" s="1"/>
  <c r="L20" i="32" s="1"/>
  <c r="M20" i="32" s="1"/>
  <c r="D21" i="32"/>
  <c r="E21" i="32" s="1"/>
  <c r="F21" i="32" s="1"/>
  <c r="G21" i="32" s="1"/>
  <c r="H21" i="32" s="1"/>
  <c r="I21" i="32" s="1"/>
  <c r="J21" i="32" s="1"/>
  <c r="K21" i="32" s="1"/>
  <c r="L21" i="32" s="1"/>
  <c r="M21" i="32" s="1"/>
  <c r="D22" i="32"/>
  <c r="E22" i="32" s="1"/>
  <c r="F22" i="32" s="1"/>
  <c r="G22" i="32" s="1"/>
  <c r="H22" i="32" s="1"/>
  <c r="I22" i="32" s="1"/>
  <c r="J22" i="32" s="1"/>
  <c r="K22" i="32" s="1"/>
  <c r="L22" i="32" s="1"/>
  <c r="M22" i="32" s="1"/>
  <c r="D23" i="32"/>
  <c r="E23" i="32" s="1"/>
  <c r="F23" i="32" s="1"/>
  <c r="G23" i="32" s="1"/>
  <c r="H23" i="32" s="1"/>
  <c r="I23" i="32" s="1"/>
  <c r="J23" i="32" s="1"/>
  <c r="K23" i="32" s="1"/>
  <c r="L23" i="32" s="1"/>
  <c r="M23" i="32" s="1"/>
  <c r="D24" i="32"/>
  <c r="E24" i="32" s="1"/>
  <c r="F24" i="32" s="1"/>
  <c r="G24" i="32" s="1"/>
  <c r="H24" i="32" s="1"/>
  <c r="I24" i="32" s="1"/>
  <c r="J24" i="32" s="1"/>
  <c r="K24" i="32" s="1"/>
  <c r="L24" i="32" s="1"/>
  <c r="M24" i="32" s="1"/>
  <c r="D25" i="32"/>
  <c r="E25" i="32" s="1"/>
  <c r="F25" i="32" s="1"/>
  <c r="G25" i="32" s="1"/>
  <c r="H25" i="32" s="1"/>
  <c r="I25" i="32" s="1"/>
  <c r="J25" i="32" s="1"/>
  <c r="K25" i="32" s="1"/>
  <c r="L25" i="32" s="1"/>
  <c r="M25" i="32" s="1"/>
  <c r="D26" i="32"/>
  <c r="E26" i="32" s="1"/>
  <c r="F26" i="32" s="1"/>
  <c r="G26" i="32" s="1"/>
  <c r="H26" i="32" s="1"/>
  <c r="I26" i="32" s="1"/>
  <c r="J26" i="32" s="1"/>
  <c r="K26" i="32" s="1"/>
  <c r="L26" i="32" s="1"/>
  <c r="M26" i="32" s="1"/>
  <c r="D27" i="32"/>
  <c r="E27" i="32" s="1"/>
  <c r="F27" i="32" s="1"/>
  <c r="G27" i="32" s="1"/>
  <c r="H27" i="32" s="1"/>
  <c r="I27" i="32" s="1"/>
  <c r="J27" i="32" s="1"/>
  <c r="K27" i="32" s="1"/>
  <c r="L27" i="32" s="1"/>
  <c r="M27" i="32" s="1"/>
  <c r="D28" i="32"/>
  <c r="E28" i="32" s="1"/>
  <c r="F28" i="32" s="1"/>
  <c r="G28" i="32" s="1"/>
  <c r="H28" i="32" s="1"/>
  <c r="I28" i="32" s="1"/>
  <c r="J28" i="32" s="1"/>
  <c r="K28" i="32" s="1"/>
  <c r="L28" i="32" s="1"/>
  <c r="M28" i="32" s="1"/>
  <c r="D29" i="32"/>
  <c r="E29" i="32" s="1"/>
  <c r="F29" i="32" s="1"/>
  <c r="G29" i="32" s="1"/>
  <c r="H29" i="32" s="1"/>
  <c r="I29" i="32" s="1"/>
  <c r="J29" i="32" s="1"/>
  <c r="K29" i="32" s="1"/>
  <c r="L29" i="32" s="1"/>
  <c r="M29" i="32" s="1"/>
  <c r="D30" i="32"/>
  <c r="E30" i="32" s="1"/>
  <c r="F30" i="32" s="1"/>
  <c r="G30" i="32" s="1"/>
  <c r="H30" i="32" s="1"/>
  <c r="I30" i="32" s="1"/>
  <c r="J30" i="32" s="1"/>
  <c r="K30" i="32" s="1"/>
  <c r="L30" i="32" s="1"/>
  <c r="M30" i="32" s="1"/>
  <c r="D31" i="32"/>
  <c r="E31" i="32" s="1"/>
  <c r="F31" i="32" s="1"/>
  <c r="G31" i="32" s="1"/>
  <c r="H31" i="32" s="1"/>
  <c r="I31" i="32" s="1"/>
  <c r="J31" i="32" s="1"/>
  <c r="K31" i="32" s="1"/>
  <c r="L31" i="32" s="1"/>
  <c r="M31" i="32" s="1"/>
  <c r="D32" i="32"/>
  <c r="E32" i="32" s="1"/>
  <c r="F32" i="32" s="1"/>
  <c r="G32" i="32" s="1"/>
  <c r="H32" i="32" s="1"/>
  <c r="I32" i="32" s="1"/>
  <c r="J32" i="32" s="1"/>
  <c r="K32" i="32" s="1"/>
  <c r="L32" i="32" s="1"/>
  <c r="M32" i="32" s="1"/>
  <c r="D33" i="32"/>
  <c r="E33" i="32" s="1"/>
  <c r="F33" i="32" s="1"/>
  <c r="G33" i="32" s="1"/>
  <c r="H33" i="32" s="1"/>
  <c r="I33" i="32" s="1"/>
  <c r="J33" i="32" s="1"/>
  <c r="K33" i="32" s="1"/>
  <c r="L33" i="32" s="1"/>
  <c r="M33" i="32" s="1"/>
  <c r="D34" i="32"/>
  <c r="E34" i="32" s="1"/>
  <c r="F34" i="32" s="1"/>
  <c r="G34" i="32" s="1"/>
  <c r="H34" i="32" s="1"/>
  <c r="I34" i="32" s="1"/>
  <c r="J34" i="32" s="1"/>
  <c r="K34" i="32" s="1"/>
  <c r="L34" i="32" s="1"/>
  <c r="M34" i="32" s="1"/>
  <c r="D35" i="32"/>
  <c r="E35" i="32" s="1"/>
  <c r="F35" i="32" s="1"/>
  <c r="G35" i="32" s="1"/>
  <c r="H35" i="32" s="1"/>
  <c r="I35" i="32" s="1"/>
  <c r="J35" i="32" s="1"/>
  <c r="K35" i="32" s="1"/>
  <c r="L35" i="32" s="1"/>
  <c r="M35" i="32" s="1"/>
  <c r="D36" i="32"/>
  <c r="E36" i="32" s="1"/>
  <c r="F36" i="32" s="1"/>
  <c r="G36" i="32" s="1"/>
  <c r="H36" i="32" s="1"/>
  <c r="I36" i="32" s="1"/>
  <c r="J36" i="32" s="1"/>
  <c r="K36" i="32" s="1"/>
  <c r="L36" i="32" s="1"/>
  <c r="M36" i="32" s="1"/>
  <c r="D37" i="32"/>
  <c r="E37" i="32" s="1"/>
  <c r="F37" i="32" s="1"/>
  <c r="G37" i="32" s="1"/>
  <c r="H37" i="32" s="1"/>
  <c r="I37" i="32" s="1"/>
  <c r="J37" i="32" s="1"/>
  <c r="K37" i="32" s="1"/>
  <c r="L37" i="32" s="1"/>
  <c r="M37" i="32" s="1"/>
  <c r="D38" i="32"/>
  <c r="E38" i="32" s="1"/>
  <c r="F38" i="32" s="1"/>
  <c r="G38" i="32" s="1"/>
  <c r="H38" i="32" s="1"/>
  <c r="I38" i="32" s="1"/>
  <c r="J38" i="32" s="1"/>
  <c r="K38" i="32" s="1"/>
  <c r="L38" i="32" s="1"/>
  <c r="M38" i="32" s="1"/>
  <c r="D39" i="32"/>
  <c r="E39" i="32" s="1"/>
  <c r="F39" i="32" s="1"/>
  <c r="G39" i="32" s="1"/>
  <c r="H39" i="32" s="1"/>
  <c r="I39" i="32" s="1"/>
  <c r="J39" i="32" s="1"/>
  <c r="K39" i="32" s="1"/>
  <c r="L39" i="32" s="1"/>
  <c r="M39" i="32" s="1"/>
  <c r="D40" i="32"/>
  <c r="E40" i="32" s="1"/>
  <c r="F40" i="32" s="1"/>
  <c r="G40" i="32" s="1"/>
  <c r="H40" i="32" s="1"/>
  <c r="I40" i="32" s="1"/>
  <c r="J40" i="32" s="1"/>
  <c r="K40" i="32" s="1"/>
  <c r="L40" i="32" s="1"/>
  <c r="M40" i="32" s="1"/>
  <c r="D41" i="32"/>
  <c r="E41" i="32" s="1"/>
  <c r="F41" i="32" s="1"/>
  <c r="G41" i="32" s="1"/>
  <c r="H41" i="32" s="1"/>
  <c r="I41" i="32" s="1"/>
  <c r="J41" i="32" s="1"/>
  <c r="K41" i="32" s="1"/>
  <c r="L41" i="32" s="1"/>
  <c r="M41" i="32" s="1"/>
  <c r="D42" i="32"/>
  <c r="E42" i="32" s="1"/>
  <c r="F42" i="32" s="1"/>
  <c r="G42" i="32" s="1"/>
  <c r="H42" i="32" s="1"/>
  <c r="I42" i="32" s="1"/>
  <c r="J42" i="32" s="1"/>
  <c r="K42" i="32" s="1"/>
  <c r="L42" i="32" s="1"/>
  <c r="M42" i="32" s="1"/>
  <c r="D43" i="32"/>
  <c r="E43" i="32" s="1"/>
  <c r="F43" i="32" s="1"/>
  <c r="G43" i="32" s="1"/>
  <c r="H43" i="32" s="1"/>
  <c r="I43" i="32" s="1"/>
  <c r="J43" i="32" s="1"/>
  <c r="K43" i="32" s="1"/>
  <c r="L43" i="32" s="1"/>
  <c r="M43" i="32" s="1"/>
  <c r="D44" i="32"/>
  <c r="E44" i="32" s="1"/>
  <c r="F44" i="32" s="1"/>
  <c r="G44" i="32" s="1"/>
  <c r="H44" i="32" s="1"/>
  <c r="I44" i="32" s="1"/>
  <c r="J44" i="32" s="1"/>
  <c r="K44" i="32" s="1"/>
  <c r="L44" i="32" s="1"/>
  <c r="M44" i="32" s="1"/>
  <c r="D45" i="32"/>
  <c r="E45" i="32" s="1"/>
  <c r="F45" i="32" s="1"/>
  <c r="G45" i="32" s="1"/>
  <c r="H45" i="32" s="1"/>
  <c r="I45" i="32" s="1"/>
  <c r="J45" i="32" s="1"/>
  <c r="K45" i="32" s="1"/>
  <c r="L45" i="32" s="1"/>
  <c r="M45" i="32" s="1"/>
  <c r="D46" i="32"/>
  <c r="E46" i="32" s="1"/>
  <c r="F46" i="32" s="1"/>
  <c r="G46" i="32" s="1"/>
  <c r="H46" i="32" s="1"/>
  <c r="I46" i="32" s="1"/>
  <c r="J46" i="32" s="1"/>
  <c r="K46" i="32" s="1"/>
  <c r="L46" i="32" s="1"/>
  <c r="M46" i="32" s="1"/>
  <c r="D47" i="32"/>
  <c r="E47" i="32" s="1"/>
  <c r="F47" i="32" s="1"/>
  <c r="G47" i="32" s="1"/>
  <c r="H47" i="32" s="1"/>
  <c r="I47" i="32" s="1"/>
  <c r="J47" i="32" s="1"/>
  <c r="K47" i="32" s="1"/>
  <c r="L47" i="32" s="1"/>
  <c r="M47" i="32" s="1"/>
  <c r="D48" i="32"/>
  <c r="E48" i="32" s="1"/>
  <c r="F48" i="32" s="1"/>
  <c r="G48" i="32" s="1"/>
  <c r="H48" i="32" s="1"/>
  <c r="I48" i="32" s="1"/>
  <c r="J48" i="32" s="1"/>
  <c r="K48" i="32" s="1"/>
  <c r="L48" i="32" s="1"/>
  <c r="M48" i="32" s="1"/>
  <c r="D49" i="32"/>
  <c r="E49" i="32" s="1"/>
  <c r="F49" i="32" s="1"/>
  <c r="G49" i="32" s="1"/>
  <c r="H49" i="32" s="1"/>
  <c r="I49" i="32" s="1"/>
  <c r="J49" i="32" s="1"/>
  <c r="K49" i="32" s="1"/>
  <c r="L49" i="32" s="1"/>
  <c r="M49" i="32" s="1"/>
  <c r="D50" i="32"/>
  <c r="E50" i="32" s="1"/>
  <c r="F50" i="32" s="1"/>
  <c r="G50" i="32" s="1"/>
  <c r="H50" i="32" s="1"/>
  <c r="I50" i="32" s="1"/>
  <c r="J50" i="32" s="1"/>
  <c r="K50" i="32" s="1"/>
  <c r="L50" i="32" s="1"/>
  <c r="M50" i="32" s="1"/>
  <c r="D51" i="32"/>
  <c r="E51" i="32" s="1"/>
  <c r="F51" i="32" s="1"/>
  <c r="G51" i="32" s="1"/>
  <c r="H51" i="32" s="1"/>
  <c r="I51" i="32" s="1"/>
  <c r="J51" i="32" s="1"/>
  <c r="K51" i="32" s="1"/>
  <c r="L51" i="32" s="1"/>
  <c r="M51" i="32" s="1"/>
  <c r="D52" i="32"/>
  <c r="E52" i="32" s="1"/>
  <c r="F52" i="32" s="1"/>
  <c r="G52" i="32" s="1"/>
  <c r="H52" i="32" s="1"/>
  <c r="I52" i="32" s="1"/>
  <c r="J52" i="32" s="1"/>
  <c r="K52" i="32" s="1"/>
  <c r="L52" i="32" s="1"/>
  <c r="M52" i="32" s="1"/>
  <c r="D53" i="32"/>
  <c r="E53" i="32" s="1"/>
  <c r="F53" i="32" s="1"/>
  <c r="G53" i="32" s="1"/>
  <c r="H53" i="32" s="1"/>
  <c r="I53" i="32" s="1"/>
  <c r="J53" i="32" s="1"/>
  <c r="K53" i="32" s="1"/>
  <c r="L53" i="32" s="1"/>
  <c r="M53" i="32" s="1"/>
  <c r="D54" i="32"/>
  <c r="E54" i="32" s="1"/>
  <c r="F54" i="32" s="1"/>
  <c r="G54" i="32" s="1"/>
  <c r="H54" i="32" s="1"/>
  <c r="I54" i="32" s="1"/>
  <c r="J54" i="32" s="1"/>
  <c r="K54" i="32" s="1"/>
  <c r="L54" i="32" s="1"/>
  <c r="M54" i="32" s="1"/>
  <c r="D55" i="32"/>
  <c r="E55" i="32" s="1"/>
  <c r="F55" i="32" s="1"/>
  <c r="G55" i="32" s="1"/>
  <c r="H55" i="32" s="1"/>
  <c r="I55" i="32" s="1"/>
  <c r="J55" i="32" s="1"/>
  <c r="K55" i="32" s="1"/>
  <c r="L55" i="32" s="1"/>
  <c r="M55" i="32" s="1"/>
  <c r="D60" i="32"/>
  <c r="E60" i="32" s="1"/>
  <c r="F60" i="32" s="1"/>
  <c r="G60" i="32" s="1"/>
  <c r="H60" i="32" s="1"/>
  <c r="I60" i="32" s="1"/>
  <c r="J60" i="32" s="1"/>
  <c r="K60" i="32" s="1"/>
  <c r="L60" i="32" s="1"/>
  <c r="M60" i="32" s="1"/>
  <c r="D61" i="32"/>
  <c r="E61" i="32" s="1"/>
  <c r="F61" i="32" s="1"/>
  <c r="G61" i="32" s="1"/>
  <c r="H61" i="32" s="1"/>
  <c r="I61" i="32" s="1"/>
  <c r="J61" i="32" s="1"/>
  <c r="K61" i="32" s="1"/>
  <c r="L61" i="32" s="1"/>
  <c r="M61" i="32" s="1"/>
  <c r="D62" i="32"/>
  <c r="E62" i="32" s="1"/>
  <c r="F62" i="32" s="1"/>
  <c r="G62" i="32" s="1"/>
  <c r="H62" i="32" s="1"/>
  <c r="I62" i="32" s="1"/>
  <c r="J62" i="32" s="1"/>
  <c r="K62" i="32" s="1"/>
  <c r="L62" i="32" s="1"/>
  <c r="M62" i="32" s="1"/>
  <c r="D63" i="32"/>
  <c r="E63" i="32" s="1"/>
  <c r="F63" i="32" s="1"/>
  <c r="G63" i="32" s="1"/>
  <c r="H63" i="32" s="1"/>
  <c r="I63" i="32" s="1"/>
  <c r="J63" i="32" s="1"/>
  <c r="K63" i="32" s="1"/>
  <c r="L63" i="32" s="1"/>
  <c r="M63" i="32" s="1"/>
  <c r="D64" i="32"/>
  <c r="E64" i="32" s="1"/>
  <c r="F64" i="32" s="1"/>
  <c r="G64" i="32" s="1"/>
  <c r="H64" i="32" s="1"/>
  <c r="I64" i="32" s="1"/>
  <c r="J64" i="32" s="1"/>
  <c r="K64" i="32" s="1"/>
  <c r="L64" i="32" s="1"/>
  <c r="M64" i="32" s="1"/>
  <c r="D65" i="32"/>
  <c r="E65" i="32" s="1"/>
  <c r="F65" i="32" s="1"/>
  <c r="G65" i="32" s="1"/>
  <c r="H65" i="32" s="1"/>
  <c r="I65" i="32" s="1"/>
  <c r="J65" i="32" s="1"/>
  <c r="K65" i="32" s="1"/>
  <c r="L65" i="32" s="1"/>
  <c r="M65" i="32" s="1"/>
  <c r="N65" i="32" s="1"/>
  <c r="O65" i="32" s="1"/>
  <c r="P65" i="32" s="1"/>
  <c r="Q65" i="32" s="1"/>
  <c r="R65" i="32" s="1"/>
  <c r="S65" i="32" s="1"/>
  <c r="T65" i="32" s="1"/>
  <c r="U65" i="32" s="1"/>
  <c r="V65" i="32" s="1"/>
  <c r="W65" i="32" s="1"/>
  <c r="D66" i="32"/>
  <c r="E66" i="32" s="1"/>
  <c r="F66" i="32" s="1"/>
  <c r="G66" i="32" s="1"/>
  <c r="H66" i="32" s="1"/>
  <c r="I66" i="32" s="1"/>
  <c r="J66" i="32" s="1"/>
  <c r="K66" i="32" s="1"/>
  <c r="L66" i="32" s="1"/>
  <c r="M66" i="32" s="1"/>
  <c r="D67" i="32"/>
  <c r="E67" i="32" s="1"/>
  <c r="F67" i="32" s="1"/>
  <c r="G67" i="32" s="1"/>
  <c r="H67" i="32" s="1"/>
  <c r="I67" i="32" s="1"/>
  <c r="J67" i="32" s="1"/>
  <c r="K67" i="32" s="1"/>
  <c r="L67" i="32" s="1"/>
  <c r="M67" i="32" s="1"/>
  <c r="D68" i="32"/>
  <c r="E68" i="32" s="1"/>
  <c r="F68" i="32" s="1"/>
  <c r="G68" i="32" s="1"/>
  <c r="H68" i="32" s="1"/>
  <c r="I68" i="32" s="1"/>
  <c r="J68" i="32" s="1"/>
  <c r="K68" i="32" s="1"/>
  <c r="L68" i="32" s="1"/>
  <c r="M68" i="32" s="1"/>
  <c r="D69" i="32"/>
  <c r="E69" i="32" s="1"/>
  <c r="F69" i="32" s="1"/>
  <c r="G69" i="32" s="1"/>
  <c r="H69" i="32" s="1"/>
  <c r="I69" i="32" s="1"/>
  <c r="J69" i="32" s="1"/>
  <c r="K69" i="32" s="1"/>
  <c r="L69" i="32" s="1"/>
  <c r="M69" i="32" s="1"/>
  <c r="D70" i="32"/>
  <c r="E70" i="32" s="1"/>
  <c r="F70" i="32" s="1"/>
  <c r="G70" i="32" s="1"/>
  <c r="H70" i="32" s="1"/>
  <c r="I70" i="32" s="1"/>
  <c r="J70" i="32" s="1"/>
  <c r="K70" i="32" s="1"/>
  <c r="L70" i="32" s="1"/>
  <c r="M70" i="32" s="1"/>
  <c r="D71" i="32"/>
  <c r="E71" i="32" s="1"/>
  <c r="F71" i="32" s="1"/>
  <c r="G71" i="32" s="1"/>
  <c r="H71" i="32" s="1"/>
  <c r="I71" i="32" s="1"/>
  <c r="J71" i="32" s="1"/>
  <c r="K71" i="32" s="1"/>
  <c r="L71" i="32" s="1"/>
  <c r="M71" i="32" s="1"/>
  <c r="D2" i="32"/>
  <c r="E2" i="32" s="1"/>
  <c r="F2" i="32" s="1"/>
  <c r="G2" i="32" s="1"/>
  <c r="H2" i="32" s="1"/>
  <c r="I2" i="32" s="1"/>
  <c r="J2" i="32" s="1"/>
  <c r="K2" i="32" s="1"/>
  <c r="L2" i="32" s="1"/>
  <c r="M2" i="32" s="1"/>
  <c r="B18" i="33" l="1"/>
  <c r="B17" i="33"/>
  <c r="B16" i="33"/>
  <c r="B15" i="33"/>
  <c r="B14" i="33"/>
  <c r="B13" i="33"/>
  <c r="T2" i="27" l="1"/>
  <c r="D3" i="16" l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D4" i="16"/>
  <c r="E4" i="16" s="1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X4" i="16" s="1"/>
  <c r="D5" i="16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D6" i="16"/>
  <c r="E6" i="16" s="1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X6" i="16" s="1"/>
  <c r="D7" i="16"/>
  <c r="E7" i="16" s="1"/>
  <c r="F7" i="16" s="1"/>
  <c r="G7" i="16" s="1"/>
  <c r="H7" i="16" s="1"/>
  <c r="I7" i="16" s="1"/>
  <c r="J7" i="16" s="1"/>
  <c r="K7" i="16" s="1"/>
  <c r="L7" i="16" s="1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X7" i="16" s="1"/>
  <c r="D8" i="16"/>
  <c r="E8" i="16" s="1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X8" i="16" s="1"/>
  <c r="D9" i="16"/>
  <c r="E9" i="16" s="1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Q9" i="16" s="1"/>
  <c r="R9" i="16" s="1"/>
  <c r="S9" i="16" s="1"/>
  <c r="T9" i="16" s="1"/>
  <c r="U9" i="16" s="1"/>
  <c r="V9" i="16" s="1"/>
  <c r="W9" i="16" s="1"/>
  <c r="X9" i="16" s="1"/>
  <c r="D10" i="16"/>
  <c r="E10" i="16" s="1"/>
  <c r="F10" i="16" s="1"/>
  <c r="G10" i="16" s="1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D11" i="16"/>
  <c r="E11" i="16" s="1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X11" i="16" s="1"/>
  <c r="D12" i="16"/>
  <c r="E12" i="16" s="1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X12" i="16" s="1"/>
  <c r="D13" i="16"/>
  <c r="E13" i="16" s="1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Q13" i="16" s="1"/>
  <c r="R13" i="16" s="1"/>
  <c r="S13" i="16" s="1"/>
  <c r="T13" i="16" s="1"/>
  <c r="U13" i="16" s="1"/>
  <c r="V13" i="16" s="1"/>
  <c r="W13" i="16" s="1"/>
  <c r="X13" i="16" s="1"/>
  <c r="D14" i="16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D15" i="16"/>
  <c r="E15" i="16" s="1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X15" i="16" s="1"/>
  <c r="D16" i="16"/>
  <c r="E16" i="16" s="1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X16" i="16" s="1"/>
  <c r="D17" i="16"/>
  <c r="E17" i="16" s="1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Q17" i="16" s="1"/>
  <c r="R17" i="16" s="1"/>
  <c r="S17" i="16" s="1"/>
  <c r="T17" i="16" s="1"/>
  <c r="U17" i="16" s="1"/>
  <c r="V17" i="16" s="1"/>
  <c r="W17" i="16" s="1"/>
  <c r="X17" i="16" s="1"/>
  <c r="D18" i="16"/>
  <c r="E18" i="16" s="1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Q18" i="16" s="1"/>
  <c r="R18" i="16" s="1"/>
  <c r="S18" i="16" s="1"/>
  <c r="T18" i="16" s="1"/>
  <c r="U18" i="16" s="1"/>
  <c r="V18" i="16" s="1"/>
  <c r="W18" i="16" s="1"/>
  <c r="X18" i="16" s="1"/>
  <c r="D19" i="16"/>
  <c r="E19" i="16" s="1"/>
  <c r="F19" i="16" s="1"/>
  <c r="G19" i="16" s="1"/>
  <c r="H19" i="16" s="1"/>
  <c r="I19" i="16" s="1"/>
  <c r="J19" i="16" s="1"/>
  <c r="K19" i="16" s="1"/>
  <c r="L19" i="16" s="1"/>
  <c r="M19" i="16" s="1"/>
  <c r="N19" i="16" s="1"/>
  <c r="O19" i="16" s="1"/>
  <c r="P19" i="16" s="1"/>
  <c r="Q19" i="16" s="1"/>
  <c r="R19" i="16" s="1"/>
  <c r="S19" i="16" s="1"/>
  <c r="T19" i="16" s="1"/>
  <c r="U19" i="16" s="1"/>
  <c r="V19" i="16" s="1"/>
  <c r="W19" i="16" s="1"/>
  <c r="X19" i="16" s="1"/>
  <c r="D20" i="16"/>
  <c r="E20" i="16" s="1"/>
  <c r="F20" i="16" s="1"/>
  <c r="G20" i="16" s="1"/>
  <c r="H20" i="16" s="1"/>
  <c r="I20" i="16" s="1"/>
  <c r="J20" i="16" s="1"/>
  <c r="K20" i="16" s="1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X20" i="16" s="1"/>
  <c r="D21" i="16"/>
  <c r="E21" i="16" s="1"/>
  <c r="F21" i="16" s="1"/>
  <c r="G21" i="16" s="1"/>
  <c r="H21" i="16" s="1"/>
  <c r="I21" i="16" s="1"/>
  <c r="J21" i="16" s="1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X21" i="16" s="1"/>
  <c r="D22" i="16"/>
  <c r="E22" i="16" s="1"/>
  <c r="F22" i="16" s="1"/>
  <c r="G22" i="16" s="1"/>
  <c r="H22" i="16" s="1"/>
  <c r="I22" i="16" s="1"/>
  <c r="J22" i="16" s="1"/>
  <c r="K22" i="16" s="1"/>
  <c r="L22" i="16" s="1"/>
  <c r="M22" i="16" s="1"/>
  <c r="N22" i="16" s="1"/>
  <c r="O22" i="16" s="1"/>
  <c r="P22" i="16" s="1"/>
  <c r="Q22" i="16" s="1"/>
  <c r="R22" i="16" s="1"/>
  <c r="S22" i="16" s="1"/>
  <c r="T22" i="16" s="1"/>
  <c r="U22" i="16" s="1"/>
  <c r="V22" i="16" s="1"/>
  <c r="W22" i="16" s="1"/>
  <c r="X22" i="16" s="1"/>
  <c r="D23" i="16"/>
  <c r="E23" i="16" s="1"/>
  <c r="F23" i="16" s="1"/>
  <c r="G23" i="16" s="1"/>
  <c r="H23" i="16" s="1"/>
  <c r="I23" i="16" s="1"/>
  <c r="J23" i="16" s="1"/>
  <c r="K23" i="16" s="1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X23" i="16" s="1"/>
  <c r="D24" i="16"/>
  <c r="E24" i="16" s="1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Q24" i="16" s="1"/>
  <c r="R24" i="16" s="1"/>
  <c r="S24" i="16" s="1"/>
  <c r="T24" i="16" s="1"/>
  <c r="U24" i="16" s="1"/>
  <c r="V24" i="16" s="1"/>
  <c r="W24" i="16" s="1"/>
  <c r="X24" i="16" s="1"/>
  <c r="D25" i="16"/>
  <c r="E25" i="16" s="1"/>
  <c r="F25" i="16" s="1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Q25" i="16" s="1"/>
  <c r="R25" i="16" s="1"/>
  <c r="S25" i="16" s="1"/>
  <c r="T25" i="16" s="1"/>
  <c r="U25" i="16" s="1"/>
  <c r="V25" i="16" s="1"/>
  <c r="W25" i="16" s="1"/>
  <c r="X25" i="16" s="1"/>
  <c r="D2" i="16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R19" i="27"/>
  <c r="E19" i="27" s="1"/>
  <c r="R18" i="27"/>
  <c r="E18" i="27" s="1"/>
  <c r="R16" i="27"/>
  <c r="R15" i="27"/>
  <c r="R14" i="27"/>
  <c r="R13" i="27"/>
  <c r="R12" i="27"/>
  <c r="R11" i="27"/>
  <c r="R10" i="27"/>
  <c r="E10" i="27" s="1"/>
  <c r="F10" i="27" s="1"/>
  <c r="R9" i="27"/>
  <c r="E9" i="27" s="1"/>
  <c r="F9" i="27" s="1"/>
  <c r="R8" i="27"/>
  <c r="E8" i="27" s="1"/>
  <c r="F8" i="27" s="1"/>
  <c r="M7" i="27"/>
  <c r="R7" i="27" s="1"/>
  <c r="E7" i="27" s="1"/>
  <c r="F7" i="27" s="1"/>
  <c r="M6" i="27"/>
  <c r="R6" i="27" s="1"/>
  <c r="E6" i="27" s="1"/>
  <c r="F6" i="27" s="1"/>
  <c r="R5" i="27"/>
  <c r="E5" i="27" s="1"/>
  <c r="F5" i="27" s="1"/>
  <c r="R4" i="27"/>
  <c r="E4" i="27" s="1"/>
  <c r="R3" i="27"/>
  <c r="E3" i="27" s="1"/>
  <c r="F3" i="27" s="1"/>
  <c r="R2" i="27"/>
  <c r="E2" i="27" s="1"/>
  <c r="J72" i="24"/>
  <c r="H72" i="24" l="1"/>
  <c r="J73" i="24"/>
  <c r="D4" i="27"/>
  <c r="F4" i="27"/>
  <c r="D2" i="27"/>
  <c r="F2" i="27"/>
  <c r="D7" i="27"/>
  <c r="D8" i="27"/>
  <c r="D9" i="27"/>
  <c r="D10" i="27"/>
  <c r="D3" i="27"/>
  <c r="D5" i="27"/>
  <c r="F18" i="27"/>
  <c r="D18" i="27"/>
  <c r="D6" i="27"/>
  <c r="F19" i="27"/>
  <c r="D19" i="27"/>
  <c r="G72" i="24" l="1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F36" i="24" s="1"/>
  <c r="P36" i="24" s="1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60" i="24"/>
  <c r="I61" i="24"/>
  <c r="I62" i="24"/>
  <c r="I63" i="24"/>
  <c r="I64" i="24"/>
  <c r="I65" i="24"/>
  <c r="I66" i="24"/>
  <c r="I67" i="24"/>
  <c r="I68" i="24"/>
  <c r="I69" i="24"/>
  <c r="I3" i="24"/>
  <c r="I4" i="24"/>
  <c r="I5" i="24"/>
  <c r="I6" i="24"/>
  <c r="I7" i="24"/>
  <c r="I8" i="24"/>
  <c r="I9" i="24"/>
  <c r="I10" i="24"/>
  <c r="I11" i="24"/>
  <c r="I12" i="24"/>
  <c r="I2" i="24"/>
  <c r="M43" i="24" l="1"/>
  <c r="F43" i="24"/>
  <c r="P43" i="24" s="1"/>
  <c r="M19" i="24"/>
  <c r="F19" i="24"/>
  <c r="P19" i="24" s="1"/>
  <c r="M3" i="24"/>
  <c r="F3" i="24"/>
  <c r="P3" i="24" s="1"/>
  <c r="F50" i="24"/>
  <c r="P50" i="24" s="1"/>
  <c r="M50" i="24"/>
  <c r="M42" i="24"/>
  <c r="F42" i="24"/>
  <c r="P42" i="24" s="1"/>
  <c r="F34" i="24"/>
  <c r="P34" i="24" s="1"/>
  <c r="M34" i="24"/>
  <c r="F26" i="24"/>
  <c r="P26" i="24" s="1"/>
  <c r="M26" i="24"/>
  <c r="M18" i="24"/>
  <c r="F18" i="24"/>
  <c r="P18" i="24" s="1"/>
  <c r="M51" i="24"/>
  <c r="F51" i="24"/>
  <c r="P51" i="24" s="1"/>
  <c r="F35" i="24"/>
  <c r="P35" i="24" s="1"/>
  <c r="M35" i="24"/>
  <c r="F27" i="24"/>
  <c r="P27" i="24" s="1"/>
  <c r="M27" i="24"/>
  <c r="M11" i="24"/>
  <c r="F11" i="24"/>
  <c r="P11" i="24" s="1"/>
  <c r="M62" i="24"/>
  <c r="F62" i="24"/>
  <c r="P62" i="24" s="1"/>
  <c r="M10" i="24"/>
  <c r="F10" i="24"/>
  <c r="P10" i="24" s="1"/>
  <c r="M61" i="24"/>
  <c r="F61" i="24"/>
  <c r="P61" i="24" s="1"/>
  <c r="F49" i="24"/>
  <c r="P49" i="24" s="1"/>
  <c r="M49" i="24"/>
  <c r="M41" i="24"/>
  <c r="F41" i="24"/>
  <c r="P41" i="24" s="1"/>
  <c r="F33" i="24"/>
  <c r="P33" i="24" s="1"/>
  <c r="M33" i="24"/>
  <c r="F25" i="24"/>
  <c r="P25" i="24" s="1"/>
  <c r="M25" i="24"/>
  <c r="M17" i="24"/>
  <c r="F17" i="24"/>
  <c r="P17" i="24" s="1"/>
  <c r="F4" i="24"/>
  <c r="P4" i="24" s="1"/>
  <c r="M4" i="24"/>
  <c r="M8" i="24"/>
  <c r="F8" i="24"/>
  <c r="P8" i="24" s="1"/>
  <c r="M15" i="24"/>
  <c r="F15" i="24"/>
  <c r="P15" i="24" s="1"/>
  <c r="M63" i="24"/>
  <c r="F63" i="24"/>
  <c r="P63" i="24" s="1"/>
  <c r="M68" i="24"/>
  <c r="F68" i="24"/>
  <c r="P68" i="24" s="1"/>
  <c r="F48" i="24"/>
  <c r="P48" i="24" s="1"/>
  <c r="M48" i="24"/>
  <c r="F32" i="24"/>
  <c r="P32" i="24" s="1"/>
  <c r="M32" i="24"/>
  <c r="F24" i="24"/>
  <c r="P24" i="24" s="1"/>
  <c r="M24" i="24"/>
  <c r="F31" i="24"/>
  <c r="P31" i="24" s="1"/>
  <c r="M31" i="24"/>
  <c r="M7" i="24"/>
  <c r="F7" i="24"/>
  <c r="P7" i="24" s="1"/>
  <c r="M54" i="24"/>
  <c r="F54" i="24"/>
  <c r="P54" i="24" s="1"/>
  <c r="M38" i="24"/>
  <c r="F38" i="24"/>
  <c r="P38" i="24" s="1"/>
  <c r="F30" i="24"/>
  <c r="P30" i="24" s="1"/>
  <c r="M30" i="24"/>
  <c r="M22" i="24"/>
  <c r="F22" i="24"/>
  <c r="P22" i="24" s="1"/>
  <c r="M14" i="24"/>
  <c r="F14" i="24"/>
  <c r="P14" i="24" s="1"/>
  <c r="M2" i="24"/>
  <c r="F2" i="24"/>
  <c r="P2" i="24" s="1"/>
  <c r="M12" i="24"/>
  <c r="F12" i="24"/>
  <c r="P12" i="24" s="1"/>
  <c r="M9" i="24"/>
  <c r="F9" i="24"/>
  <c r="P9" i="24" s="1"/>
  <c r="M60" i="24"/>
  <c r="F60" i="24"/>
  <c r="P60" i="24" s="1"/>
  <c r="M40" i="24"/>
  <c r="F40" i="24"/>
  <c r="P40" i="24" s="1"/>
  <c r="M16" i="24"/>
  <c r="F16" i="24"/>
  <c r="P16" i="24" s="1"/>
  <c r="M67" i="24"/>
  <c r="F67" i="24"/>
  <c r="P67" i="24" s="1"/>
  <c r="M47" i="24"/>
  <c r="F47" i="24"/>
  <c r="P47" i="24" s="1"/>
  <c r="M39" i="24"/>
  <c r="F39" i="24"/>
  <c r="P39" i="24" s="1"/>
  <c r="M23" i="24"/>
  <c r="F23" i="24"/>
  <c r="P23" i="24" s="1"/>
  <c r="M66" i="24"/>
  <c r="F66" i="24"/>
  <c r="P66" i="24" s="1"/>
  <c r="M46" i="24"/>
  <c r="F46" i="24"/>
  <c r="P46" i="24" s="1"/>
  <c r="F6" i="24"/>
  <c r="P6" i="24" s="1"/>
  <c r="M36" i="24"/>
  <c r="M6" i="24"/>
  <c r="M65" i="24"/>
  <c r="F65" i="24"/>
  <c r="P65" i="24" s="1"/>
  <c r="M53" i="24"/>
  <c r="F53" i="24"/>
  <c r="P53" i="24" s="1"/>
  <c r="M45" i="24"/>
  <c r="F45" i="24"/>
  <c r="P45" i="24" s="1"/>
  <c r="M37" i="24"/>
  <c r="F37" i="24"/>
  <c r="P37" i="24" s="1"/>
  <c r="M29" i="24"/>
  <c r="F29" i="24"/>
  <c r="P29" i="24" s="1"/>
  <c r="M21" i="24"/>
  <c r="F21" i="24"/>
  <c r="P21" i="24" s="1"/>
  <c r="M13" i="24"/>
  <c r="F13" i="24"/>
  <c r="P13" i="24" s="1"/>
  <c r="F5" i="24"/>
  <c r="P5" i="24" s="1"/>
  <c r="M5" i="24"/>
  <c r="M64" i="24"/>
  <c r="F64" i="24"/>
  <c r="P64" i="24" s="1"/>
  <c r="M52" i="24"/>
  <c r="F52" i="24"/>
  <c r="P52" i="24" s="1"/>
  <c r="M44" i="24"/>
  <c r="F44" i="24"/>
  <c r="P44" i="24" s="1"/>
  <c r="M28" i="24"/>
  <c r="F28" i="24"/>
  <c r="P28" i="24" s="1"/>
  <c r="M20" i="24"/>
  <c r="F20" i="24"/>
  <c r="P20" i="24" s="1"/>
  <c r="M69" i="24"/>
  <c r="F69" i="24"/>
  <c r="P69" i="24" s="1"/>
  <c r="M55" i="24"/>
  <c r="F55" i="24"/>
  <c r="P55" i="24" s="1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60" i="24"/>
  <c r="K61" i="24"/>
  <c r="K62" i="24"/>
  <c r="K63" i="24"/>
  <c r="K64" i="24"/>
  <c r="K65" i="24"/>
  <c r="K66" i="24"/>
  <c r="K67" i="24"/>
  <c r="K68" i="24"/>
  <c r="K69" i="24"/>
  <c r="K71" i="24"/>
  <c r="K2" i="24"/>
  <c r="Y72" i="25"/>
  <c r="W71" i="24" l="1"/>
  <c r="W70" i="24"/>
  <c r="W69" i="24"/>
  <c r="U69" i="24"/>
  <c r="W68" i="24"/>
  <c r="U68" i="24"/>
  <c r="W67" i="24"/>
  <c r="U67" i="24"/>
  <c r="W66" i="24"/>
  <c r="U66" i="24"/>
  <c r="W65" i="24"/>
  <c r="U65" i="24"/>
  <c r="W64" i="24"/>
  <c r="U64" i="24"/>
  <c r="W63" i="24"/>
  <c r="U63" i="24"/>
  <c r="W62" i="24"/>
  <c r="U62" i="24"/>
  <c r="W61" i="24"/>
  <c r="U61" i="24"/>
  <c r="W60" i="24"/>
  <c r="U60" i="24"/>
  <c r="W56" i="24"/>
  <c r="W55" i="24"/>
  <c r="U55" i="24"/>
  <c r="W54" i="24"/>
  <c r="U54" i="24"/>
  <c r="W53" i="24"/>
  <c r="U53" i="24"/>
  <c r="W52" i="24"/>
  <c r="U52" i="24"/>
  <c r="W51" i="24"/>
  <c r="U51" i="24"/>
  <c r="W50" i="24"/>
  <c r="U50" i="24"/>
  <c r="W49" i="24"/>
  <c r="U49" i="24"/>
  <c r="W48" i="24"/>
  <c r="U48" i="24"/>
  <c r="W47" i="24"/>
  <c r="U47" i="24"/>
  <c r="W46" i="24"/>
  <c r="U46" i="24"/>
  <c r="W45" i="24"/>
  <c r="U45" i="24"/>
  <c r="W44" i="24"/>
  <c r="U44" i="24"/>
  <c r="W43" i="24"/>
  <c r="U43" i="24"/>
  <c r="W42" i="24"/>
  <c r="U42" i="24"/>
  <c r="W41" i="24"/>
  <c r="U41" i="24"/>
  <c r="W40" i="24"/>
  <c r="U40" i="24"/>
  <c r="W39" i="24"/>
  <c r="U39" i="24"/>
  <c r="W38" i="24"/>
  <c r="U38" i="24"/>
  <c r="W37" i="24"/>
  <c r="U37" i="24"/>
  <c r="W36" i="24"/>
  <c r="U36" i="24"/>
  <c r="W35" i="24"/>
  <c r="U35" i="24"/>
  <c r="W34" i="24"/>
  <c r="U34" i="24"/>
  <c r="W33" i="24"/>
  <c r="U33" i="24"/>
  <c r="W32" i="24"/>
  <c r="U32" i="24"/>
  <c r="W31" i="24"/>
  <c r="U31" i="24"/>
  <c r="W30" i="24"/>
  <c r="U30" i="24"/>
  <c r="W29" i="24"/>
  <c r="U29" i="24"/>
  <c r="W28" i="24"/>
  <c r="U28" i="24"/>
  <c r="W27" i="24"/>
  <c r="U27" i="24"/>
  <c r="W26" i="24"/>
  <c r="U26" i="24"/>
  <c r="W25" i="24"/>
  <c r="U25" i="24"/>
  <c r="W24" i="24"/>
  <c r="U24" i="24"/>
  <c r="W23" i="24"/>
  <c r="U23" i="24"/>
  <c r="W22" i="24"/>
  <c r="U22" i="24"/>
  <c r="W21" i="24"/>
  <c r="U21" i="24"/>
  <c r="W20" i="24"/>
  <c r="U20" i="24"/>
  <c r="W19" i="24"/>
  <c r="U19" i="24"/>
  <c r="W18" i="24"/>
  <c r="U18" i="24"/>
  <c r="W17" i="24"/>
  <c r="U17" i="24"/>
  <c r="W16" i="24"/>
  <c r="U16" i="24"/>
  <c r="W15" i="24"/>
  <c r="U15" i="24"/>
  <c r="W14" i="24"/>
  <c r="U14" i="24"/>
  <c r="W13" i="24"/>
  <c r="U13" i="24"/>
  <c r="W12" i="24"/>
  <c r="U12" i="24"/>
  <c r="W11" i="24"/>
  <c r="U11" i="24"/>
  <c r="W10" i="24"/>
  <c r="U10" i="24"/>
  <c r="W9" i="24"/>
  <c r="U9" i="24"/>
  <c r="W8" i="24"/>
  <c r="U8" i="24"/>
  <c r="W7" i="24"/>
  <c r="U7" i="24"/>
  <c r="W6" i="24"/>
  <c r="U6" i="24"/>
  <c r="W5" i="24"/>
  <c r="U5" i="24"/>
  <c r="W4" i="24"/>
  <c r="U4" i="24"/>
  <c r="W3" i="24"/>
  <c r="U3" i="24"/>
  <c r="W2" i="24"/>
  <c r="AD71" i="25"/>
  <c r="AE71" i="25" s="1"/>
  <c r="AF71" i="25" s="1"/>
  <c r="AG71" i="25" s="1"/>
  <c r="AH71" i="25" s="1"/>
  <c r="AI71" i="25" s="1"/>
  <c r="AJ71" i="25" s="1"/>
  <c r="AK71" i="25" s="1"/>
  <c r="AL71" i="25" s="1"/>
  <c r="AM71" i="25" s="1"/>
  <c r="AE70" i="25"/>
  <c r="AF70" i="25" s="1"/>
  <c r="AG70" i="25" s="1"/>
  <c r="AH70" i="25" s="1"/>
  <c r="AI70" i="25" s="1"/>
  <c r="AJ70" i="25" s="1"/>
  <c r="AK70" i="25" s="1"/>
  <c r="AL70" i="25" s="1"/>
  <c r="AM70" i="25" s="1"/>
  <c r="AN70" i="25" s="1"/>
  <c r="AE69" i="25"/>
  <c r="AF69" i="25" s="1"/>
  <c r="AG69" i="25" s="1"/>
  <c r="AH69" i="25" s="1"/>
  <c r="AI69" i="25" s="1"/>
  <c r="AJ69" i="25" s="1"/>
  <c r="AK69" i="25" s="1"/>
  <c r="AL69" i="25" s="1"/>
  <c r="AM69" i="25" s="1"/>
  <c r="AN69" i="25" s="1"/>
  <c r="AE68" i="25"/>
  <c r="AF68" i="25" s="1"/>
  <c r="AG68" i="25" s="1"/>
  <c r="AH68" i="25" s="1"/>
  <c r="AI68" i="25" s="1"/>
  <c r="AJ68" i="25" s="1"/>
  <c r="AK68" i="25" s="1"/>
  <c r="AL68" i="25" s="1"/>
  <c r="AM68" i="25" s="1"/>
  <c r="AN68" i="25" s="1"/>
  <c r="AE67" i="25"/>
  <c r="AF67" i="25" s="1"/>
  <c r="AG67" i="25" s="1"/>
  <c r="AH67" i="25" s="1"/>
  <c r="AI67" i="25" s="1"/>
  <c r="AJ67" i="25" s="1"/>
  <c r="AK67" i="25" s="1"/>
  <c r="AL67" i="25" s="1"/>
  <c r="AM67" i="25" s="1"/>
  <c r="AN67" i="25" s="1"/>
  <c r="AE66" i="25"/>
  <c r="AF66" i="25" s="1"/>
  <c r="AG66" i="25" s="1"/>
  <c r="AH66" i="25" s="1"/>
  <c r="AI66" i="25" s="1"/>
  <c r="AJ66" i="25" s="1"/>
  <c r="AK66" i="25" s="1"/>
  <c r="AL66" i="25" s="1"/>
  <c r="AM66" i="25" s="1"/>
  <c r="AN66" i="25" s="1"/>
  <c r="AE65" i="25"/>
  <c r="AF65" i="25" s="1"/>
  <c r="AG65" i="25" s="1"/>
  <c r="AH65" i="25" s="1"/>
  <c r="AI65" i="25" s="1"/>
  <c r="AJ65" i="25" s="1"/>
  <c r="AK65" i="25" s="1"/>
  <c r="AL65" i="25" s="1"/>
  <c r="AM65" i="25" s="1"/>
  <c r="AN65" i="25" s="1"/>
  <c r="AE64" i="25"/>
  <c r="AF64" i="25" s="1"/>
  <c r="AG64" i="25" s="1"/>
  <c r="AH64" i="25" s="1"/>
  <c r="AI64" i="25" s="1"/>
  <c r="AJ64" i="25" s="1"/>
  <c r="AK64" i="25" s="1"/>
  <c r="AL64" i="25" s="1"/>
  <c r="AM64" i="25" s="1"/>
  <c r="AN64" i="25" s="1"/>
  <c r="AE63" i="25"/>
  <c r="AF63" i="25" s="1"/>
  <c r="AG63" i="25" s="1"/>
  <c r="AH63" i="25" s="1"/>
  <c r="AI63" i="25" s="1"/>
  <c r="AJ63" i="25" s="1"/>
  <c r="AK63" i="25" s="1"/>
  <c r="AL63" i="25" s="1"/>
  <c r="AM63" i="25" s="1"/>
  <c r="AN63" i="25" s="1"/>
  <c r="AE62" i="25"/>
  <c r="AF62" i="25" s="1"/>
  <c r="AG62" i="25" s="1"/>
  <c r="AH62" i="25" s="1"/>
  <c r="AI62" i="25" s="1"/>
  <c r="AJ62" i="25" s="1"/>
  <c r="AK62" i="25" s="1"/>
  <c r="AL62" i="25" s="1"/>
  <c r="AM62" i="25" s="1"/>
  <c r="AN62" i="25" s="1"/>
  <c r="AE61" i="25"/>
  <c r="AF61" i="25" s="1"/>
  <c r="AG61" i="25" s="1"/>
  <c r="AH61" i="25" s="1"/>
  <c r="AI61" i="25" s="1"/>
  <c r="AJ61" i="25" s="1"/>
  <c r="AK61" i="25" s="1"/>
  <c r="AL61" i="25" s="1"/>
  <c r="AM61" i="25" s="1"/>
  <c r="AN61" i="25" s="1"/>
  <c r="AE60" i="25"/>
  <c r="AF60" i="25" s="1"/>
  <c r="AG60" i="25" s="1"/>
  <c r="AH60" i="25" s="1"/>
  <c r="AI60" i="25" s="1"/>
  <c r="AJ60" i="25" s="1"/>
  <c r="AK60" i="25" s="1"/>
  <c r="AL60" i="25" s="1"/>
  <c r="AM60" i="25" s="1"/>
  <c r="AN60" i="25" s="1"/>
  <c r="AE59" i="25"/>
  <c r="AF59" i="25" s="1"/>
  <c r="AG59" i="25" s="1"/>
  <c r="AH59" i="25" s="1"/>
  <c r="AI59" i="25" s="1"/>
  <c r="AJ59" i="25" s="1"/>
  <c r="AK59" i="25" s="1"/>
  <c r="AL59" i="25" s="1"/>
  <c r="AM59" i="25" s="1"/>
  <c r="AN59" i="25" s="1"/>
  <c r="AE55" i="25"/>
  <c r="AF55" i="25" s="1"/>
  <c r="AG55" i="25" s="1"/>
  <c r="AH55" i="25" s="1"/>
  <c r="AI55" i="25" s="1"/>
  <c r="AJ55" i="25" s="1"/>
  <c r="AK55" i="25" s="1"/>
  <c r="AL55" i="25" s="1"/>
  <c r="AM55" i="25" s="1"/>
  <c r="AN55" i="25" s="1"/>
  <c r="AE54" i="25"/>
  <c r="AF54" i="25" s="1"/>
  <c r="AG54" i="25" s="1"/>
  <c r="AH54" i="25" s="1"/>
  <c r="AI54" i="25" s="1"/>
  <c r="AJ54" i="25" s="1"/>
  <c r="AK54" i="25" s="1"/>
  <c r="AL54" i="25" s="1"/>
  <c r="AM54" i="25" s="1"/>
  <c r="AN54" i="25" s="1"/>
  <c r="AE53" i="25"/>
  <c r="AF53" i="25" s="1"/>
  <c r="AG53" i="25" s="1"/>
  <c r="AH53" i="25" s="1"/>
  <c r="AI53" i="25" s="1"/>
  <c r="AJ53" i="25" s="1"/>
  <c r="AK53" i="25" s="1"/>
  <c r="AL53" i="25" s="1"/>
  <c r="AM53" i="25" s="1"/>
  <c r="AN53" i="25" s="1"/>
  <c r="AE52" i="25"/>
  <c r="AF52" i="25" s="1"/>
  <c r="AG52" i="25" s="1"/>
  <c r="AH52" i="25" s="1"/>
  <c r="AI52" i="25" s="1"/>
  <c r="AJ52" i="25" s="1"/>
  <c r="AK52" i="25" s="1"/>
  <c r="AL52" i="25" s="1"/>
  <c r="AM52" i="25" s="1"/>
  <c r="AN52" i="25" s="1"/>
  <c r="AE51" i="25"/>
  <c r="AF51" i="25" s="1"/>
  <c r="AG51" i="25" s="1"/>
  <c r="AH51" i="25" s="1"/>
  <c r="AI51" i="25" s="1"/>
  <c r="AJ51" i="25" s="1"/>
  <c r="AK51" i="25" s="1"/>
  <c r="AL51" i="25" s="1"/>
  <c r="AM51" i="25" s="1"/>
  <c r="AN51" i="25" s="1"/>
  <c r="AE50" i="25"/>
  <c r="AF50" i="25" s="1"/>
  <c r="AG50" i="25" s="1"/>
  <c r="AH50" i="25" s="1"/>
  <c r="AI50" i="25" s="1"/>
  <c r="AJ50" i="25" s="1"/>
  <c r="AK50" i="25" s="1"/>
  <c r="AL50" i="25" s="1"/>
  <c r="AM50" i="25" s="1"/>
  <c r="AN50" i="25" s="1"/>
  <c r="AE49" i="25"/>
  <c r="AF49" i="25" s="1"/>
  <c r="AG49" i="25" s="1"/>
  <c r="AH49" i="25" s="1"/>
  <c r="AI49" i="25" s="1"/>
  <c r="AJ49" i="25" s="1"/>
  <c r="AK49" i="25" s="1"/>
  <c r="AL49" i="25" s="1"/>
  <c r="AM49" i="25" s="1"/>
  <c r="AN49" i="25" s="1"/>
  <c r="AE48" i="25"/>
  <c r="AF48" i="25" s="1"/>
  <c r="AG48" i="25" s="1"/>
  <c r="AH48" i="25" s="1"/>
  <c r="AI48" i="25" s="1"/>
  <c r="AJ48" i="25" s="1"/>
  <c r="AK48" i="25" s="1"/>
  <c r="AL48" i="25" s="1"/>
  <c r="AM48" i="25" s="1"/>
  <c r="AN48" i="25" s="1"/>
  <c r="AE47" i="25"/>
  <c r="AF47" i="25" s="1"/>
  <c r="AG47" i="25" s="1"/>
  <c r="AH47" i="25" s="1"/>
  <c r="AI47" i="25" s="1"/>
  <c r="AJ47" i="25" s="1"/>
  <c r="AK47" i="25" s="1"/>
  <c r="AL47" i="25" s="1"/>
  <c r="AM47" i="25" s="1"/>
  <c r="AN47" i="25" s="1"/>
  <c r="AE46" i="25"/>
  <c r="AF46" i="25" s="1"/>
  <c r="AG46" i="25" s="1"/>
  <c r="AH46" i="25" s="1"/>
  <c r="AI46" i="25" s="1"/>
  <c r="AJ46" i="25" s="1"/>
  <c r="AK46" i="25" s="1"/>
  <c r="AL46" i="25" s="1"/>
  <c r="AM46" i="25" s="1"/>
  <c r="AN46" i="25" s="1"/>
  <c r="AE45" i="25"/>
  <c r="AF45" i="25" s="1"/>
  <c r="AG45" i="25" s="1"/>
  <c r="AH45" i="25" s="1"/>
  <c r="AI45" i="25" s="1"/>
  <c r="AJ45" i="25" s="1"/>
  <c r="AK45" i="25" s="1"/>
  <c r="AL45" i="25" s="1"/>
  <c r="AM45" i="25" s="1"/>
  <c r="AN45" i="25" s="1"/>
  <c r="AE44" i="25"/>
  <c r="AF44" i="25" s="1"/>
  <c r="AG44" i="25" s="1"/>
  <c r="AH44" i="25" s="1"/>
  <c r="AI44" i="25" s="1"/>
  <c r="AJ44" i="25" s="1"/>
  <c r="AK44" i="25" s="1"/>
  <c r="AL44" i="25" s="1"/>
  <c r="AM44" i="25" s="1"/>
  <c r="AN44" i="25" s="1"/>
  <c r="AE43" i="25"/>
  <c r="AF43" i="25" s="1"/>
  <c r="AG43" i="25" s="1"/>
  <c r="AH43" i="25" s="1"/>
  <c r="AI43" i="25" s="1"/>
  <c r="AJ43" i="25" s="1"/>
  <c r="AK43" i="25" s="1"/>
  <c r="AL43" i="25" s="1"/>
  <c r="AM43" i="25" s="1"/>
  <c r="AN43" i="25" s="1"/>
  <c r="AE42" i="25"/>
  <c r="AF42" i="25" s="1"/>
  <c r="AG42" i="25" s="1"/>
  <c r="AH42" i="25" s="1"/>
  <c r="AI42" i="25" s="1"/>
  <c r="AJ42" i="25" s="1"/>
  <c r="AK42" i="25" s="1"/>
  <c r="AL42" i="25" s="1"/>
  <c r="AM42" i="25" s="1"/>
  <c r="AN42" i="25" s="1"/>
  <c r="AE41" i="25"/>
  <c r="AF41" i="25" s="1"/>
  <c r="AG41" i="25" s="1"/>
  <c r="AH41" i="25" s="1"/>
  <c r="AI41" i="25" s="1"/>
  <c r="AJ41" i="25" s="1"/>
  <c r="AK41" i="25" s="1"/>
  <c r="AL41" i="25" s="1"/>
  <c r="AM41" i="25" s="1"/>
  <c r="AN41" i="25" s="1"/>
  <c r="AE40" i="25"/>
  <c r="AF40" i="25" s="1"/>
  <c r="AG40" i="25" s="1"/>
  <c r="AH40" i="25" s="1"/>
  <c r="AI40" i="25" s="1"/>
  <c r="AJ40" i="25" s="1"/>
  <c r="AK40" i="25" s="1"/>
  <c r="AL40" i="25" s="1"/>
  <c r="AM40" i="25" s="1"/>
  <c r="AN40" i="25" s="1"/>
  <c r="AE39" i="25"/>
  <c r="AF39" i="25" s="1"/>
  <c r="AG39" i="25" s="1"/>
  <c r="AH39" i="25" s="1"/>
  <c r="AI39" i="25" s="1"/>
  <c r="AJ39" i="25" s="1"/>
  <c r="AK39" i="25" s="1"/>
  <c r="AL39" i="25" s="1"/>
  <c r="AM39" i="25" s="1"/>
  <c r="AN39" i="25" s="1"/>
  <c r="AE38" i="25"/>
  <c r="AF38" i="25" s="1"/>
  <c r="AG38" i="25" s="1"/>
  <c r="AH38" i="25" s="1"/>
  <c r="AI38" i="25" s="1"/>
  <c r="AJ38" i="25" s="1"/>
  <c r="AK38" i="25" s="1"/>
  <c r="AL38" i="25" s="1"/>
  <c r="AM38" i="25" s="1"/>
  <c r="AN38" i="25" s="1"/>
  <c r="AE37" i="25"/>
  <c r="AF37" i="25" s="1"/>
  <c r="AG37" i="25" s="1"/>
  <c r="AH37" i="25" s="1"/>
  <c r="AI37" i="25" s="1"/>
  <c r="AJ37" i="25" s="1"/>
  <c r="AK37" i="25" s="1"/>
  <c r="AL37" i="25" s="1"/>
  <c r="AM37" i="25" s="1"/>
  <c r="AN37" i="25" s="1"/>
  <c r="AE36" i="25"/>
  <c r="AF36" i="25" s="1"/>
  <c r="AG36" i="25" s="1"/>
  <c r="AH36" i="25" s="1"/>
  <c r="AI36" i="25" s="1"/>
  <c r="AJ36" i="25" s="1"/>
  <c r="AK36" i="25" s="1"/>
  <c r="AL36" i="25" s="1"/>
  <c r="AM36" i="25" s="1"/>
  <c r="AN36" i="25" s="1"/>
  <c r="AE35" i="25"/>
  <c r="AF35" i="25" s="1"/>
  <c r="AG35" i="25" s="1"/>
  <c r="AH35" i="25" s="1"/>
  <c r="AI35" i="25" s="1"/>
  <c r="AJ35" i="25" s="1"/>
  <c r="AK35" i="25" s="1"/>
  <c r="AL35" i="25" s="1"/>
  <c r="AM35" i="25" s="1"/>
  <c r="AN35" i="25" s="1"/>
  <c r="AE34" i="25"/>
  <c r="AF34" i="25" s="1"/>
  <c r="AG34" i="25" s="1"/>
  <c r="AH34" i="25" s="1"/>
  <c r="AI34" i="25" s="1"/>
  <c r="AJ34" i="25" s="1"/>
  <c r="AK34" i="25" s="1"/>
  <c r="AL34" i="25" s="1"/>
  <c r="AM34" i="25" s="1"/>
  <c r="AN34" i="25" s="1"/>
  <c r="AE33" i="25"/>
  <c r="AF33" i="25" s="1"/>
  <c r="AG33" i="25" s="1"/>
  <c r="AH33" i="25" s="1"/>
  <c r="AI33" i="25" s="1"/>
  <c r="AJ33" i="25" s="1"/>
  <c r="AK33" i="25" s="1"/>
  <c r="AL33" i="25" s="1"/>
  <c r="AM33" i="25" s="1"/>
  <c r="AN33" i="25" s="1"/>
  <c r="AE32" i="25"/>
  <c r="AF32" i="25" s="1"/>
  <c r="AG32" i="25" s="1"/>
  <c r="AH32" i="25" s="1"/>
  <c r="AI32" i="25" s="1"/>
  <c r="AJ32" i="25" s="1"/>
  <c r="AK32" i="25" s="1"/>
  <c r="AL32" i="25" s="1"/>
  <c r="AM32" i="25" s="1"/>
  <c r="AN32" i="25" s="1"/>
  <c r="AE31" i="25"/>
  <c r="AF31" i="25" s="1"/>
  <c r="AG31" i="25" s="1"/>
  <c r="AH31" i="25" s="1"/>
  <c r="AI31" i="25" s="1"/>
  <c r="AJ31" i="25" s="1"/>
  <c r="AK31" i="25" s="1"/>
  <c r="AL31" i="25" s="1"/>
  <c r="AM31" i="25" s="1"/>
  <c r="AN31" i="25" s="1"/>
  <c r="AE30" i="25"/>
  <c r="AF30" i="25" s="1"/>
  <c r="AG30" i="25" s="1"/>
  <c r="AH30" i="25" s="1"/>
  <c r="AI30" i="25" s="1"/>
  <c r="AJ30" i="25" s="1"/>
  <c r="AK30" i="25" s="1"/>
  <c r="AL30" i="25" s="1"/>
  <c r="AM30" i="25" s="1"/>
  <c r="AN30" i="25" s="1"/>
  <c r="AE29" i="25"/>
  <c r="AF29" i="25" s="1"/>
  <c r="AG29" i="25" s="1"/>
  <c r="AH29" i="25" s="1"/>
  <c r="AI29" i="25" s="1"/>
  <c r="AJ29" i="25" s="1"/>
  <c r="AK29" i="25" s="1"/>
  <c r="AL29" i="25" s="1"/>
  <c r="AM29" i="25" s="1"/>
  <c r="AN29" i="25" s="1"/>
  <c r="AE28" i="25"/>
  <c r="AF28" i="25" s="1"/>
  <c r="AG28" i="25" s="1"/>
  <c r="AH28" i="25" s="1"/>
  <c r="AI28" i="25" s="1"/>
  <c r="AJ28" i="25" s="1"/>
  <c r="AK28" i="25" s="1"/>
  <c r="AL28" i="25" s="1"/>
  <c r="AM28" i="25" s="1"/>
  <c r="AN28" i="25" s="1"/>
  <c r="AE27" i="25"/>
  <c r="AF27" i="25" s="1"/>
  <c r="AG27" i="25" s="1"/>
  <c r="AH27" i="25" s="1"/>
  <c r="AI27" i="25" s="1"/>
  <c r="AJ27" i="25" s="1"/>
  <c r="AK27" i="25" s="1"/>
  <c r="AL27" i="25" s="1"/>
  <c r="AM27" i="25" s="1"/>
  <c r="AN27" i="25" s="1"/>
  <c r="AE26" i="25"/>
  <c r="AF26" i="25" s="1"/>
  <c r="AG26" i="25" s="1"/>
  <c r="AH26" i="25" s="1"/>
  <c r="AI26" i="25" s="1"/>
  <c r="AJ26" i="25" s="1"/>
  <c r="AK26" i="25" s="1"/>
  <c r="AL26" i="25" s="1"/>
  <c r="AM26" i="25" s="1"/>
  <c r="AN26" i="25" s="1"/>
  <c r="AE25" i="25"/>
  <c r="AF25" i="25" s="1"/>
  <c r="AG25" i="25" s="1"/>
  <c r="AH25" i="25" s="1"/>
  <c r="AI25" i="25" s="1"/>
  <c r="AJ25" i="25" s="1"/>
  <c r="AK25" i="25" s="1"/>
  <c r="AL25" i="25" s="1"/>
  <c r="AM25" i="25" s="1"/>
  <c r="AN25" i="25" s="1"/>
  <c r="AE24" i="25"/>
  <c r="AF24" i="25" s="1"/>
  <c r="AG24" i="25" s="1"/>
  <c r="AH24" i="25" s="1"/>
  <c r="AI24" i="25" s="1"/>
  <c r="AJ24" i="25" s="1"/>
  <c r="AK24" i="25" s="1"/>
  <c r="AL24" i="25" s="1"/>
  <c r="AM24" i="25" s="1"/>
  <c r="AN24" i="25" s="1"/>
  <c r="AE23" i="25"/>
  <c r="AF23" i="25" s="1"/>
  <c r="AG23" i="25" s="1"/>
  <c r="AH23" i="25" s="1"/>
  <c r="AI23" i="25" s="1"/>
  <c r="AJ23" i="25" s="1"/>
  <c r="AK23" i="25" s="1"/>
  <c r="AL23" i="25" s="1"/>
  <c r="AM23" i="25" s="1"/>
  <c r="AN23" i="25" s="1"/>
  <c r="AE22" i="25"/>
  <c r="AF22" i="25" s="1"/>
  <c r="AG22" i="25" s="1"/>
  <c r="AH22" i="25" s="1"/>
  <c r="AI22" i="25" s="1"/>
  <c r="AJ22" i="25" s="1"/>
  <c r="AK22" i="25" s="1"/>
  <c r="AL22" i="25" s="1"/>
  <c r="AM22" i="25" s="1"/>
  <c r="AN22" i="25" s="1"/>
  <c r="AE21" i="25"/>
  <c r="AF21" i="25" s="1"/>
  <c r="AG21" i="25" s="1"/>
  <c r="AH21" i="25" s="1"/>
  <c r="AI21" i="25" s="1"/>
  <c r="AJ21" i="25" s="1"/>
  <c r="AK21" i="25" s="1"/>
  <c r="AL21" i="25" s="1"/>
  <c r="AM21" i="25" s="1"/>
  <c r="AN21" i="25" s="1"/>
  <c r="AE20" i="25"/>
  <c r="AF20" i="25" s="1"/>
  <c r="AG20" i="25" s="1"/>
  <c r="AH20" i="25" s="1"/>
  <c r="AI20" i="25" s="1"/>
  <c r="AJ20" i="25" s="1"/>
  <c r="AK20" i="25" s="1"/>
  <c r="AL20" i="25" s="1"/>
  <c r="AM20" i="25" s="1"/>
  <c r="AN20" i="25" s="1"/>
  <c r="AE19" i="25"/>
  <c r="AF19" i="25" s="1"/>
  <c r="AG19" i="25" s="1"/>
  <c r="AH19" i="25" s="1"/>
  <c r="AI19" i="25" s="1"/>
  <c r="AJ19" i="25" s="1"/>
  <c r="AK19" i="25" s="1"/>
  <c r="AL19" i="25" s="1"/>
  <c r="AM19" i="25" s="1"/>
  <c r="AN19" i="25" s="1"/>
  <c r="AE18" i="25"/>
  <c r="AF18" i="25" s="1"/>
  <c r="AG18" i="25" s="1"/>
  <c r="AH18" i="25" s="1"/>
  <c r="AI18" i="25" s="1"/>
  <c r="AJ18" i="25" s="1"/>
  <c r="AK18" i="25" s="1"/>
  <c r="AL18" i="25" s="1"/>
  <c r="AM18" i="25" s="1"/>
  <c r="AN18" i="25" s="1"/>
  <c r="AE17" i="25"/>
  <c r="AF17" i="25" s="1"/>
  <c r="AG17" i="25" s="1"/>
  <c r="AH17" i="25" s="1"/>
  <c r="AI17" i="25" s="1"/>
  <c r="AJ17" i="25" s="1"/>
  <c r="AK17" i="25" s="1"/>
  <c r="AL17" i="25" s="1"/>
  <c r="AM17" i="25" s="1"/>
  <c r="AN17" i="25" s="1"/>
  <c r="AE16" i="25"/>
  <c r="AF16" i="25" s="1"/>
  <c r="AG16" i="25" s="1"/>
  <c r="AH16" i="25" s="1"/>
  <c r="AI16" i="25" s="1"/>
  <c r="AJ16" i="25" s="1"/>
  <c r="AK16" i="25" s="1"/>
  <c r="AL16" i="25" s="1"/>
  <c r="AM16" i="25" s="1"/>
  <c r="AN16" i="25" s="1"/>
  <c r="AE15" i="25"/>
  <c r="AF15" i="25" s="1"/>
  <c r="AG15" i="25" s="1"/>
  <c r="AH15" i="25" s="1"/>
  <c r="AI15" i="25" s="1"/>
  <c r="AJ15" i="25" s="1"/>
  <c r="AK15" i="25" s="1"/>
  <c r="AL15" i="25" s="1"/>
  <c r="AM15" i="25" s="1"/>
  <c r="AN15" i="25" s="1"/>
  <c r="AE14" i="25"/>
  <c r="AF14" i="25" s="1"/>
  <c r="AG14" i="25" s="1"/>
  <c r="AH14" i="25" s="1"/>
  <c r="AI14" i="25" s="1"/>
  <c r="AJ14" i="25" s="1"/>
  <c r="AK14" i="25" s="1"/>
  <c r="AL14" i="25" s="1"/>
  <c r="AM14" i="25" s="1"/>
  <c r="AN14" i="25" s="1"/>
  <c r="AE13" i="25"/>
  <c r="AF13" i="25" s="1"/>
  <c r="AG13" i="25" s="1"/>
  <c r="AH13" i="25" s="1"/>
  <c r="AI13" i="25" s="1"/>
  <c r="AJ13" i="25" s="1"/>
  <c r="AK13" i="25" s="1"/>
  <c r="AL13" i="25" s="1"/>
  <c r="AM13" i="25" s="1"/>
  <c r="AN13" i="25" s="1"/>
  <c r="AE12" i="25"/>
  <c r="AF12" i="25" s="1"/>
  <c r="AG12" i="25" s="1"/>
  <c r="AH12" i="25" s="1"/>
  <c r="AI12" i="25" s="1"/>
  <c r="AJ12" i="25" s="1"/>
  <c r="AK12" i="25" s="1"/>
  <c r="AL12" i="25" s="1"/>
  <c r="AM12" i="25" s="1"/>
  <c r="AN12" i="25" s="1"/>
  <c r="AE11" i="25"/>
  <c r="AF11" i="25" s="1"/>
  <c r="AG11" i="25" s="1"/>
  <c r="AH11" i="25" s="1"/>
  <c r="AI11" i="25" s="1"/>
  <c r="AJ11" i="25" s="1"/>
  <c r="AK11" i="25" s="1"/>
  <c r="AL11" i="25" s="1"/>
  <c r="AM11" i="25" s="1"/>
  <c r="AN11" i="25" s="1"/>
  <c r="AE10" i="25"/>
  <c r="AF10" i="25" s="1"/>
  <c r="AG10" i="25" s="1"/>
  <c r="AH10" i="25" s="1"/>
  <c r="AI10" i="25" s="1"/>
  <c r="AJ10" i="25" s="1"/>
  <c r="AK10" i="25" s="1"/>
  <c r="AL10" i="25" s="1"/>
  <c r="AM10" i="25" s="1"/>
  <c r="AN10" i="25" s="1"/>
  <c r="AE9" i="25"/>
  <c r="AF9" i="25" s="1"/>
  <c r="AG9" i="25" s="1"/>
  <c r="AH9" i="25" s="1"/>
  <c r="AI9" i="25" s="1"/>
  <c r="AJ9" i="25" s="1"/>
  <c r="AK9" i="25" s="1"/>
  <c r="AL9" i="25" s="1"/>
  <c r="AM9" i="25" s="1"/>
  <c r="AN9" i="25" s="1"/>
  <c r="AE8" i="25"/>
  <c r="AF8" i="25" s="1"/>
  <c r="AG8" i="25" s="1"/>
  <c r="AH8" i="25" s="1"/>
  <c r="AI8" i="25" s="1"/>
  <c r="AJ8" i="25" s="1"/>
  <c r="AK8" i="25" s="1"/>
  <c r="AL8" i="25" s="1"/>
  <c r="AM8" i="25" s="1"/>
  <c r="AN8" i="25" s="1"/>
  <c r="AE7" i="25"/>
  <c r="AF7" i="25" s="1"/>
  <c r="AG7" i="25" s="1"/>
  <c r="AH7" i="25" s="1"/>
  <c r="AI7" i="25" s="1"/>
  <c r="AJ7" i="25" s="1"/>
  <c r="AK7" i="25" s="1"/>
  <c r="AL7" i="25" s="1"/>
  <c r="AM7" i="25" s="1"/>
  <c r="AN7" i="25" s="1"/>
  <c r="AE6" i="25"/>
  <c r="AF6" i="25" s="1"/>
  <c r="AG6" i="25" s="1"/>
  <c r="AH6" i="25" s="1"/>
  <c r="AI6" i="25" s="1"/>
  <c r="AJ6" i="25" s="1"/>
  <c r="AK6" i="25" s="1"/>
  <c r="AL6" i="25" s="1"/>
  <c r="AM6" i="25" s="1"/>
  <c r="AN6" i="25" s="1"/>
  <c r="AE5" i="25"/>
  <c r="AF5" i="25" s="1"/>
  <c r="AG5" i="25" s="1"/>
  <c r="AH5" i="25" s="1"/>
  <c r="AI5" i="25" s="1"/>
  <c r="AJ5" i="25" s="1"/>
  <c r="AK5" i="25" s="1"/>
  <c r="AL5" i="25" s="1"/>
  <c r="AM5" i="25" s="1"/>
  <c r="AN5" i="25" s="1"/>
  <c r="AE4" i="25"/>
  <c r="AF4" i="25" s="1"/>
  <c r="AG4" i="25" s="1"/>
  <c r="AH4" i="25" s="1"/>
  <c r="AI4" i="25" s="1"/>
  <c r="AJ4" i="25" s="1"/>
  <c r="AK4" i="25" s="1"/>
  <c r="AL4" i="25" s="1"/>
  <c r="AM4" i="25" s="1"/>
  <c r="AN4" i="25" s="1"/>
  <c r="AE3" i="25"/>
  <c r="AF3" i="25" s="1"/>
  <c r="AG3" i="25" s="1"/>
  <c r="AH3" i="25" s="1"/>
  <c r="AI3" i="25" s="1"/>
  <c r="AJ3" i="25" s="1"/>
  <c r="AK3" i="25" s="1"/>
  <c r="AL3" i="25" s="1"/>
  <c r="AM3" i="25" s="1"/>
  <c r="AN3" i="25" s="1"/>
  <c r="AE2" i="25"/>
  <c r="AF2" i="25" s="1"/>
  <c r="AG2" i="25" s="1"/>
  <c r="AH2" i="25" s="1"/>
  <c r="AI2" i="25" s="1"/>
  <c r="AJ2" i="25" s="1"/>
  <c r="AK2" i="25" s="1"/>
  <c r="AL2" i="25" s="1"/>
  <c r="AM2" i="25" s="1"/>
  <c r="AN2" i="25" s="1"/>
  <c r="U70" i="24" l="1"/>
  <c r="U71" i="24"/>
  <c r="U2" i="24"/>
  <c r="U56" i="24"/>
  <c r="I72" i="24" l="1"/>
  <c r="AB2" i="16"/>
  <c r="AC2" i="16"/>
  <c r="AD2" i="16"/>
  <c r="AE2" i="16"/>
  <c r="AF2" i="16"/>
  <c r="AG2" i="16"/>
  <c r="AH2" i="16"/>
  <c r="AI2" i="16"/>
  <c r="AJ2" i="16"/>
  <c r="AK2" i="16"/>
  <c r="AL2" i="16"/>
  <c r="AB3" i="16"/>
  <c r="AC3" i="16"/>
  <c r="AD3" i="16"/>
  <c r="AE3" i="16"/>
  <c r="AF3" i="16"/>
  <c r="AG3" i="16"/>
  <c r="AH3" i="16"/>
  <c r="AI3" i="16"/>
  <c r="AJ3" i="16"/>
  <c r="AK3" i="16"/>
  <c r="AL3" i="16"/>
  <c r="AB4" i="16"/>
  <c r="AC4" i="16"/>
  <c r="AD4" i="16"/>
  <c r="AE4" i="16"/>
  <c r="AF4" i="16"/>
  <c r="AG4" i="16"/>
  <c r="AH4" i="16"/>
  <c r="AI4" i="16"/>
  <c r="AJ4" i="16"/>
  <c r="AK4" i="16"/>
  <c r="AL4" i="16"/>
  <c r="AB5" i="16"/>
  <c r="AC5" i="16"/>
  <c r="AD5" i="16"/>
  <c r="AE5" i="16"/>
  <c r="AF5" i="16"/>
  <c r="AG5" i="16"/>
  <c r="AH5" i="16"/>
  <c r="AI5" i="16"/>
  <c r="AJ5" i="16"/>
  <c r="AK5" i="16"/>
  <c r="AL5" i="16"/>
  <c r="AB6" i="16"/>
  <c r="AC6" i="16"/>
  <c r="AD6" i="16"/>
  <c r="AE6" i="16"/>
  <c r="AF6" i="16"/>
  <c r="AG6" i="16"/>
  <c r="AH6" i="16"/>
  <c r="AI6" i="16"/>
  <c r="AJ6" i="16"/>
  <c r="AK6" i="16"/>
  <c r="AL6" i="16"/>
  <c r="AB7" i="16"/>
  <c r="AC7" i="16"/>
  <c r="AD7" i="16"/>
  <c r="AE7" i="16"/>
  <c r="AF7" i="16"/>
  <c r="AG7" i="16"/>
  <c r="AH7" i="16"/>
  <c r="AI7" i="16"/>
  <c r="AJ7" i="16"/>
  <c r="AK7" i="16"/>
  <c r="AL7" i="16"/>
  <c r="AB8" i="16"/>
  <c r="AC8" i="16"/>
  <c r="AD8" i="16"/>
  <c r="AE8" i="16"/>
  <c r="AF8" i="16"/>
  <c r="AG8" i="16"/>
  <c r="AH8" i="16"/>
  <c r="AI8" i="16"/>
  <c r="AJ8" i="16"/>
  <c r="AK8" i="16"/>
  <c r="AL8" i="16"/>
  <c r="AB9" i="16"/>
  <c r="AC9" i="16"/>
  <c r="AD9" i="16"/>
  <c r="AE9" i="16"/>
  <c r="AF9" i="16"/>
  <c r="AG9" i="16"/>
  <c r="AH9" i="16"/>
  <c r="AI9" i="16"/>
  <c r="AJ9" i="16"/>
  <c r="AK9" i="16"/>
  <c r="AL9" i="16"/>
  <c r="AB10" i="16"/>
  <c r="AC10" i="16"/>
  <c r="AD10" i="16"/>
  <c r="AE10" i="16"/>
  <c r="AF10" i="16"/>
  <c r="AG10" i="16"/>
  <c r="AH10" i="16"/>
  <c r="AI10" i="16"/>
  <c r="AJ10" i="16"/>
  <c r="AK10" i="16"/>
  <c r="AL10" i="16"/>
  <c r="AB11" i="16"/>
  <c r="AC11" i="16"/>
  <c r="AD11" i="16"/>
  <c r="AE11" i="16"/>
  <c r="AF11" i="16"/>
  <c r="AG11" i="16"/>
  <c r="AH11" i="16"/>
  <c r="AI11" i="16"/>
  <c r="AJ11" i="16"/>
  <c r="AK11" i="16"/>
  <c r="AL11" i="16"/>
  <c r="AB12" i="16"/>
  <c r="AC12" i="16"/>
  <c r="AD12" i="16"/>
  <c r="AE12" i="16"/>
  <c r="AF12" i="16"/>
  <c r="AG12" i="16"/>
  <c r="AH12" i="16"/>
  <c r="AI12" i="16"/>
  <c r="AJ12" i="16"/>
  <c r="AK12" i="16"/>
  <c r="AL12" i="16"/>
  <c r="AB13" i="16"/>
  <c r="AC13" i="16"/>
  <c r="AD13" i="16"/>
  <c r="AE13" i="16"/>
  <c r="AF13" i="16"/>
  <c r="AG13" i="16"/>
  <c r="AH13" i="16"/>
  <c r="AI13" i="16"/>
  <c r="AJ13" i="16"/>
  <c r="AK13" i="16"/>
  <c r="AL13" i="16"/>
  <c r="AB14" i="16"/>
  <c r="AC14" i="16"/>
  <c r="AD14" i="16"/>
  <c r="AE14" i="16"/>
  <c r="AF14" i="16"/>
  <c r="AG14" i="16"/>
  <c r="AH14" i="16"/>
  <c r="AI14" i="16"/>
  <c r="AJ14" i="16"/>
  <c r="AK14" i="16"/>
  <c r="AL14" i="16"/>
  <c r="AB15" i="16"/>
  <c r="AC15" i="16"/>
  <c r="AD15" i="16"/>
  <c r="AE15" i="16"/>
  <c r="AF15" i="16"/>
  <c r="AG15" i="16"/>
  <c r="AH15" i="16"/>
  <c r="AI15" i="16"/>
  <c r="AJ15" i="16"/>
  <c r="AK15" i="16"/>
  <c r="AL15" i="16"/>
  <c r="AB16" i="16"/>
  <c r="AC16" i="16"/>
  <c r="AD16" i="16"/>
  <c r="AE16" i="16"/>
  <c r="AF16" i="16"/>
  <c r="AG16" i="16"/>
  <c r="AH16" i="16"/>
  <c r="AI16" i="16"/>
  <c r="AJ16" i="16"/>
  <c r="AK16" i="16"/>
  <c r="AL16" i="16"/>
  <c r="AB17" i="16"/>
  <c r="AC17" i="16"/>
  <c r="AD17" i="16"/>
  <c r="AE17" i="16"/>
  <c r="AF17" i="16"/>
  <c r="AG17" i="16"/>
  <c r="AH17" i="16"/>
  <c r="AI17" i="16"/>
  <c r="AJ17" i="16"/>
  <c r="AK17" i="16"/>
  <c r="AL17" i="16"/>
  <c r="AB18" i="16"/>
  <c r="AC18" i="16"/>
  <c r="AD18" i="16"/>
  <c r="AE18" i="16"/>
  <c r="AF18" i="16"/>
  <c r="AG18" i="16"/>
  <c r="AH18" i="16"/>
  <c r="AI18" i="16"/>
  <c r="AJ18" i="16"/>
  <c r="AK18" i="16"/>
  <c r="AL18" i="16"/>
  <c r="AB19" i="16"/>
  <c r="AC19" i="16"/>
  <c r="AD19" i="16"/>
  <c r="AE19" i="16"/>
  <c r="AF19" i="16"/>
  <c r="AG19" i="16"/>
  <c r="AH19" i="16"/>
  <c r="AI19" i="16"/>
  <c r="AJ19" i="16"/>
  <c r="AK19" i="16"/>
  <c r="AL19" i="16"/>
  <c r="AB20" i="16"/>
  <c r="AC20" i="16"/>
  <c r="AD20" i="16"/>
  <c r="AE20" i="16"/>
  <c r="AF20" i="16"/>
  <c r="AG20" i="16"/>
  <c r="AH20" i="16"/>
  <c r="AI20" i="16"/>
  <c r="AJ20" i="16"/>
  <c r="AK20" i="16"/>
  <c r="AL20" i="16"/>
  <c r="AB21" i="16"/>
  <c r="AC21" i="16"/>
  <c r="AD21" i="16"/>
  <c r="AE21" i="16"/>
  <c r="AF21" i="16"/>
  <c r="AG21" i="16"/>
  <c r="AH21" i="16"/>
  <c r="AI21" i="16"/>
  <c r="AJ21" i="16"/>
  <c r="AK21" i="16"/>
  <c r="AL21" i="16"/>
  <c r="AB22" i="16"/>
  <c r="AC22" i="16"/>
  <c r="AD22" i="16"/>
  <c r="AE22" i="16"/>
  <c r="AF22" i="16"/>
  <c r="AG22" i="16"/>
  <c r="AH22" i="16"/>
  <c r="AI22" i="16"/>
  <c r="AJ22" i="16"/>
  <c r="AK22" i="16"/>
  <c r="AL22" i="16"/>
  <c r="AB23" i="16"/>
  <c r="AC23" i="16"/>
  <c r="AD23" i="16"/>
  <c r="AE23" i="16"/>
  <c r="AF23" i="16"/>
  <c r="AG23" i="16"/>
  <c r="AH23" i="16"/>
  <c r="AI23" i="16"/>
  <c r="AJ23" i="16"/>
  <c r="AK23" i="16"/>
  <c r="AL23" i="16"/>
  <c r="AB24" i="16"/>
  <c r="AC24" i="16"/>
  <c r="AD24" i="16"/>
  <c r="AE24" i="16"/>
  <c r="AF24" i="16"/>
  <c r="AG24" i="16"/>
  <c r="AH24" i="16"/>
  <c r="AI24" i="16"/>
  <c r="AJ24" i="16"/>
  <c r="AK24" i="16"/>
  <c r="AL24" i="16"/>
  <c r="AB25" i="16"/>
  <c r="AC25" i="16"/>
  <c r="AD25" i="16"/>
  <c r="AE25" i="16"/>
  <c r="AF25" i="16"/>
  <c r="AG25" i="16"/>
  <c r="AH25" i="16"/>
  <c r="AI25" i="16"/>
  <c r="AJ25" i="16"/>
  <c r="AK25" i="16"/>
  <c r="AL25" i="16"/>
  <c r="AA3" i="16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" i="16"/>
  <c r="AC6" i="18"/>
  <c r="AN5" i="18"/>
  <c r="AM5" i="18"/>
  <c r="AL5" i="18"/>
  <c r="AK5" i="18"/>
  <c r="AJ5" i="18"/>
  <c r="AI5" i="18"/>
  <c r="AH5" i="18"/>
  <c r="AG5" i="18"/>
  <c r="AF5" i="18"/>
  <c r="AE5" i="18"/>
  <c r="AD5" i="18"/>
  <c r="C6" i="18"/>
  <c r="E5" i="18"/>
  <c r="F5" i="18"/>
  <c r="G5" i="18"/>
  <c r="H5" i="18"/>
  <c r="I5" i="18"/>
  <c r="J5" i="18"/>
  <c r="K5" i="18"/>
  <c r="L5" i="18"/>
  <c r="M5" i="18"/>
  <c r="Z5" i="18"/>
  <c r="D5" i="18"/>
  <c r="D6" i="18" l="1"/>
  <c r="E6" i="18" s="1"/>
  <c r="F6" i="18" s="1"/>
  <c r="G6" i="18" s="1"/>
  <c r="H6" i="18" s="1"/>
  <c r="I6" i="18" s="1"/>
  <c r="J6" i="18" s="1"/>
  <c r="K6" i="18" s="1"/>
  <c r="L6" i="18" s="1"/>
  <c r="M6" i="18" s="1"/>
  <c r="Z6" i="18" s="1"/>
  <c r="AD6" i="18"/>
  <c r="AE6" i="18" s="1"/>
  <c r="AF6" i="18" s="1"/>
  <c r="AG6" i="18" s="1"/>
  <c r="AH6" i="18" s="1"/>
  <c r="AI6" i="18" s="1"/>
  <c r="AJ6" i="18" s="1"/>
  <c r="AK6" i="18" s="1"/>
  <c r="AL6" i="18" s="1"/>
  <c r="AM6" i="18" s="1"/>
  <c r="AN6" i="18" s="1"/>
  <c r="N28" i="22"/>
  <c r="O28" i="22" s="1"/>
  <c r="P28" i="22" s="1"/>
  <c r="Q28" i="22" s="1"/>
  <c r="R28" i="22" s="1"/>
  <c r="S28" i="22" s="1"/>
  <c r="T28" i="22" s="1"/>
  <c r="U28" i="22" s="1"/>
  <c r="V28" i="22" s="1"/>
  <c r="W28" i="22" s="1"/>
  <c r="X28" i="22" s="1"/>
  <c r="Y28" i="22" s="1"/>
  <c r="Z28" i="22" s="1"/>
  <c r="N27" i="22"/>
  <c r="O27" i="22" s="1"/>
  <c r="P27" i="22" s="1"/>
  <c r="Q27" i="22" s="1"/>
  <c r="R27" i="22" s="1"/>
  <c r="S27" i="22" s="1"/>
  <c r="T27" i="22" s="1"/>
  <c r="U27" i="22" s="1"/>
  <c r="V27" i="22" s="1"/>
  <c r="W27" i="22" s="1"/>
  <c r="X27" i="22" s="1"/>
  <c r="Y27" i="22" s="1"/>
  <c r="Z27" i="22" s="1"/>
  <c r="N26" i="22"/>
  <c r="O26" i="22" s="1"/>
  <c r="P26" i="22" s="1"/>
  <c r="Q26" i="22" s="1"/>
  <c r="R26" i="22" s="1"/>
  <c r="S26" i="22" s="1"/>
  <c r="T26" i="22" s="1"/>
  <c r="U26" i="22" s="1"/>
  <c r="V26" i="22" s="1"/>
  <c r="W26" i="22" s="1"/>
  <c r="X26" i="22" s="1"/>
  <c r="Y26" i="22" s="1"/>
  <c r="Z26" i="22" s="1"/>
  <c r="N25" i="22"/>
  <c r="O25" i="22" s="1"/>
  <c r="P25" i="22" s="1"/>
  <c r="Q25" i="22" s="1"/>
  <c r="R25" i="22" s="1"/>
  <c r="S25" i="22" s="1"/>
  <c r="T25" i="22" s="1"/>
  <c r="U25" i="22" s="1"/>
  <c r="V25" i="22" s="1"/>
  <c r="W25" i="22" s="1"/>
  <c r="X25" i="22" s="1"/>
  <c r="Y25" i="22" s="1"/>
  <c r="Z25" i="22" s="1"/>
  <c r="N24" i="22"/>
  <c r="O24" i="22" s="1"/>
  <c r="P24" i="22" s="1"/>
  <c r="Q24" i="22" s="1"/>
  <c r="R24" i="22" s="1"/>
  <c r="S24" i="22" s="1"/>
  <c r="T24" i="22" s="1"/>
  <c r="U24" i="22" s="1"/>
  <c r="V24" i="22" s="1"/>
  <c r="W24" i="22" s="1"/>
  <c r="X24" i="22" s="1"/>
  <c r="Y24" i="22" s="1"/>
  <c r="Z24" i="22" s="1"/>
  <c r="N23" i="22"/>
  <c r="O23" i="22" s="1"/>
  <c r="P23" i="22" s="1"/>
  <c r="Q23" i="22" s="1"/>
  <c r="R23" i="22" s="1"/>
  <c r="S23" i="22" s="1"/>
  <c r="T23" i="22" s="1"/>
  <c r="U23" i="22" s="1"/>
  <c r="V23" i="22" s="1"/>
  <c r="W23" i="22" s="1"/>
  <c r="X23" i="22" s="1"/>
  <c r="Y23" i="22" s="1"/>
  <c r="Z23" i="22" s="1"/>
  <c r="N22" i="22"/>
  <c r="O22" i="22" s="1"/>
  <c r="P22" i="22" s="1"/>
  <c r="Q22" i="22" s="1"/>
  <c r="R22" i="22" s="1"/>
  <c r="S22" i="22" s="1"/>
  <c r="T22" i="22" s="1"/>
  <c r="U22" i="22" s="1"/>
  <c r="V22" i="22" s="1"/>
  <c r="W22" i="22" s="1"/>
  <c r="X22" i="22" s="1"/>
  <c r="Y22" i="22" s="1"/>
  <c r="Z22" i="22" s="1"/>
  <c r="N21" i="22"/>
  <c r="O21" i="22" s="1"/>
  <c r="P21" i="22" s="1"/>
  <c r="Q21" i="22" s="1"/>
  <c r="R21" i="22" s="1"/>
  <c r="S21" i="22" s="1"/>
  <c r="T21" i="22" s="1"/>
  <c r="U21" i="22" s="1"/>
  <c r="V21" i="22" s="1"/>
  <c r="W21" i="22" s="1"/>
  <c r="X21" i="22" s="1"/>
  <c r="Y21" i="22" s="1"/>
  <c r="Z21" i="22" s="1"/>
  <c r="N20" i="22"/>
  <c r="O20" i="22" s="1"/>
  <c r="P20" i="22" s="1"/>
  <c r="Q20" i="22" s="1"/>
  <c r="R20" i="22" s="1"/>
  <c r="S20" i="22" s="1"/>
  <c r="T20" i="22" s="1"/>
  <c r="U20" i="22" s="1"/>
  <c r="V20" i="22" s="1"/>
  <c r="W20" i="22" s="1"/>
  <c r="X20" i="22" s="1"/>
  <c r="Y20" i="22" s="1"/>
  <c r="Z20" i="22" s="1"/>
  <c r="N19" i="22"/>
  <c r="O19" i="22" s="1"/>
  <c r="P19" i="22" s="1"/>
  <c r="Q19" i="22" s="1"/>
  <c r="R19" i="22" s="1"/>
  <c r="S19" i="22" s="1"/>
  <c r="T19" i="22" s="1"/>
  <c r="U19" i="22" s="1"/>
  <c r="V19" i="22" s="1"/>
  <c r="W19" i="22" s="1"/>
  <c r="X19" i="22" s="1"/>
  <c r="Y19" i="22" s="1"/>
  <c r="Z19" i="22" s="1"/>
  <c r="N18" i="22"/>
  <c r="O18" i="22" s="1"/>
  <c r="P18" i="22" s="1"/>
  <c r="Q18" i="22" s="1"/>
  <c r="R18" i="22" s="1"/>
  <c r="S18" i="22" s="1"/>
  <c r="T18" i="22" s="1"/>
  <c r="U18" i="22" s="1"/>
  <c r="V18" i="22" s="1"/>
  <c r="W18" i="22" s="1"/>
  <c r="X18" i="22" s="1"/>
  <c r="Y18" i="22" s="1"/>
  <c r="Z18" i="22" s="1"/>
  <c r="N17" i="22"/>
  <c r="O17" i="22" s="1"/>
  <c r="P17" i="22" s="1"/>
  <c r="Q17" i="22" s="1"/>
  <c r="R17" i="22" s="1"/>
  <c r="S17" i="22" s="1"/>
  <c r="T17" i="22" s="1"/>
  <c r="U17" i="22" s="1"/>
  <c r="V17" i="22" s="1"/>
  <c r="W17" i="22" s="1"/>
  <c r="X17" i="22" s="1"/>
  <c r="Y17" i="22" s="1"/>
  <c r="Z17" i="22" s="1"/>
  <c r="N16" i="22"/>
  <c r="O16" i="22" s="1"/>
  <c r="P16" i="22" s="1"/>
  <c r="Q16" i="22" s="1"/>
  <c r="R16" i="22" s="1"/>
  <c r="S16" i="22" s="1"/>
  <c r="T16" i="22" s="1"/>
  <c r="U16" i="22" s="1"/>
  <c r="V16" i="22" s="1"/>
  <c r="W16" i="22" s="1"/>
  <c r="X16" i="22" s="1"/>
  <c r="Y16" i="22" s="1"/>
  <c r="Z16" i="22" s="1"/>
  <c r="N15" i="22"/>
  <c r="O15" i="22" s="1"/>
  <c r="P15" i="22" s="1"/>
  <c r="Q15" i="22" s="1"/>
  <c r="R15" i="22" s="1"/>
  <c r="S15" i="22" s="1"/>
  <c r="T15" i="22" s="1"/>
  <c r="U15" i="22" s="1"/>
  <c r="V15" i="22" s="1"/>
  <c r="W15" i="22" s="1"/>
  <c r="X15" i="22" s="1"/>
  <c r="Y15" i="22" s="1"/>
  <c r="Z15" i="22" s="1"/>
  <c r="N14" i="22"/>
  <c r="O14" i="22" s="1"/>
  <c r="P14" i="22" s="1"/>
  <c r="Q14" i="22" s="1"/>
  <c r="R14" i="22" s="1"/>
  <c r="S14" i="22" s="1"/>
  <c r="T14" i="22" s="1"/>
  <c r="U14" i="22" s="1"/>
  <c r="V14" i="22" s="1"/>
  <c r="W14" i="22" s="1"/>
  <c r="X14" i="22" s="1"/>
  <c r="Y14" i="22" s="1"/>
  <c r="Z14" i="22" s="1"/>
  <c r="N13" i="22"/>
  <c r="O13" i="22" s="1"/>
  <c r="P13" i="22" s="1"/>
  <c r="Q13" i="22" s="1"/>
  <c r="R13" i="22" s="1"/>
  <c r="S13" i="22" s="1"/>
  <c r="T13" i="22" s="1"/>
  <c r="U13" i="22" s="1"/>
  <c r="V13" i="22" s="1"/>
  <c r="W13" i="22" s="1"/>
  <c r="X13" i="22" s="1"/>
  <c r="Y13" i="22" s="1"/>
  <c r="Z13" i="22" s="1"/>
  <c r="N12" i="22"/>
  <c r="O12" i="22" s="1"/>
  <c r="P12" i="22" s="1"/>
  <c r="Q12" i="22" s="1"/>
  <c r="R12" i="22" s="1"/>
  <c r="S12" i="22" s="1"/>
  <c r="T12" i="22" s="1"/>
  <c r="U12" i="22" s="1"/>
  <c r="V12" i="22" s="1"/>
  <c r="W12" i="22" s="1"/>
  <c r="X12" i="22" s="1"/>
  <c r="Y12" i="22" s="1"/>
  <c r="Z12" i="22" s="1"/>
  <c r="N11" i="22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N10" i="22"/>
  <c r="O10" i="22" s="1"/>
  <c r="P10" i="22" s="1"/>
  <c r="Q10" i="22" s="1"/>
  <c r="R10" i="22" s="1"/>
  <c r="S10" i="22" s="1"/>
  <c r="T10" i="22" s="1"/>
  <c r="U10" i="22" s="1"/>
  <c r="V10" i="22" s="1"/>
  <c r="W10" i="22" s="1"/>
  <c r="X10" i="22" s="1"/>
  <c r="Y10" i="22" s="1"/>
  <c r="Z10" i="22" s="1"/>
  <c r="N9" i="22"/>
  <c r="O9" i="22" s="1"/>
  <c r="P9" i="22" s="1"/>
  <c r="Q9" i="22" s="1"/>
  <c r="R9" i="22" s="1"/>
  <c r="S9" i="22" s="1"/>
  <c r="T9" i="22" s="1"/>
  <c r="U9" i="22" s="1"/>
  <c r="V9" i="22" s="1"/>
  <c r="W9" i="22" s="1"/>
  <c r="X9" i="22" s="1"/>
  <c r="Y9" i="22" s="1"/>
  <c r="Z9" i="22" s="1"/>
  <c r="N8" i="22"/>
  <c r="O8" i="22" s="1"/>
  <c r="P8" i="22" s="1"/>
  <c r="Q8" i="22" s="1"/>
  <c r="R8" i="22" s="1"/>
  <c r="S8" i="22" s="1"/>
  <c r="T8" i="22" s="1"/>
  <c r="U8" i="22" s="1"/>
  <c r="V8" i="22" s="1"/>
  <c r="W8" i="22" s="1"/>
  <c r="X8" i="22" s="1"/>
  <c r="Y8" i="22" s="1"/>
  <c r="Z8" i="22" s="1"/>
  <c r="N7" i="22"/>
  <c r="O7" i="22" s="1"/>
  <c r="P7" i="22" s="1"/>
  <c r="Q7" i="22" s="1"/>
  <c r="R7" i="22" s="1"/>
  <c r="S7" i="22" s="1"/>
  <c r="T7" i="22" s="1"/>
  <c r="U7" i="22" s="1"/>
  <c r="V7" i="22" s="1"/>
  <c r="W7" i="22" s="1"/>
  <c r="X7" i="22" s="1"/>
  <c r="Y7" i="22" s="1"/>
  <c r="Z7" i="22" s="1"/>
  <c r="N6" i="22"/>
  <c r="O6" i="22" s="1"/>
  <c r="P6" i="22" s="1"/>
  <c r="Q6" i="22" s="1"/>
  <c r="R6" i="22" s="1"/>
  <c r="S6" i="22" s="1"/>
  <c r="T6" i="22" s="1"/>
  <c r="U6" i="22" s="1"/>
  <c r="V6" i="22" s="1"/>
  <c r="W6" i="22" s="1"/>
  <c r="X6" i="22" s="1"/>
  <c r="Y6" i="22" s="1"/>
  <c r="Z6" i="22" s="1"/>
  <c r="N5" i="22"/>
  <c r="O5" i="22" s="1"/>
  <c r="P5" i="22" s="1"/>
  <c r="Q5" i="22" s="1"/>
  <c r="R5" i="22" s="1"/>
  <c r="S5" i="22" s="1"/>
  <c r="T5" i="22" s="1"/>
  <c r="U5" i="22" s="1"/>
  <c r="V5" i="22" s="1"/>
  <c r="W5" i="22" s="1"/>
  <c r="X5" i="22" s="1"/>
  <c r="Y5" i="22" s="1"/>
  <c r="Z5" i="22" s="1"/>
  <c r="N4" i="22"/>
  <c r="O4" i="22" s="1"/>
  <c r="P4" i="22" s="1"/>
  <c r="Q4" i="22" s="1"/>
  <c r="R4" i="22" s="1"/>
  <c r="S4" i="22" s="1"/>
  <c r="T4" i="22" s="1"/>
  <c r="U4" i="22" s="1"/>
  <c r="V4" i="22" s="1"/>
  <c r="W4" i="22" s="1"/>
  <c r="X4" i="22" s="1"/>
  <c r="Y4" i="22" s="1"/>
  <c r="Z4" i="22" s="1"/>
  <c r="N3" i="22"/>
  <c r="O3" i="22" s="1"/>
  <c r="P3" i="22" s="1"/>
  <c r="Q3" i="22" s="1"/>
  <c r="R3" i="22" s="1"/>
  <c r="S3" i="22" s="1"/>
  <c r="T3" i="22" s="1"/>
  <c r="U3" i="22" s="1"/>
  <c r="V3" i="22" s="1"/>
  <c r="W3" i="22" s="1"/>
  <c r="X3" i="22" s="1"/>
  <c r="Y3" i="22" s="1"/>
  <c r="Z3" i="22" s="1"/>
  <c r="N2" i="22"/>
  <c r="O2" i="22" s="1"/>
  <c r="P2" i="22" s="1"/>
  <c r="Q2" i="22" s="1"/>
  <c r="R2" i="22" s="1"/>
  <c r="S2" i="22" s="1"/>
  <c r="T2" i="22" s="1"/>
  <c r="U2" i="22" s="1"/>
  <c r="V2" i="22" s="1"/>
  <c r="W2" i="22" s="1"/>
  <c r="X2" i="22" s="1"/>
  <c r="Y2" i="22" s="1"/>
  <c r="Z2" i="22" s="1"/>
</calcChain>
</file>

<file path=xl/sharedStrings.xml><?xml version="1.0" encoding="utf-8"?>
<sst xmlns="http://schemas.openxmlformats.org/spreadsheetml/2006/main" count="1482" uniqueCount="339">
  <si>
    <t>Pmin</t>
  </si>
  <si>
    <t>Pmax</t>
  </si>
  <si>
    <t>R</t>
  </si>
  <si>
    <t>UT</t>
  </si>
  <si>
    <t>DT</t>
  </si>
  <si>
    <t>Gen in Y1</t>
  </si>
  <si>
    <t>Gen in Y2</t>
  </si>
  <si>
    <t>Gen in Y3</t>
  </si>
  <si>
    <t>Gen in Y4</t>
  </si>
  <si>
    <t>Gen in Y5</t>
  </si>
  <si>
    <t>Gen in Y6</t>
  </si>
  <si>
    <t>Gen in Y7</t>
  </si>
  <si>
    <t>Gen in Y8</t>
  </si>
  <si>
    <t>Gen in Y9</t>
  </si>
  <si>
    <t>Gen in Y10</t>
  </si>
  <si>
    <t>PX_no</t>
  </si>
  <si>
    <t>Ctype</t>
  </si>
  <si>
    <t>RTC</t>
  </si>
  <si>
    <t>peak</t>
  </si>
  <si>
    <t>off peak</t>
  </si>
  <si>
    <t>Shoulder</t>
  </si>
  <si>
    <t>Availability</t>
  </si>
  <si>
    <t>8 to 11 AM/PM</t>
  </si>
  <si>
    <t>12 to  7 PM</t>
  </si>
  <si>
    <t>Round the clock</t>
  </si>
  <si>
    <t>Duration/day</t>
  </si>
  <si>
    <t>PP0</t>
  </si>
  <si>
    <t>X0</t>
  </si>
  <si>
    <t>Capacity</t>
  </si>
  <si>
    <t>MW</t>
  </si>
  <si>
    <t>G_no</t>
  </si>
  <si>
    <t>Source of Power</t>
  </si>
  <si>
    <t>Anpara A</t>
  </si>
  <si>
    <t>Anpara B</t>
  </si>
  <si>
    <t>Harduagunj</t>
  </si>
  <si>
    <t>Obra A</t>
  </si>
  <si>
    <t>Obra B</t>
  </si>
  <si>
    <t>Panki</t>
  </si>
  <si>
    <t>Parichha</t>
  </si>
  <si>
    <t>ParichhaExtn.</t>
  </si>
  <si>
    <t>ParichhaExtn. Stage II</t>
  </si>
  <si>
    <t>Harduaganj Ext.</t>
  </si>
  <si>
    <t>Anpara D</t>
  </si>
  <si>
    <t>Khara</t>
  </si>
  <si>
    <t>Matatila</t>
  </si>
  <si>
    <t>Obra (Hydel)</t>
  </si>
  <si>
    <t>Rihand</t>
  </si>
  <si>
    <t>UGC Power Stations</t>
  </si>
  <si>
    <t>Belka&amp;Babail</t>
  </si>
  <si>
    <t>Sheetla</t>
  </si>
  <si>
    <t>Anta</t>
  </si>
  <si>
    <t>Auriya</t>
  </si>
  <si>
    <t>Dadri Thermal</t>
  </si>
  <si>
    <t>Dadri Gas</t>
  </si>
  <si>
    <t>Dadri Extension</t>
  </si>
  <si>
    <t>Rihand-I</t>
  </si>
  <si>
    <t>Rihand-II</t>
  </si>
  <si>
    <t>Singrauli</t>
  </si>
  <si>
    <t>Tanda</t>
  </si>
  <si>
    <t>Unchahar-I</t>
  </si>
  <si>
    <t>Unchahar-II</t>
  </si>
  <si>
    <t>Unchahar-III</t>
  </si>
  <si>
    <t>Farakka</t>
  </si>
  <si>
    <t>Kahalgaon St. I</t>
  </si>
  <si>
    <t>KahalgaonSt.IIPh.II</t>
  </si>
  <si>
    <t>Koldam (Hydro)</t>
  </si>
  <si>
    <t>Rihand-III</t>
  </si>
  <si>
    <t>Chamera</t>
  </si>
  <si>
    <t>Chamera II</t>
  </si>
  <si>
    <t>Chamera III</t>
  </si>
  <si>
    <t>Dhauliganga</t>
  </si>
  <si>
    <t>Salal I&amp;II</t>
  </si>
  <si>
    <t>Tanakpur</t>
  </si>
  <si>
    <t>Uri</t>
  </si>
  <si>
    <t>Dulhasti</t>
  </si>
  <si>
    <t>Sewa II (June/July -2010)</t>
  </si>
  <si>
    <t>Uri-II</t>
  </si>
  <si>
    <t>Parbati III</t>
  </si>
  <si>
    <t>NAPP</t>
  </si>
  <si>
    <t>RAPP #3&amp;4</t>
  </si>
  <si>
    <t>RAPP#5&amp;6</t>
  </si>
  <si>
    <t>NATHPA JHAKRI HPS</t>
  </si>
  <si>
    <t>TALA POWER</t>
  </si>
  <si>
    <t>Koteshwar</t>
  </si>
  <si>
    <t>Srinagar</t>
  </si>
  <si>
    <t>Sasan</t>
  </si>
  <si>
    <t>Teesta St-III</t>
  </si>
  <si>
    <t>Karcham-Wangtoo</t>
  </si>
  <si>
    <t>VISHNUPRAYAG</t>
  </si>
  <si>
    <t>TEHRI STAGE-I</t>
  </si>
  <si>
    <t xml:space="preserve">Rosa Power Project </t>
  </si>
  <si>
    <t>Rosa Power Project</t>
  </si>
  <si>
    <t>Bara</t>
  </si>
  <si>
    <t xml:space="preserve">Anpara 'C' </t>
  </si>
  <si>
    <t>IGSTPP, Jhajhjhar</t>
  </si>
  <si>
    <t>Bajaj Hindusthan</t>
  </si>
  <si>
    <t>Lalitpur</t>
  </si>
  <si>
    <t>Captive and Cogen</t>
  </si>
  <si>
    <t>NVVN Coal Power</t>
  </si>
  <si>
    <t>FC/MW</t>
  </si>
  <si>
    <t>VC/KWh</t>
  </si>
  <si>
    <t>VC/MWh</t>
  </si>
  <si>
    <t>Ghatampur</t>
  </si>
  <si>
    <t>Jawaharpur</t>
  </si>
  <si>
    <t>ORIGINAL SEQUENCE</t>
  </si>
  <si>
    <t>SR. NO</t>
  </si>
  <si>
    <t>bara</t>
  </si>
  <si>
    <t>C5</t>
  </si>
  <si>
    <t>C6</t>
  </si>
  <si>
    <t>ntpc</t>
  </si>
  <si>
    <t>nhpc</t>
  </si>
  <si>
    <t>npcil</t>
  </si>
  <si>
    <t>IPPs/JVs</t>
  </si>
  <si>
    <t>state thermal</t>
  </si>
  <si>
    <t>state hydro</t>
  </si>
  <si>
    <t>OWNER</t>
  </si>
  <si>
    <t>ConPr</t>
  </si>
  <si>
    <t>Harduaganj</t>
  </si>
  <si>
    <t>Obra C</t>
  </si>
  <si>
    <t>Anpara-E</t>
  </si>
  <si>
    <t>Replacement of Obra-A</t>
  </si>
  <si>
    <t>Karchana</t>
  </si>
  <si>
    <t xml:space="preserve"> &lt;&lt;&lt;&lt; ------------------------------------------------- forecasted growth-------------------------&gt;&gt;&gt;&gt;&gt;&gt;</t>
  </si>
  <si>
    <t>5% growth</t>
  </si>
  <si>
    <t>4% growth</t>
  </si>
  <si>
    <t>3% growth</t>
  </si>
  <si>
    <t>HYDRO NTPC</t>
  </si>
  <si>
    <t>FC/MW2</t>
  </si>
  <si>
    <t>COD_PROXY</t>
  </si>
  <si>
    <t>CD</t>
  </si>
  <si>
    <t>FC</t>
  </si>
  <si>
    <t>VC</t>
  </si>
  <si>
    <t>PMAX2</t>
  </si>
  <si>
    <t>Added Capacity every Year</t>
  </si>
  <si>
    <t>cost</t>
  </si>
  <si>
    <t>PU cost</t>
  </si>
  <si>
    <t>Solar Applicable Costs As per capacity</t>
  </si>
  <si>
    <t>Solar Applicable Costs As per Generation</t>
  </si>
  <si>
    <t>Cap</t>
  </si>
  <si>
    <t>PV1</t>
  </si>
  <si>
    <t>PV2</t>
  </si>
  <si>
    <t>PV3</t>
  </si>
  <si>
    <t>PV4</t>
  </si>
  <si>
    <t>PV5</t>
  </si>
  <si>
    <t>PV6</t>
  </si>
  <si>
    <t>PV7</t>
  </si>
  <si>
    <t>PV8</t>
  </si>
  <si>
    <t>PV9</t>
  </si>
  <si>
    <t>PV10</t>
  </si>
  <si>
    <t>PV11</t>
  </si>
  <si>
    <t>PV12</t>
  </si>
  <si>
    <t>PPA duration in years from 2016 to 2027</t>
  </si>
  <si>
    <t>PPA Sign</t>
  </si>
  <si>
    <t>PPA Expiry</t>
  </si>
  <si>
    <t>26-05-2011 &amp; 24-05-2012</t>
  </si>
  <si>
    <t xml:space="preserve"> 24-05-2032</t>
  </si>
  <si>
    <t>18-12-2000, 16-07-2005 &amp; 02-11-2011</t>
  </si>
  <si>
    <t xml:space="preserve">12-03-1999 &amp;  28-11-2006 </t>
  </si>
  <si>
    <t>09.09.2002</t>
  </si>
  <si>
    <t>09.09.2020</t>
  </si>
  <si>
    <t>26.04.2004</t>
  </si>
  <si>
    <t>26.04.2024</t>
  </si>
  <si>
    <t>11-09-2009 &amp; 19-11-2011</t>
  </si>
  <si>
    <t>cod_year</t>
  </si>
  <si>
    <t>Plants</t>
  </si>
  <si>
    <t>capacity reduced to 85%</t>
  </si>
  <si>
    <t>April</t>
  </si>
  <si>
    <t>fx</t>
  </si>
  <si>
    <t>Visnugarh Pipal Kothi</t>
  </si>
  <si>
    <t>Subansiri Lower (NHPC)</t>
  </si>
  <si>
    <t>Tapovan Vishnugarh</t>
  </si>
  <si>
    <t>Lata Tapovan HEP (NTPC)</t>
  </si>
  <si>
    <t>Parbati-II HEP</t>
  </si>
  <si>
    <t>Tanda-II</t>
  </si>
  <si>
    <t>upjvnl hydro</t>
  </si>
  <si>
    <t>delete</t>
  </si>
  <si>
    <t>Revised Status</t>
  </si>
  <si>
    <t>Revised PPA Duration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</si>
  <si>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</si>
  <si>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</si>
  <si>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</si>
  <si>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</si>
  <si>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</si>
  <si>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</si>
  <si>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</si>
  <si>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</si>
  <si>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</si>
  <si>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</si>
  <si>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</si>
  <si>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</si>
  <si>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Actual Availability</t>
  </si>
  <si>
    <t>Pmax UPPCL</t>
  </si>
  <si>
    <t>Availability as per UPPCL</t>
  </si>
  <si>
    <t>COD month</t>
  </si>
  <si>
    <t>Status</t>
  </si>
  <si>
    <t>Residual_FC</t>
  </si>
  <si>
    <t>Real</t>
  </si>
  <si>
    <t>Policy</t>
  </si>
  <si>
    <t>Meja-Unit I</t>
  </si>
  <si>
    <t>Meja-Unit II</t>
  </si>
  <si>
    <t>PmaxNP</t>
  </si>
  <si>
    <t>P_maxNP</t>
  </si>
  <si>
    <t>Nameplate Capacity</t>
  </si>
  <si>
    <t>Anpara_A</t>
  </si>
  <si>
    <t xml:space="preserve">Anpara_B </t>
  </si>
  <si>
    <t>Obra_A</t>
  </si>
  <si>
    <t>Obra_B</t>
  </si>
  <si>
    <t>ParichhaExtn</t>
  </si>
  <si>
    <t>ParichhaExtn_Stage_II</t>
  </si>
  <si>
    <t>Harduaganj_Ext</t>
  </si>
  <si>
    <t>Anpara_D</t>
  </si>
  <si>
    <t>Obra_Hydel</t>
  </si>
  <si>
    <t>UGC_Power_Stations</t>
  </si>
  <si>
    <t>BelkaBabail</t>
  </si>
  <si>
    <t>Dadri_Thermal</t>
  </si>
  <si>
    <t>Dadri_Gas</t>
  </si>
  <si>
    <t>Dadri_Extension</t>
  </si>
  <si>
    <t>Kahalgaon_St_I</t>
  </si>
  <si>
    <t>KahalgaonSt_II_Ph_II</t>
  </si>
  <si>
    <t>Koldam_Hydro</t>
  </si>
  <si>
    <t>Chamera_II</t>
  </si>
  <si>
    <t>Chamera_III</t>
  </si>
  <si>
    <t>Salal_I_II</t>
  </si>
  <si>
    <t>Sewa_II_JuneJuly_2010</t>
  </si>
  <si>
    <t>Parbati_III</t>
  </si>
  <si>
    <t>RAPP_3_4</t>
  </si>
  <si>
    <t>RAPP5_6</t>
  </si>
  <si>
    <t>NATHPA_JHAKRI_HPS</t>
  </si>
  <si>
    <t>TALA_POWER</t>
  </si>
  <si>
    <t>Teesta_St-III</t>
  </si>
  <si>
    <t>TEHRI_STAGE-I</t>
  </si>
  <si>
    <t>Rosa_Power_Project_1</t>
  </si>
  <si>
    <t>Rosa_Power_Project_2</t>
  </si>
  <si>
    <t>Anpara_C</t>
  </si>
  <si>
    <t>IGSTPP_Jhajhjhar</t>
  </si>
  <si>
    <t>Bajaj_Hindusthan</t>
  </si>
  <si>
    <t>Captive_and_Cogen</t>
  </si>
  <si>
    <t>NVVN_Coal_Power</t>
  </si>
  <si>
    <t>RTC_1</t>
  </si>
  <si>
    <t>RTC_2</t>
  </si>
  <si>
    <t>RTC_3</t>
  </si>
  <si>
    <t>off_peak_2</t>
  </si>
  <si>
    <t>off_peak_1</t>
  </si>
  <si>
    <t>Shldr_1</t>
  </si>
  <si>
    <t>Shldr_2</t>
  </si>
  <si>
    <t>Obra_C</t>
  </si>
  <si>
    <t>Meja_Unit_I</t>
  </si>
  <si>
    <t>Meja_Unit_II</t>
  </si>
  <si>
    <t>unchahar_IV</t>
  </si>
  <si>
    <t>Visnugarh_Pipal_Kothi</t>
  </si>
  <si>
    <t>Subansiri_Lower_NHPC</t>
  </si>
  <si>
    <t>Tapovan_Vishnugarh</t>
  </si>
  <si>
    <t>Lata_Tapovan_HEP_NTPC</t>
  </si>
  <si>
    <t>Parbati_II_HEP</t>
  </si>
  <si>
    <t>Tanda_II</t>
  </si>
  <si>
    <t>upjvnl_hydro</t>
  </si>
  <si>
    <t>Realistic</t>
  </si>
  <si>
    <t>12 AM  to 7 AM</t>
  </si>
  <si>
    <t>F_C_Gr</t>
  </si>
  <si>
    <t>V_C_Gr</t>
  </si>
  <si>
    <t>PUFC</t>
  </si>
  <si>
    <t>MU_UPERC</t>
  </si>
  <si>
    <t>PLF</t>
  </si>
  <si>
    <t>PUVC</t>
  </si>
  <si>
    <t>PUTC</t>
  </si>
  <si>
    <t>R formula</t>
  </si>
  <si>
    <t>MU</t>
  </si>
  <si>
    <t>Re+S:ACvised Status</t>
  </si>
  <si>
    <t>mw availalble asper to 15-16</t>
  </si>
  <si>
    <t>avilabe(/plf)</t>
  </si>
  <si>
    <t>avilabe(/plf) revised</t>
  </si>
  <si>
    <t>case_I</t>
  </si>
  <si>
    <t>Pmax as per UPERC</t>
  </si>
  <si>
    <t>case_I_A</t>
  </si>
  <si>
    <t>case_I_B</t>
  </si>
  <si>
    <t>case_I_C</t>
  </si>
  <si>
    <t>case_I_D</t>
  </si>
  <si>
    <t>PX_RTC_1</t>
  </si>
  <si>
    <t>PX_RTC_2</t>
  </si>
  <si>
    <t>PX_RTC_3</t>
  </si>
  <si>
    <t>PX_RTC_4</t>
  </si>
  <si>
    <t>PX_peak_1</t>
  </si>
  <si>
    <t>PX_peak_2</t>
  </si>
  <si>
    <t>PX_peak_3</t>
  </si>
  <si>
    <t>PX_peak_4</t>
  </si>
  <si>
    <t>PX_off_peak_1</t>
  </si>
  <si>
    <t>PX_off_peak_2</t>
  </si>
  <si>
    <t>PX_off_peak_3</t>
  </si>
  <si>
    <t>PX_off_peak_4</t>
  </si>
  <si>
    <t>PX_Shldr_1</t>
  </si>
  <si>
    <t>PX_Shldr_2</t>
  </si>
  <si>
    <t>PX_Shldr_3</t>
  </si>
  <si>
    <t>mpeak_1</t>
  </si>
  <si>
    <t>mpeak_2</t>
  </si>
  <si>
    <t>epeak_3</t>
  </si>
  <si>
    <t>epeak_1</t>
  </si>
  <si>
    <t>epeak_2</t>
  </si>
  <si>
    <t>mShldr_1</t>
  </si>
  <si>
    <t>mShldr_2</t>
  </si>
  <si>
    <t>6 to 11 PM</t>
  </si>
  <si>
    <t>11 PM  to 5 AM</t>
  </si>
  <si>
    <t>mpeak_3</t>
  </si>
  <si>
    <t>5 AM  to 9 AM</t>
  </si>
  <si>
    <t>9 to 12 PM</t>
  </si>
  <si>
    <t>12 PM  to 6 PM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</si>
  <si>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</si>
  <si>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</si>
  <si>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</si>
  <si>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</si>
  <si>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</si>
  <si>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</si>
  <si>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</si>
  <si>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</si>
  <si>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</si>
  <si>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</si>
  <si>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PV13</t>
  </si>
  <si>
    <t>PV14</t>
  </si>
  <si>
    <t>PV15</t>
  </si>
  <si>
    <t>PV16</t>
  </si>
  <si>
    <t>PV17</t>
  </si>
  <si>
    <t>PV18</t>
  </si>
  <si>
    <t>PV19</t>
  </si>
  <si>
    <t>PV20</t>
  </si>
  <si>
    <t>PV21</t>
  </si>
  <si>
    <t>PV22</t>
  </si>
  <si>
    <t>case_I_KSK_MHND</t>
  </si>
  <si>
    <t>case_I_B_PTC_MB</t>
  </si>
  <si>
    <t>case_I_C_PTC_TRN</t>
  </si>
  <si>
    <t>case_I_D_RKM_PGN</t>
  </si>
  <si>
    <t>cd</t>
  </si>
  <si>
    <t>ET</t>
  </si>
  <si>
    <t>RTC_DAM</t>
  </si>
  <si>
    <t>mShldr_dam</t>
  </si>
  <si>
    <t>mpeak_dam</t>
  </si>
  <si>
    <t>Shldr_dam</t>
  </si>
  <si>
    <t>epeak_dam</t>
  </si>
  <si>
    <t>off_peak_dam</t>
  </si>
  <si>
    <t>Policy check</t>
  </si>
  <si>
    <t>Realistic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</si>
</sst>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</font>
    <font>
      <sz val="11"/>
      <color rgb="FFFFFF00"/>
      <name val="Calibri"/>
      <family val="2"/>
    </font>
    <font>
      <sz val="11"/>
      <color rgb="FFFFFF00"/>
      <name val="Calibri"/>
      <family val="2"/>
      <scheme val="minor"/>
    </font>
    <font>
      <b/>
      <sz val="11"/>
      <color theme="1"/>
      <name val="Times New Roman"/>
      <family val="2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FF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5" fillId="3" borderId="0" applyNumberFormat="0" applyBorder="0" applyAlignment="0" applyProtection="0"/>
    <xf numFmtId="0" fontId="6" fillId="4" borderId="2" applyNumberFormat="0" applyAlignment="0" applyProtection="0"/>
    <xf numFmtId="0" fontId="15" fillId="0" borderId="0" applyBorder="0" applyProtection="0"/>
    <xf numFmtId="0" fontId="16" fillId="0" borderId="0"/>
    <xf numFmtId="0" fontId="17" fillId="12" borderId="0" applyNumberFormat="0" applyBorder="0" applyAlignment="0" applyProtection="0"/>
    <xf numFmtId="0" fontId="18" fillId="17" borderId="15" applyNumberFormat="0" applyAlignment="0" applyProtection="0"/>
  </cellStyleXfs>
  <cellXfs count="187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0" fillId="0" borderId="1" xfId="0" applyBorder="1"/>
    <xf numFmtId="0" fontId="0" fillId="0" borderId="0" xfId="0" applyBorder="1"/>
    <xf numFmtId="0" fontId="8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7" fillId="0" borderId="0" xfId="0" applyFont="1"/>
    <xf numFmtId="0" fontId="0" fillId="6" borderId="0" xfId="0" applyFill="1"/>
    <xf numFmtId="0" fontId="2" fillId="6" borderId="1" xfId="0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4" fillId="0" borderId="1" xfId="0" applyFont="1" applyBorder="1"/>
    <xf numFmtId="0" fontId="0" fillId="6" borderId="1" xfId="0" applyFill="1" applyBorder="1"/>
    <xf numFmtId="0" fontId="1" fillId="6" borderId="1" xfId="0" applyFont="1" applyFill="1" applyBorder="1"/>
    <xf numFmtId="0" fontId="4" fillId="6" borderId="1" xfId="0" applyFont="1" applyFill="1" applyBorder="1"/>
    <xf numFmtId="0" fontId="6" fillId="4" borderId="2" xfId="2"/>
    <xf numFmtId="0" fontId="5" fillId="3" borderId="0" xfId="1"/>
    <xf numFmtId="0" fontId="8" fillId="5" borderId="0" xfId="0" applyFont="1" applyFill="1" applyBorder="1" applyAlignment="1">
      <alignment horizontal="center" vertical="center" wrapText="1"/>
    </xf>
    <xf numFmtId="0" fontId="5" fillId="3" borderId="1" xfId="1" applyBorder="1"/>
    <xf numFmtId="0" fontId="1" fillId="0" borderId="0" xfId="0" applyFont="1" applyBorder="1"/>
    <xf numFmtId="0" fontId="4" fillId="0" borderId="0" xfId="0" applyFont="1" applyBorder="1"/>
    <xf numFmtId="0" fontId="4" fillId="6" borderId="0" xfId="0" applyFont="1" applyFill="1" applyBorder="1"/>
    <xf numFmtId="0" fontId="0" fillId="6" borderId="0" xfId="0" applyFill="1" applyBorder="1"/>
    <xf numFmtId="0" fontId="7" fillId="0" borderId="1" xfId="0" applyFont="1" applyBorder="1"/>
    <xf numFmtId="0" fontId="1" fillId="6" borderId="0" xfId="0" applyFont="1" applyFill="1" applyBorder="1"/>
    <xf numFmtId="0" fontId="3" fillId="0" borderId="3" xfId="0" applyFont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2" fillId="7" borderId="0" xfId="0" applyFont="1" applyFill="1"/>
    <xf numFmtId="0" fontId="0" fillId="8" borderId="1" xfId="0" applyFill="1" applyBorder="1"/>
    <xf numFmtId="0" fontId="4" fillId="8" borderId="1" xfId="0" applyFont="1" applyFill="1" applyBorder="1"/>
    <xf numFmtId="0" fontId="0" fillId="8" borderId="0" xfId="0" applyFill="1"/>
    <xf numFmtId="2" fontId="0" fillId="8" borderId="0" xfId="0" applyNumberFormat="1" applyFill="1"/>
    <xf numFmtId="1" fontId="0" fillId="8" borderId="0" xfId="0" applyNumberFormat="1" applyFill="1"/>
    <xf numFmtId="0" fontId="0" fillId="9" borderId="0" xfId="0" applyFill="1"/>
    <xf numFmtId="0" fontId="4" fillId="9" borderId="0" xfId="0" applyFont="1" applyFill="1" applyBorder="1"/>
    <xf numFmtId="0" fontId="4" fillId="10" borderId="0" xfId="0" applyFont="1" applyFill="1" applyBorder="1"/>
    <xf numFmtId="0" fontId="4" fillId="10" borderId="1" xfId="0" applyFont="1" applyFill="1" applyBorder="1"/>
    <xf numFmtId="15" fontId="14" fillId="11" borderId="4" xfId="0" applyNumberFormat="1" applyFont="1" applyFill="1" applyBorder="1" applyAlignment="1" applyProtection="1">
      <alignment vertical="center"/>
      <protection hidden="1"/>
    </xf>
    <xf numFmtId="0" fontId="14" fillId="11" borderId="0" xfId="0" applyNumberFormat="1" applyFont="1" applyFill="1" applyBorder="1" applyAlignment="1" applyProtection="1">
      <alignment vertical="center"/>
      <protection hidden="1"/>
    </xf>
    <xf numFmtId="0" fontId="0" fillId="0" borderId="1" xfId="0" applyFill="1" applyBorder="1"/>
    <xf numFmtId="0" fontId="7" fillId="0" borderId="1" xfId="0" applyFont="1" applyBorder="1" applyAlignment="1">
      <alignment wrapText="1"/>
    </xf>
    <xf numFmtId="0" fontId="16" fillId="0" borderId="0" xfId="3" applyFont="1" applyBorder="1" applyAlignment="1"/>
    <xf numFmtId="0" fontId="0" fillId="0" borderId="0" xfId="0"/>
    <xf numFmtId="0" fontId="16" fillId="0" borderId="6" xfId="3" applyFont="1" applyBorder="1" applyAlignment="1"/>
    <xf numFmtId="0" fontId="16" fillId="0" borderId="0" xfId="3" applyFont="1" applyAlignment="1"/>
    <xf numFmtId="0" fontId="16" fillId="0" borderId="5" xfId="3" applyFont="1" applyBorder="1" applyAlignment="1"/>
    <xf numFmtId="0" fontId="7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14" fontId="0" fillId="0" borderId="1" xfId="0" applyNumberFormat="1" applyBorder="1"/>
    <xf numFmtId="14" fontId="0" fillId="2" borderId="1" xfId="0" applyNumberFormat="1" applyFont="1" applyFill="1" applyBorder="1" applyAlignment="1">
      <alignment horizontal="center" wrapText="1"/>
    </xf>
    <xf numFmtId="14" fontId="0" fillId="0" borderId="1" xfId="0" applyNumberFormat="1" applyFont="1" applyBorder="1" applyAlignment="1">
      <alignment horizontal="center" vertical="center" wrapText="1"/>
    </xf>
    <xf numFmtId="14" fontId="0" fillId="13" borderId="1" xfId="0" applyNumberFormat="1" applyFont="1" applyFill="1" applyBorder="1" applyAlignment="1">
      <alignment horizontal="center" wrapText="1"/>
    </xf>
    <xf numFmtId="0" fontId="0" fillId="13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1" fontId="1" fillId="4" borderId="2" xfId="2" applyNumberFormat="1" applyFont="1"/>
    <xf numFmtId="0" fontId="4" fillId="0" borderId="4" xfId="0" applyFont="1" applyBorder="1"/>
    <xf numFmtId="1" fontId="7" fillId="0" borderId="0" xfId="0" applyNumberFormat="1" applyFont="1"/>
    <xf numFmtId="1" fontId="7" fillId="8" borderId="0" xfId="0" applyNumberFormat="1" applyFont="1" applyFill="1"/>
    <xf numFmtId="1" fontId="4" fillId="4" borderId="2" xfId="2" applyNumberFormat="1" applyFont="1"/>
    <xf numFmtId="1" fontId="1" fillId="4" borderId="7" xfId="2" applyNumberFormat="1" applyFont="1" applyBorder="1"/>
    <xf numFmtId="0" fontId="4" fillId="0" borderId="8" xfId="0" applyFont="1" applyFill="1" applyBorder="1"/>
    <xf numFmtId="0" fontId="0" fillId="10" borderId="0" xfId="0" applyFill="1" applyBorder="1"/>
    <xf numFmtId="0" fontId="7" fillId="10" borderId="0" xfId="0" applyFont="1" applyFill="1" applyBorder="1"/>
    <xf numFmtId="1" fontId="6" fillId="4" borderId="7" xfId="2" applyNumberFormat="1" applyBorder="1"/>
    <xf numFmtId="0" fontId="13" fillId="10" borderId="0" xfId="0" applyFont="1" applyFill="1" applyBorder="1"/>
    <xf numFmtId="0" fontId="0" fillId="7" borderId="1" xfId="0" applyFill="1" applyBorder="1"/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14" fontId="0" fillId="7" borderId="1" xfId="0" applyNumberFormat="1" applyFont="1" applyFill="1" applyBorder="1" applyAlignment="1">
      <alignment horizontal="center" wrapText="1"/>
    </xf>
    <xf numFmtId="0" fontId="17" fillId="7" borderId="1" xfId="5" applyFill="1" applyBorder="1"/>
    <xf numFmtId="0" fontId="17" fillId="7" borderId="1" xfId="5" applyFill="1" applyBorder="1" applyAlignment="1">
      <alignment horizontal="center" vertical="center" wrapText="1"/>
    </xf>
    <xf numFmtId="0" fontId="17" fillId="7" borderId="0" xfId="5" applyFill="1"/>
    <xf numFmtId="0" fontId="17" fillId="7" borderId="0" xfId="5" applyFill="1" applyBorder="1" applyAlignment="1">
      <alignment horizontal="center" vertical="center" wrapText="1"/>
    </xf>
    <xf numFmtId="0" fontId="17" fillId="7" borderId="1" xfId="5" applyFill="1" applyBorder="1" applyAlignment="1">
      <alignment horizontal="center"/>
    </xf>
    <xf numFmtId="14" fontId="17" fillId="7" borderId="1" xfId="5" applyNumberForma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wrapText="1"/>
    </xf>
    <xf numFmtId="0" fontId="0" fillId="15" borderId="9" xfId="0" applyFont="1" applyFill="1" applyBorder="1"/>
    <xf numFmtId="0" fontId="0" fillId="15" borderId="10" xfId="0" applyFont="1" applyFill="1" applyBorder="1"/>
    <xf numFmtId="0" fontId="0" fillId="15" borderId="11" xfId="0" applyFont="1" applyFill="1" applyBorder="1"/>
    <xf numFmtId="0" fontId="18" fillId="14" borderId="12" xfId="0" applyFont="1" applyFill="1" applyBorder="1"/>
    <xf numFmtId="0" fontId="18" fillId="14" borderId="13" xfId="0" applyFont="1" applyFill="1" applyBorder="1"/>
    <xf numFmtId="0" fontId="18" fillId="14" borderId="14" xfId="0" applyFont="1" applyFill="1" applyBorder="1"/>
    <xf numFmtId="0" fontId="0" fillId="15" borderId="12" xfId="0" applyFont="1" applyFill="1" applyBorder="1"/>
    <xf numFmtId="0" fontId="0" fillId="15" borderId="13" xfId="0" applyFont="1" applyFill="1" applyBorder="1"/>
    <xf numFmtId="0" fontId="0" fillId="15" borderId="14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10" borderId="12" xfId="0" applyFont="1" applyFill="1" applyBorder="1"/>
    <xf numFmtId="0" fontId="4" fillId="6" borderId="1" xfId="0" applyFont="1" applyFill="1" applyBorder="1" applyAlignment="1">
      <alignment horizontal="center"/>
    </xf>
    <xf numFmtId="0" fontId="4" fillId="16" borderId="1" xfId="0" applyFont="1" applyFill="1" applyBorder="1"/>
    <xf numFmtId="1" fontId="4" fillId="16" borderId="2" xfId="2" applyNumberFormat="1" applyFont="1" applyFill="1"/>
    <xf numFmtId="0" fontId="4" fillId="16" borderId="4" xfId="0" applyFont="1" applyFill="1" applyBorder="1"/>
    <xf numFmtId="15" fontId="19" fillId="16" borderId="4" xfId="0" applyNumberFormat="1" applyFont="1" applyFill="1" applyBorder="1" applyAlignment="1" applyProtection="1">
      <alignment vertical="center"/>
      <protection hidden="1"/>
    </xf>
    <xf numFmtId="0" fontId="19" fillId="16" borderId="0" xfId="0" applyNumberFormat="1" applyFont="1" applyFill="1" applyBorder="1" applyAlignment="1" applyProtection="1">
      <alignment vertical="center"/>
      <protection hidden="1"/>
    </xf>
    <xf numFmtId="0" fontId="4" fillId="16" borderId="0" xfId="0" applyFont="1" applyFill="1"/>
    <xf numFmtId="2" fontId="4" fillId="16" borderId="0" xfId="0" applyNumberFormat="1" applyFont="1" applyFill="1"/>
    <xf numFmtId="1" fontId="9" fillId="16" borderId="0" xfId="0" applyNumberFormat="1" applyFont="1" applyFill="1"/>
    <xf numFmtId="1" fontId="4" fillId="16" borderId="0" xfId="0" applyNumberFormat="1" applyFont="1" applyFill="1"/>
    <xf numFmtId="1" fontId="20" fillId="16" borderId="0" xfId="0" applyNumberFormat="1" applyFont="1" applyFill="1"/>
    <xf numFmtId="0" fontId="20" fillId="16" borderId="0" xfId="0" applyFont="1" applyFill="1"/>
    <xf numFmtId="0" fontId="0" fillId="2" borderId="1" xfId="0" applyFill="1" applyBorder="1"/>
    <xf numFmtId="1" fontId="1" fillId="2" borderId="2" xfId="2" applyNumberFormat="1" applyFont="1" applyFill="1"/>
    <xf numFmtId="0" fontId="4" fillId="2" borderId="1" xfId="0" applyFont="1" applyFill="1" applyBorder="1"/>
    <xf numFmtId="0" fontId="4" fillId="2" borderId="4" xfId="0" applyFont="1" applyFill="1" applyBorder="1"/>
    <xf numFmtId="15" fontId="14" fillId="2" borderId="4" xfId="0" applyNumberFormat="1" applyFont="1" applyFill="1" applyBorder="1" applyAlignment="1" applyProtection="1">
      <alignment vertical="center"/>
      <protection hidden="1"/>
    </xf>
    <xf numFmtId="0" fontId="14" fillId="2" borderId="0" xfId="0" applyNumberFormat="1" applyFont="1" applyFill="1" applyBorder="1" applyAlignment="1" applyProtection="1">
      <alignment vertical="center"/>
      <protection hidden="1"/>
    </xf>
    <xf numFmtId="0" fontId="0" fillId="2" borderId="0" xfId="0" applyFill="1"/>
    <xf numFmtId="0" fontId="1" fillId="2" borderId="0" xfId="0" applyFont="1" applyFill="1"/>
    <xf numFmtId="2" fontId="0" fillId="2" borderId="0" xfId="0" applyNumberFormat="1" applyFill="1"/>
    <xf numFmtId="1" fontId="7" fillId="2" borderId="0" xfId="0" applyNumberFormat="1" applyFont="1" applyFill="1"/>
    <xf numFmtId="1" fontId="0" fillId="2" borderId="0" xfId="0" applyNumberFormat="1" applyFill="1"/>
    <xf numFmtId="0" fontId="2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/>
    <xf numFmtId="0" fontId="1" fillId="7" borderId="1" xfId="5" applyFont="1" applyFill="1" applyBorder="1"/>
    <xf numFmtId="0" fontId="1" fillId="3" borderId="1" xfId="1" applyFont="1" applyBorder="1"/>
    <xf numFmtId="0" fontId="1" fillId="0" borderId="0" xfId="0" applyFont="1" applyFill="1" applyBorder="1"/>
    <xf numFmtId="0" fontId="0" fillId="0" borderId="1" xfId="0" applyBorder="1" applyAlignment="1">
      <alignment horizontal="center" vertical="center"/>
    </xf>
    <xf numFmtId="0" fontId="4" fillId="6" borderId="3" xfId="0" applyFont="1" applyFill="1" applyBorder="1" applyAlignment="1">
      <alignment horizontal="center"/>
    </xf>
    <xf numFmtId="0" fontId="4" fillId="0" borderId="3" xfId="0" applyFont="1" applyBorder="1"/>
    <xf numFmtId="0" fontId="0" fillId="6" borderId="3" xfId="0" applyFill="1" applyBorder="1"/>
    <xf numFmtId="0" fontId="4" fillId="4" borderId="2" xfId="2" applyFont="1"/>
    <xf numFmtId="0" fontId="17" fillId="12" borderId="0" xfId="5"/>
    <xf numFmtId="0" fontId="17" fillId="12" borderId="0" xfId="5" applyBorder="1"/>
    <xf numFmtId="0" fontId="17" fillId="12" borderId="1" xfId="5" applyBorder="1"/>
    <xf numFmtId="0" fontId="1" fillId="12" borderId="1" xfId="5" applyFont="1" applyBorder="1"/>
    <xf numFmtId="4" fontId="0" fillId="0" borderId="0" xfId="0" applyNumberFormat="1"/>
    <xf numFmtId="0" fontId="18" fillId="17" borderId="15" xfId="6"/>
    <xf numFmtId="1" fontId="4" fillId="8" borderId="1" xfId="0" applyNumberFormat="1" applyFont="1" applyFill="1" applyBorder="1"/>
    <xf numFmtId="0" fontId="0" fillId="6" borderId="0" xfId="0" applyFill="1" applyAlignment="1">
      <alignment wrapText="1"/>
    </xf>
    <xf numFmtId="0" fontId="7" fillId="6" borderId="0" xfId="0" applyFont="1" applyFill="1"/>
    <xf numFmtId="0" fontId="5" fillId="18" borderId="1" xfId="1" applyFill="1" applyBorder="1"/>
    <xf numFmtId="0" fontId="0" fillId="18" borderId="1" xfId="0" applyFill="1" applyBorder="1"/>
    <xf numFmtId="0" fontId="0" fillId="18" borderId="0" xfId="0" applyFill="1" applyBorder="1"/>
    <xf numFmtId="0" fontId="1" fillId="18" borderId="0" xfId="0" applyFont="1" applyFill="1" applyBorder="1"/>
    <xf numFmtId="0" fontId="11" fillId="18" borderId="1" xfId="0" applyFont="1" applyFill="1" applyBorder="1" applyAlignment="1">
      <alignment horizontal="center" vertical="center" wrapText="1"/>
    </xf>
    <xf numFmtId="0" fontId="0" fillId="18" borderId="0" xfId="0" applyFill="1"/>
    <xf numFmtId="0" fontId="0" fillId="0" borderId="0" xfId="0" applyFill="1" applyBorder="1"/>
    <xf numFmtId="0" fontId="18" fillId="14" borderId="0" xfId="0" applyFont="1" applyFill="1" applyBorder="1"/>
    <xf numFmtId="0" fontId="0" fillId="15" borderId="0" xfId="0" applyFont="1" applyFill="1" applyBorder="1"/>
    <xf numFmtId="0" fontId="0" fillId="0" borderId="0" xfId="0" applyFont="1" applyBorder="1"/>
    <xf numFmtId="0" fontId="7" fillId="0" borderId="0" xfId="0" applyFont="1" applyBorder="1"/>
    <xf numFmtId="1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19" borderId="0" xfId="0" applyFill="1"/>
    <xf numFmtId="0" fontId="21" fillId="19" borderId="1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8" fillId="19" borderId="1" xfId="0" applyFont="1" applyFill="1" applyBorder="1" applyAlignment="1">
      <alignment horizontal="center" vertical="center" wrapText="1"/>
    </xf>
    <xf numFmtId="0" fontId="0" fillId="19" borderId="1" xfId="0" applyFill="1" applyBorder="1"/>
    <xf numFmtId="0" fontId="1" fillId="18" borderId="1" xfId="1" applyFont="1" applyFill="1" applyBorder="1"/>
    <xf numFmtId="0" fontId="8" fillId="20" borderId="1" xfId="0" applyFont="1" applyFill="1" applyBorder="1" applyAlignment="1">
      <alignment horizontal="center" vertical="center" wrapText="1"/>
    </xf>
    <xf numFmtId="0" fontId="0" fillId="20" borderId="1" xfId="0" applyFill="1" applyBorder="1"/>
    <xf numFmtId="0" fontId="5" fillId="20" borderId="1" xfId="1" applyFill="1" applyBorder="1"/>
    <xf numFmtId="2" fontId="1" fillId="0" borderId="0" xfId="0" applyNumberFormat="1" applyFont="1" applyBorder="1"/>
    <xf numFmtId="2" fontId="1" fillId="19" borderId="0" xfId="0" applyNumberFormat="1" applyFont="1" applyFill="1" applyBorder="1"/>
    <xf numFmtId="2" fontId="1" fillId="7" borderId="1" xfId="0" applyNumberFormat="1" applyFont="1" applyFill="1" applyBorder="1"/>
    <xf numFmtId="2" fontId="1" fillId="19" borderId="1" xfId="0" applyNumberFormat="1" applyFont="1" applyFill="1" applyBorder="1"/>
    <xf numFmtId="2" fontId="1" fillId="6" borderId="1" xfId="0" applyNumberFormat="1" applyFont="1" applyFill="1" applyBorder="1"/>
    <xf numFmtId="2" fontId="1" fillId="0" borderId="1" xfId="0" applyNumberFormat="1" applyFont="1" applyBorder="1"/>
    <xf numFmtId="2" fontId="1" fillId="18" borderId="0" xfId="0" applyNumberFormat="1" applyFont="1" applyFill="1" applyBorder="1"/>
    <xf numFmtId="2" fontId="1" fillId="18" borderId="1" xfId="0" applyNumberFormat="1" applyFont="1" applyFill="1" applyBorder="1"/>
    <xf numFmtId="2" fontId="18" fillId="17" borderId="15" xfId="6" applyNumberFormat="1"/>
    <xf numFmtId="0" fontId="1" fillId="6" borderId="0" xfId="0" applyFont="1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7" fillId="6" borderId="5" xfId="0" applyFont="1" applyFill="1" applyBorder="1" applyAlignment="1">
      <alignment horizontal="center"/>
    </xf>
  </cellXfs>
  <cellStyles count="7">
    <cellStyle name="Check Cell" xfId="6" builtinId="23"/>
    <cellStyle name="Explanatory Text 2" xfId="3" xr:uid="{00000000-0005-0000-0000-000001000000}"/>
    <cellStyle name="Good" xfId="1" builtinId="26"/>
    <cellStyle name="Input" xfId="2" builtinId="20"/>
    <cellStyle name="Neutral" xfId="5" builtinId="28"/>
    <cellStyle name="Normal" xfId="0" builtinId="0"/>
    <cellStyle name="Normal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Demand1!$B$1</c:f>
              <c:strCache>
                <c:ptCount val="1"/>
                <c:pt idx="0">
                  <c:v>2016</c:v>
                </c:pt>
              </c:strCache>
            </c:strRef>
          </c:tx>
          <c:cat>
            <c:numRef>
              <c:f>Demand1!$A$2:$A$25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Demand1!$B$2:$B$25</c:f>
              <c:numCache>
                <c:formatCode>General</c:formatCode>
                <c:ptCount val="24"/>
                <c:pt idx="0">
                  <c:v>12422.019423856176</c:v>
                </c:pt>
                <c:pt idx="1">
                  <c:v>12246.410421047009</c:v>
                </c:pt>
                <c:pt idx="2">
                  <c:v>12066.495785732983</c:v>
                </c:pt>
                <c:pt idx="3">
                  <c:v>11889.050525557519</c:v>
                </c:pt>
                <c:pt idx="4">
                  <c:v>11714.043137695369</c:v>
                </c:pt>
                <c:pt idx="5">
                  <c:v>11580.708993272476</c:v>
                </c:pt>
                <c:pt idx="6">
                  <c:v>11625.816385757384</c:v>
                </c:pt>
                <c:pt idx="7">
                  <c:v>11714.043137695369</c:v>
                </c:pt>
                <c:pt idx="8">
                  <c:v>11975.812668741119</c:v>
                </c:pt>
                <c:pt idx="9">
                  <c:v>12066.495785732983</c:v>
                </c:pt>
                <c:pt idx="10">
                  <c:v>12246.410421047009</c:v>
                </c:pt>
                <c:pt idx="11">
                  <c:v>12337.303701550793</c:v>
                </c:pt>
                <c:pt idx="12">
                  <c:v>12520.982289678148</c:v>
                </c:pt>
                <c:pt idx="13">
                  <c:v>12707.210661357622</c:v>
                </c:pt>
                <c:pt idx="14">
                  <c:v>12939.643222952847</c:v>
                </c:pt>
                <c:pt idx="15">
                  <c:v>12743.012723654207</c:v>
                </c:pt>
                <c:pt idx="16">
                  <c:v>12400.874859629215</c:v>
                </c:pt>
                <c:pt idx="17">
                  <c:v>12030.810197157141</c:v>
                </c:pt>
                <c:pt idx="18">
                  <c:v>12428.8263097256</c:v>
                </c:pt>
                <c:pt idx="19">
                  <c:v>13379.567089134676</c:v>
                </c:pt>
                <c:pt idx="20">
                  <c:v>13778.531141300911</c:v>
                </c:pt>
                <c:pt idx="21">
                  <c:v>13577.681484498273</c:v>
                </c:pt>
                <c:pt idx="22">
                  <c:v>13184.153332176213</c:v>
                </c:pt>
                <c:pt idx="23">
                  <c:v>12613.775709491954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F-4B77-AAFB-E24E1ADCE56A}"/>
            </c:ext>
          </c:extLst>
        </c:ser>
        <c:ser>
          <c:idx val="1"/>
          <c:order val="1"/>
          <c:tx>
            <c:strRef>
              <c:f>Demand1!$C$1</c:f>
              <c:strCache>
                <c:ptCount val="1"/>
                <c:pt idx="0">
                  <c:v>2017</c:v>
                </c:pt>
              </c:strCache>
            </c:strRef>
          </c:tx>
          <c:cat>
            <c:numRef>
              <c:f>Demand1!$A$2:$A$25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Demand1!$C$2:$C$25</c:f>
              <c:numCache>
                <c:formatCode>General</c:formatCode>
                <c:ptCount val="24"/>
                <c:pt idx="0">
                  <c:v>12836.498507672975</c:v>
                </c:pt>
                <c:pt idx="1">
                  <c:v>12655.030050284746</c:v>
                </c:pt>
                <c:pt idx="2">
                  <c:v>12469.112296583464</c:v>
                </c:pt>
                <c:pt idx="3">
                  <c:v>12285.746312381125</c:v>
                </c:pt>
                <c:pt idx="4">
                  <c:v>12104.899543714033</c:v>
                </c:pt>
                <c:pt idx="5">
                  <c:v>11967.116508000905</c:v>
                </c:pt>
                <c:pt idx="6">
                  <c:v>12013.728975471819</c:v>
                </c:pt>
                <c:pt idx="7">
                  <c:v>12104.899543714033</c:v>
                </c:pt>
                <c:pt idx="8">
                  <c:v>12375.403403027745</c:v>
                </c:pt>
                <c:pt idx="9">
                  <c:v>12469.112296583464</c:v>
                </c:pt>
                <c:pt idx="10">
                  <c:v>12655.030050284746</c:v>
                </c:pt>
                <c:pt idx="11">
                  <c:v>12748.956119769358</c:v>
                </c:pt>
                <c:pt idx="12">
                  <c:v>12938.763416146643</c:v>
                </c:pt>
                <c:pt idx="13">
                  <c:v>13131.205573382285</c:v>
                </c:pt>
                <c:pt idx="14">
                  <c:v>13371.393591791093</c:v>
                </c:pt>
                <c:pt idx="15">
                  <c:v>13168.202224535409</c:v>
                </c:pt>
                <c:pt idx="16">
                  <c:v>12814.648423730623</c:v>
                </c:pt>
                <c:pt idx="17">
                  <c:v>12432.236005469356</c:v>
                </c:pt>
                <c:pt idx="18">
                  <c:v>12843.532515375213</c:v>
                </c:pt>
                <c:pt idx="19">
                  <c:v>13825.996169604465</c:v>
                </c:pt>
                <c:pt idx="20">
                  <c:v>14238.272248517342</c:v>
                </c:pt>
                <c:pt idx="21">
                  <c:v>14030.720945316003</c:v>
                </c:pt>
                <c:pt idx="22">
                  <c:v>13624.062143099987</c:v>
                </c:pt>
                <c:pt idx="23">
                  <c:v>13034.6530259048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F-4B77-AAFB-E24E1ADCE56A}"/>
            </c:ext>
          </c:extLst>
        </c:ser>
        <c:ser>
          <c:idx val="2"/>
          <c:order val="2"/>
          <c:tx>
            <c:strRef>
              <c:f>Demand1!$D$1</c:f>
              <c:strCache>
                <c:ptCount val="1"/>
                <c:pt idx="0">
                  <c:v>2018</c:v>
                </c:pt>
              </c:strCache>
            </c:strRef>
          </c:tx>
          <c:cat>
            <c:numRef>
              <c:f>Demand1!$A$2:$A$25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Demand1!$D$2:$D$25</c:f>
              <c:numCache>
                <c:formatCode>General</c:formatCode>
                <c:ptCount val="24"/>
                <c:pt idx="0">
                  <c:v>13806.283948833108</c:v>
                </c:pt>
                <c:pt idx="1">
                  <c:v>13611.105719430359</c:v>
                </c:pt>
                <c:pt idx="2">
                  <c:v>13411.142053544776</c:v>
                </c:pt>
                <c:pt idx="3">
                  <c:v>13213.922940954104</c:v>
                </c:pt>
                <c:pt idx="4">
                  <c:v>13019.413368273179</c:v>
                </c:pt>
                <c:pt idx="5">
                  <c:v>12871.220953242666</c:v>
                </c:pt>
                <c:pt idx="6">
                  <c:v>12921.35494897947</c:v>
                </c:pt>
                <c:pt idx="7">
                  <c:v>13019.413368273179</c:v>
                </c:pt>
                <c:pt idx="8">
                  <c:v>13310.353540837214</c:v>
                </c:pt>
                <c:pt idx="9">
                  <c:v>13411.142053544776</c:v>
                </c:pt>
                <c:pt idx="10">
                  <c:v>13611.105719430359</c:v>
                </c:pt>
                <c:pt idx="11">
                  <c:v>13712.127815504866</c:v>
                </c:pt>
                <c:pt idx="12">
                  <c:v>13916.274875373156</c:v>
                </c:pt>
                <c:pt idx="13">
                  <c:v>14123.255857370163</c:v>
                </c:pt>
                <c:pt idx="14">
                  <c:v>14381.589855639033</c:v>
                </c:pt>
                <c:pt idx="15">
                  <c:v>14163.047570871366</c:v>
                </c:pt>
                <c:pt idx="16">
                  <c:v>13782.783111511028</c:v>
                </c:pt>
                <c:pt idx="17">
                  <c:v>13371.479793170824</c:v>
                </c:pt>
                <c:pt idx="18">
                  <c:v>13813.849369230058</c:v>
                </c:pt>
                <c:pt idx="19">
                  <c:v>14870.537232481029</c:v>
                </c:pt>
                <c:pt idx="20">
                  <c:v>15313.960383068421</c:v>
                </c:pt>
                <c:pt idx="21">
                  <c:v>15090.728773277388</c:v>
                </c:pt>
                <c:pt idx="22">
                  <c:v>14653.347279380851</c:v>
                </c:pt>
                <c:pt idx="23">
                  <c:v>14019.408855350059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F-4B77-AAFB-E24E1ADCE56A}"/>
            </c:ext>
          </c:extLst>
        </c:ser>
        <c:ser>
          <c:idx val="3"/>
          <c:order val="3"/>
          <c:tx>
            <c:strRef>
              <c:f>Demand1!$E$1</c:f>
              <c:strCache>
                <c:ptCount val="1"/>
                <c:pt idx="0">
                  <c:v>2019</c:v>
                </c:pt>
              </c:strCache>
            </c:strRef>
          </c:tx>
          <c:cat>
            <c:numRef>
              <c:f>Demand1!$A$2:$A$25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Demand1!$E$2:$E$25</c:f>
              <c:numCache>
                <c:formatCode>General</c:formatCode>
                <c:ptCount val="24"/>
                <c:pt idx="0">
                  <c:v>14865.580281901048</c:v>
                </c:pt>
                <c:pt idx="1">
                  <c:v>14655.426872828864</c:v>
                </c:pt>
                <c:pt idx="2">
                  <c:v>14440.120861471869</c:v>
                </c:pt>
                <c:pt idx="3">
                  <c:v>14227.769981089627</c:v>
                </c:pt>
                <c:pt idx="4">
                  <c:v>14018.336531871675</c:v>
                </c:pt>
                <c:pt idx="5">
                  <c:v>13858.773955079163</c:v>
                </c:pt>
                <c:pt idx="6">
                  <c:v>13912.754515035773</c:v>
                </c:pt>
                <c:pt idx="7">
                  <c:v>14018.336531871675</c:v>
                </c:pt>
                <c:pt idx="8">
                  <c:v>14331.599282986273</c:v>
                </c:pt>
                <c:pt idx="9">
                  <c:v>14440.120861471869</c:v>
                </c:pt>
                <c:pt idx="10">
                  <c:v>14655.426872828864</c:v>
                </c:pt>
                <c:pt idx="11">
                  <c:v>14764.199956520832</c:v>
                </c:pt>
                <c:pt idx="12">
                  <c:v>14984.010335550636</c:v>
                </c:pt>
                <c:pt idx="13">
                  <c:v>15206.87207127231</c:v>
                </c:pt>
                <c:pt idx="14">
                  <c:v>15485.026917648258</c:v>
                </c:pt>
                <c:pt idx="15">
                  <c:v>15249.716830499252</c:v>
                </c:pt>
                <c:pt idx="16">
                  <c:v>14840.276327180283</c:v>
                </c:pt>
                <c:pt idx="17">
                  <c:v>14397.4154877496</c:v>
                </c:pt>
                <c:pt idx="18">
                  <c:v>14873.72616421768</c:v>
                </c:pt>
                <c:pt idx="19">
                  <c:v>16011.489107692085</c:v>
                </c:pt>
                <c:pt idx="20">
                  <c:v>16488.934194895835</c:v>
                </c:pt>
                <c:pt idx="21">
                  <c:v>16248.574991137239</c:v>
                </c:pt>
                <c:pt idx="22">
                  <c:v>15777.635110758616</c:v>
                </c:pt>
                <c:pt idx="23">
                  <c:v>15095.05733884425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F-4B77-AAFB-E24E1ADCE56A}"/>
            </c:ext>
          </c:extLst>
        </c:ser>
        <c:ser>
          <c:idx val="4"/>
          <c:order val="4"/>
          <c:tx>
            <c:strRef>
              <c:f>Demand1!$F$1</c:f>
              <c:strCache>
                <c:ptCount val="1"/>
                <c:pt idx="0">
                  <c:v>2020</c:v>
                </c:pt>
              </c:strCache>
            </c:strRef>
          </c:tx>
          <c:cat>
            <c:numRef>
              <c:f>Demand1!$A$2:$A$25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Demand1!$F$2:$F$25</c:f>
              <c:numCache>
                <c:formatCode>General</c:formatCode>
                <c:ptCount val="24"/>
                <c:pt idx="0">
                  <c:v>16023.376500003375</c:v>
                </c:pt>
                <c:pt idx="1">
                  <c:v>15796.855426996719</c:v>
                </c:pt>
                <c:pt idx="2">
                  <c:v>15564.780444569866</c:v>
                </c:pt>
                <c:pt idx="3">
                  <c:v>15335.890751604802</c:v>
                </c:pt>
                <c:pt idx="4">
                  <c:v>15110.145712065421</c:v>
                </c:pt>
                <c:pt idx="5">
                  <c:v>14938.155705972626</c:v>
                </c:pt>
                <c:pt idx="6">
                  <c:v>14996.34050733681</c:v>
                </c:pt>
                <c:pt idx="7">
                  <c:v>15110.145712065421</c:v>
                </c:pt>
                <c:pt idx="8">
                  <c:v>15447.806732311457</c:v>
                </c:pt>
                <c:pt idx="9">
                  <c:v>15564.780444569866</c:v>
                </c:pt>
                <c:pt idx="10">
                  <c:v>15796.855426996719</c:v>
                </c:pt>
                <c:pt idx="11">
                  <c:v>15914.100232783734</c:v>
                </c:pt>
                <c:pt idx="12">
                  <c:v>16151.030402680377</c:v>
                </c:pt>
                <c:pt idx="13">
                  <c:v>16391.249582234392</c:v>
                </c:pt>
                <c:pt idx="14">
                  <c:v>16691.068341022357</c:v>
                </c:pt>
                <c:pt idx="15">
                  <c:v>16437.431278147138</c:v>
                </c:pt>
                <c:pt idx="16">
                  <c:v>15996.101762943599</c:v>
                </c:pt>
                <c:pt idx="17">
                  <c:v>15518.748990112726</c:v>
                </c:pt>
                <c:pt idx="18">
                  <c:v>16032.15681915735</c:v>
                </c:pt>
                <c:pt idx="19">
                  <c:v>17258.533702220473</c:v>
                </c:pt>
                <c:pt idx="20">
                  <c:v>17773.164294855793</c:v>
                </c:pt>
                <c:pt idx="21">
                  <c:v>17514.084868151265</c:v>
                </c:pt>
                <c:pt idx="22">
                  <c:v>17006.466136216488</c:v>
                </c:pt>
                <c:pt idx="23">
                  <c:v>16270.726230843711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2F-4B77-AAFB-E24E1ADCE56A}"/>
            </c:ext>
          </c:extLst>
        </c:ser>
        <c:ser>
          <c:idx val="5"/>
          <c:order val="5"/>
          <c:tx>
            <c:strRef>
              <c:f>Demand1!$G$1</c:f>
              <c:strCache>
                <c:ptCount val="1"/>
                <c:pt idx="0">
                  <c:v>2021</c:v>
                </c:pt>
              </c:strCache>
            </c:strRef>
          </c:tx>
          <c:cat>
            <c:numRef>
              <c:f>Demand1!$A$2:$A$25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Demand1!$G$2:$G$25</c:f>
              <c:numCache>
                <c:formatCode>General</c:formatCode>
                <c:ptCount val="24"/>
                <c:pt idx="0">
                  <c:v>17158.475118507959</c:v>
                </c:pt>
                <c:pt idx="1">
                  <c:v>16915.907255548387</c:v>
                </c:pt>
                <c:pt idx="2">
                  <c:v>16667.392043314656</c:v>
                </c:pt>
                <c:pt idx="3">
                  <c:v>16422.287766970458</c:v>
                </c:pt>
                <c:pt idx="4">
                  <c:v>16180.550911816224</c:v>
                </c:pt>
                <c:pt idx="5">
                  <c:v>15996.377105491782</c:v>
                </c:pt>
                <c:pt idx="6">
                  <c:v>16058.683727724771</c:v>
                </c:pt>
                <c:pt idx="7">
                  <c:v>16180.550911816224</c:v>
                </c:pt>
                <c:pt idx="8">
                  <c:v>16542.131894100479</c:v>
                </c:pt>
                <c:pt idx="9">
                  <c:v>16667.392043314656</c:v>
                </c:pt>
                <c:pt idx="10">
                  <c:v>16915.907255548387</c:v>
                </c:pt>
                <c:pt idx="11">
                  <c:v>17041.45770260119</c:v>
                </c:pt>
                <c:pt idx="12">
                  <c:v>17295.172044581144</c:v>
                </c:pt>
                <c:pt idx="13">
                  <c:v>17552.408390201876</c:v>
                </c:pt>
                <c:pt idx="14">
                  <c:v>17873.466359021626</c:v>
                </c:pt>
                <c:pt idx="15">
                  <c:v>17601.861605025184</c:v>
                </c:pt>
                <c:pt idx="16">
                  <c:v>17129.268234602816</c:v>
                </c:pt>
                <c:pt idx="17">
                  <c:v>16618.09971307631</c:v>
                </c:pt>
                <c:pt idx="18">
                  <c:v>17167.87743691045</c:v>
                </c:pt>
                <c:pt idx="19">
                  <c:v>18481.131059450465</c:v>
                </c:pt>
                <c:pt idx="20">
                  <c:v>19032.218167648556</c:v>
                </c:pt>
                <c:pt idx="21">
                  <c:v>18754.785511876787</c:v>
                </c:pt>
                <c:pt idx="22">
                  <c:v>18211.206985740948</c:v>
                </c:pt>
                <c:pt idx="23">
                  <c:v>17423.347144837284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2F-4B77-AAFB-E24E1ADCE56A}"/>
            </c:ext>
          </c:extLst>
        </c:ser>
        <c:ser>
          <c:idx val="6"/>
          <c:order val="6"/>
          <c:tx>
            <c:strRef>
              <c:f>Demand1!$H$1</c:f>
              <c:strCache>
                <c:ptCount val="1"/>
                <c:pt idx="0">
                  <c:v>2022</c:v>
                </c:pt>
              </c:strCache>
            </c:strRef>
          </c:tx>
          <c:cat>
            <c:numRef>
              <c:f>Demand1!$A$2:$A$25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Demand1!$H$2:$H$25</c:f>
              <c:numCache>
                <c:formatCode>General</c:formatCode>
                <c:ptCount val="24"/>
                <c:pt idx="0">
                  <c:v>18334.867490884273</c:v>
                </c:pt>
                <c:pt idx="1">
                  <c:v>18075.669071782711</c:v>
                </c:pt>
                <c:pt idx="2">
                  <c:v>17810.115550604154</c:v>
                </c:pt>
                <c:pt idx="3">
                  <c:v>17548.206820534513</c:v>
                </c:pt>
                <c:pt idx="4">
                  <c:v>17289.89638348786</c:v>
                </c:pt>
                <c:pt idx="5">
                  <c:v>17093.095542449944</c:v>
                </c:pt>
                <c:pt idx="6">
                  <c:v>17159.673933277591</c:v>
                </c:pt>
                <c:pt idx="7">
                  <c:v>17289.89638348786</c:v>
                </c:pt>
                <c:pt idx="8">
                  <c:v>17676.267512135219</c:v>
                </c:pt>
                <c:pt idx="9">
                  <c:v>17810.115550604154</c:v>
                </c:pt>
                <c:pt idx="10">
                  <c:v>18075.669071782711</c:v>
                </c:pt>
                <c:pt idx="11">
                  <c:v>18209.827311033903</c:v>
                </c:pt>
                <c:pt idx="12">
                  <c:v>18480.936416511562</c:v>
                </c:pt>
                <c:pt idx="13">
                  <c:v>18755.80899570178</c:v>
                </c:pt>
                <c:pt idx="14">
                  <c:v>19098.878835798063</c:v>
                </c:pt>
                <c:pt idx="15">
                  <c:v>18808.652744025632</c:v>
                </c:pt>
                <c:pt idx="16">
                  <c:v>18303.658170561579</c:v>
                </c:pt>
                <c:pt idx="17">
                  <c:v>17757.443717181024</c:v>
                </c:pt>
                <c:pt idx="18">
                  <c:v>18344.914436246614</c:v>
                </c:pt>
                <c:pt idx="19">
                  <c:v>19748.205287263023</c:v>
                </c:pt>
                <c:pt idx="20">
                  <c:v>20337.075162643025</c:v>
                </c:pt>
                <c:pt idx="21">
                  <c:v>20040.621605663899</c:v>
                </c:pt>
                <c:pt idx="22">
                  <c:v>19459.775103934822</c:v>
                </c:pt>
                <c:pt idx="23">
                  <c:v>18617.899256309149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2F-4B77-AAFB-E24E1ADCE56A}"/>
            </c:ext>
          </c:extLst>
        </c:ser>
        <c:ser>
          <c:idx val="7"/>
          <c:order val="7"/>
          <c:tx>
            <c:strRef>
              <c:f>Demand1!$I$1</c:f>
              <c:strCache>
                <c:ptCount val="1"/>
                <c:pt idx="0">
                  <c:v>2023</c:v>
                </c:pt>
              </c:strCache>
            </c:strRef>
          </c:tx>
          <c:cat>
            <c:numRef>
              <c:f>Demand1!$A$2:$A$25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Demand1!$I$2:$I$25</c:f>
              <c:numCache>
                <c:formatCode>General</c:formatCode>
                <c:ptCount val="24"/>
                <c:pt idx="0">
                  <c:v>19606.720981173698</c:v>
                </c:pt>
                <c:pt idx="1">
                  <c:v>19329.542480450291</c:v>
                </c:pt>
                <c:pt idx="2">
                  <c:v>19045.568036789609</c:v>
                </c:pt>
                <c:pt idx="3">
                  <c:v>18765.491216187438</c:v>
                </c:pt>
                <c:pt idx="4">
                  <c:v>18489.262295077602</c:v>
                </c:pt>
                <c:pt idx="5">
                  <c:v>18278.809768981675</c:v>
                </c:pt>
                <c:pt idx="6">
                  <c:v>18350.006571084672</c:v>
                </c:pt>
                <c:pt idx="7">
                  <c:v>18489.262295077602</c:v>
                </c:pt>
                <c:pt idx="8">
                  <c:v>18902.435224652156</c:v>
                </c:pt>
                <c:pt idx="9">
                  <c:v>19045.568036789609</c:v>
                </c:pt>
                <c:pt idx="10">
                  <c:v>19329.542480450291</c:v>
                </c:pt>
                <c:pt idx="11">
                  <c:v>19473.007011384667</c:v>
                </c:pt>
                <c:pt idx="12">
                  <c:v>19762.922419237973</c:v>
                </c:pt>
                <c:pt idx="13">
                  <c:v>20056.862365530884</c:v>
                </c:pt>
                <c:pt idx="14">
                  <c:v>20423.730281820324</c:v>
                </c:pt>
                <c:pt idx="15">
                  <c:v>20113.371780147612</c:v>
                </c:pt>
                <c:pt idx="16">
                  <c:v>19573.346732034272</c:v>
                </c:pt>
                <c:pt idx="17">
                  <c:v>18989.242462470207</c:v>
                </c:pt>
                <c:pt idx="18">
                  <c:v>19617.464863262318</c:v>
                </c:pt>
                <c:pt idx="19">
                  <c:v>21118.099224813712</c:v>
                </c:pt>
                <c:pt idx="20">
                  <c:v>21747.817838626139</c:v>
                </c:pt>
                <c:pt idx="21">
                  <c:v>21430.799884803673</c:v>
                </c:pt>
                <c:pt idx="22">
                  <c:v>20809.661210201582</c:v>
                </c:pt>
                <c:pt idx="23">
                  <c:v>19909.386100310971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2F-4B77-AAFB-E24E1ADCE56A}"/>
            </c:ext>
          </c:extLst>
        </c:ser>
        <c:ser>
          <c:idx val="8"/>
          <c:order val="8"/>
          <c:tx>
            <c:strRef>
              <c:f>Demand1!$J$1</c:f>
              <c:strCache>
                <c:ptCount val="1"/>
                <c:pt idx="0">
                  <c:v>2024</c:v>
                </c:pt>
              </c:strCache>
            </c:strRef>
          </c:tx>
          <c:cat>
            <c:numRef>
              <c:f>Demand1!$A$2:$A$25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Demand1!$J$2:$J$25</c:f>
              <c:numCache>
                <c:formatCode>General</c:formatCode>
                <c:ptCount val="24"/>
                <c:pt idx="0">
                  <c:v>20982.372114391379</c:v>
                </c:pt>
                <c:pt idx="1">
                  <c:v>20685.746153840813</c:v>
                </c:pt>
                <c:pt idx="2">
                  <c:v>20381.84743188792</c:v>
                </c:pt>
                <c:pt idx="3">
                  <c:v>20082.119798892418</c:v>
                </c:pt>
                <c:pt idx="4">
                  <c:v>19786.51004257219</c:v>
                </c:pt>
                <c:pt idx="5">
                  <c:v>19561.291699372508</c:v>
                </c:pt>
                <c:pt idx="6">
                  <c:v>19637.483827394026</c:v>
                </c:pt>
                <c:pt idx="7">
                  <c:v>19786.51004257219</c:v>
                </c:pt>
                <c:pt idx="8">
                  <c:v>20228.672103441564</c:v>
                </c:pt>
                <c:pt idx="9">
                  <c:v>20381.84743188792</c:v>
                </c:pt>
                <c:pt idx="10">
                  <c:v>20685.746153840813</c:v>
                </c:pt>
                <c:pt idx="11">
                  <c:v>20839.276475212355</c:v>
                </c:pt>
                <c:pt idx="12">
                  <c:v>21149.532992613433</c:v>
                </c:pt>
                <c:pt idx="13">
                  <c:v>21464.096419018293</c:v>
                </c:pt>
                <c:pt idx="14">
                  <c:v>21856.704603926304</c:v>
                </c:pt>
                <c:pt idx="15">
                  <c:v>21524.570659794867</c:v>
                </c:pt>
                <c:pt idx="16">
                  <c:v>20946.656253735528</c:v>
                </c:pt>
                <c:pt idx="17">
                  <c:v>20321.569930052639</c:v>
                </c:pt>
                <c:pt idx="18">
                  <c:v>20993.869811132874</c:v>
                </c:pt>
                <c:pt idx="19">
                  <c:v>22599.792015664014</c:v>
                </c:pt>
                <c:pt idx="20">
                  <c:v>23273.693087396416</c:v>
                </c:pt>
                <c:pt idx="21">
                  <c:v>22934.432449147265</c:v>
                </c:pt>
                <c:pt idx="22">
                  <c:v>22269.713304234912</c:v>
                </c:pt>
                <c:pt idx="23">
                  <c:v>21306.272891164954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2F-4B77-AAFB-E24E1ADCE56A}"/>
            </c:ext>
          </c:extLst>
        </c:ser>
        <c:ser>
          <c:idx val="9"/>
          <c:order val="9"/>
          <c:tx>
            <c:strRef>
              <c:f>Demand1!$K$1</c:f>
              <c:strCache>
                <c:ptCount val="1"/>
                <c:pt idx="0">
                  <c:v>2025</c:v>
                </c:pt>
              </c:strCache>
            </c:strRef>
          </c:tx>
          <c:cat>
            <c:numRef>
              <c:f>Demand1!$A$2:$A$25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Demand1!$K$2:$K$25</c:f>
              <c:numCache>
                <c:formatCode>General</c:formatCode>
                <c:ptCount val="24"/>
                <c:pt idx="0">
                  <c:v>22470.894200811686</c:v>
                </c:pt>
                <c:pt idx="1">
                  <c:v>22153.225133634376</c:v>
                </c:pt>
                <c:pt idx="2">
                  <c:v>21827.767364058283</c:v>
                </c:pt>
                <c:pt idx="3">
                  <c:v>21506.776586972497</c:v>
                </c:pt>
                <c:pt idx="4">
                  <c:v>21190.195815132905</c:v>
                </c:pt>
                <c:pt idx="5">
                  <c:v>20949.000132655659</c:v>
                </c:pt>
                <c:pt idx="6">
                  <c:v>21030.597448648925</c:v>
                </c:pt>
                <c:pt idx="7">
                  <c:v>21190.195815132905</c:v>
                </c:pt>
                <c:pt idx="8">
                  <c:v>21663.725539762745</c:v>
                </c:pt>
                <c:pt idx="9">
                  <c:v>21827.767364058283</c:v>
                </c:pt>
                <c:pt idx="10">
                  <c:v>22153.225133634376</c:v>
                </c:pt>
                <c:pt idx="11">
                  <c:v>22317.647134604907</c:v>
                </c:pt>
                <c:pt idx="12">
                  <c:v>22649.9137315189</c:v>
                </c:pt>
                <c:pt idx="13">
                  <c:v>22986.792776254755</c:v>
                </c:pt>
                <c:pt idx="14">
                  <c:v>23407.253195951042</c:v>
                </c:pt>
                <c:pt idx="15">
                  <c:v>23051.557153654812</c:v>
                </c:pt>
                <c:pt idx="16">
                  <c:v>22432.644601495023</c:v>
                </c:pt>
                <c:pt idx="17">
                  <c:v>21763.213682565773</c:v>
                </c:pt>
                <c:pt idx="18">
                  <c:v>22483.207562028547</c:v>
                </c:pt>
                <c:pt idx="19">
                  <c:v>24203.05638350677</c:v>
                </c:pt>
                <c:pt idx="20">
                  <c:v>24924.765044574982</c:v>
                </c:pt>
                <c:pt idx="21">
                  <c:v>24561.436729404762</c:v>
                </c:pt>
                <c:pt idx="22">
                  <c:v>23849.561375314806</c:v>
                </c:pt>
                <c:pt idx="23">
                  <c:v>22817.773002062553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2F-4B77-AAFB-E24E1ADCE56A}"/>
            </c:ext>
          </c:extLst>
        </c:ser>
        <c:ser>
          <c:idx val="10"/>
          <c:order val="10"/>
          <c:tx>
            <c:strRef>
              <c:f>Demand1!$L$1</c:f>
              <c:strCache>
                <c:ptCount val="1"/>
                <c:pt idx="0">
                  <c:v>2026</c:v>
                </c:pt>
              </c:strCache>
            </c:strRef>
          </c:tx>
          <c:cat>
            <c:numRef>
              <c:f>Demand1!$A$2:$A$25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Demand1!$L$2:$L$25</c:f>
              <c:numCache>
                <c:formatCode>General</c:formatCode>
                <c:ptCount val="24"/>
                <c:pt idx="0">
                  <c:v>24082.162184530331</c:v>
                </c:pt>
                <c:pt idx="1">
                  <c:v>23741.714762705164</c:v>
                </c:pt>
                <c:pt idx="2">
                  <c:v>23392.920152170089</c:v>
                </c:pt>
                <c:pt idx="3">
                  <c:v>23048.912838333905</c:v>
                </c:pt>
                <c:pt idx="4">
                  <c:v>22709.63174770114</c:v>
                </c:pt>
                <c:pt idx="5">
                  <c:v>22451.141209153026</c:v>
                </c:pt>
                <c:pt idx="6">
                  <c:v>22538.5894335099</c:v>
                </c:pt>
                <c:pt idx="7">
                  <c:v>22709.63174770114</c:v>
                </c:pt>
                <c:pt idx="8">
                  <c:v>23217.115763505008</c:v>
                </c:pt>
                <c:pt idx="9">
                  <c:v>23392.920152170089</c:v>
                </c:pt>
                <c:pt idx="10">
                  <c:v>23741.714762705164</c:v>
                </c:pt>
                <c:pt idx="11">
                  <c:v>23917.92658848708</c:v>
                </c:pt>
                <c:pt idx="12">
                  <c:v>24274.018251056332</c:v>
                </c:pt>
                <c:pt idx="13">
                  <c:v>24635.053095482122</c:v>
                </c:pt>
                <c:pt idx="14">
                  <c:v>25085.662489519316</c:v>
                </c:pt>
                <c:pt idx="15">
                  <c:v>24704.461380990939</c:v>
                </c:pt>
                <c:pt idx="16">
                  <c:v>24041.16991043543</c:v>
                </c:pt>
                <c:pt idx="17">
                  <c:v>23323.737670448689</c:v>
                </c:pt>
                <c:pt idx="18">
                  <c:v>24095.358471211723</c:v>
                </c:pt>
                <c:pt idx="19">
                  <c:v>25938.528479560384</c:v>
                </c:pt>
                <c:pt idx="20">
                  <c:v>26711.987019772685</c:v>
                </c:pt>
                <c:pt idx="21">
                  <c:v>26322.606368786157</c:v>
                </c:pt>
                <c:pt idx="22">
                  <c:v>25559.686229553557</c:v>
                </c:pt>
                <c:pt idx="23">
                  <c:v>24453.913814681171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2F-4B77-AAFB-E24E1ADCE56A}"/>
            </c:ext>
          </c:extLst>
        </c:ser>
        <c:ser>
          <c:idx val="11"/>
          <c:order val="11"/>
          <c:tx>
            <c:strRef>
              <c:f>Demand1!$M$1</c:f>
              <c:strCache>
                <c:ptCount val="1"/>
                <c:pt idx="0">
                  <c:v>2027</c:v>
                </c:pt>
              </c:strCache>
            </c:strRef>
          </c:tx>
          <c:cat>
            <c:numRef>
              <c:f>Demand1!$A$2:$A$25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Demand1!$M$2:$M$25</c:f>
              <c:numCache>
                <c:formatCode>General</c:formatCode>
                <c:ptCount val="24"/>
                <c:pt idx="0">
                  <c:v>25826.923166878852</c:v>
                </c:pt>
                <c:pt idx="1">
                  <c:v>25461.810211552573</c:v>
                </c:pt>
                <c:pt idx="2">
                  <c:v>25087.745310806353</c:v>
                </c:pt>
                <c:pt idx="3">
                  <c:v>24718.814548061186</c:v>
                </c:pt>
                <c:pt idx="4">
                  <c:v>24354.952425025735</c:v>
                </c:pt>
                <c:pt idx="5">
                  <c:v>24077.734157525829</c:v>
                </c:pt>
                <c:pt idx="6">
                  <c:v>24171.518035993176</c:v>
                </c:pt>
                <c:pt idx="7">
                  <c:v>24354.952425025735</c:v>
                </c:pt>
                <c:pt idx="8">
                  <c:v>24899.203833356711</c:v>
                </c:pt>
                <c:pt idx="9">
                  <c:v>25087.745310806353</c:v>
                </c:pt>
                <c:pt idx="10">
                  <c:v>25461.810211552573</c:v>
                </c:pt>
                <c:pt idx="11">
                  <c:v>25650.78864507913</c:v>
                </c:pt>
                <c:pt idx="12">
                  <c:v>26032.679271804082</c:v>
                </c:pt>
                <c:pt idx="13">
                  <c:v>26419.871215621348</c:v>
                </c:pt>
                <c:pt idx="14">
                  <c:v>26903.12741616086</c:v>
                </c:pt>
                <c:pt idx="15">
                  <c:v>26494.308155429539</c:v>
                </c:pt>
                <c:pt idx="16">
                  <c:v>25782.960988343042</c:v>
                </c:pt>
                <c:pt idx="17">
                  <c:v>25013.550534348098</c:v>
                </c:pt>
                <c:pt idx="18">
                  <c:v>25841.075529096037</c:v>
                </c:pt>
                <c:pt idx="19">
                  <c:v>27817.78384225968</c:v>
                </c:pt>
                <c:pt idx="20">
                  <c:v>28647.279721315816</c:v>
                </c:pt>
                <c:pt idx="21">
                  <c:v>28229.688307445249</c:v>
                </c:pt>
                <c:pt idx="22">
                  <c:v>27411.494340165933</c:v>
                </c:pt>
                <c:pt idx="23">
                  <c:v>26225.6083312548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2F-4B77-AAFB-E24E1ADC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38304"/>
        <c:axId val="361025920"/>
      </c:lineChart>
      <c:catAx>
        <c:axId val="22633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1025920"/>
        <c:crosses val="autoZero"/>
        <c:auto val="1"/>
        <c:lblAlgn val="ctr"/>
        <c:lblOffset val="100"/>
        <c:noMultiLvlLbl val="0"/>
      </c:catAx>
      <c:valAx>
        <c:axId val="36102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33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'Demand1 (2)'!$B$1</c:f>
              <c:strCache>
                <c:ptCount val="1"/>
                <c:pt idx="0">
                  <c:v>2016</c:v>
                </c:pt>
              </c:strCache>
            </c:strRef>
          </c:tx>
          <c:cat>
            <c:numRef>
              <c:f>'Demand1 (2)'!$A$2:$A$25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'Demand1 (2)'!$B$2:$B$25</c:f>
              <c:numCache>
                <c:formatCode>General</c:formatCode>
                <c:ptCount val="24"/>
                <c:pt idx="0">
                  <c:v>12298.377776065376</c:v>
                </c:pt>
                <c:pt idx="1">
                  <c:v>12605.837220467038</c:v>
                </c:pt>
                <c:pt idx="2">
                  <c:v>12913.296664868674</c:v>
                </c:pt>
                <c:pt idx="3">
                  <c:v>13220.756109270307</c:v>
                </c:pt>
                <c:pt idx="4">
                  <c:v>13528.21555367194</c:v>
                </c:pt>
                <c:pt idx="5">
                  <c:v>13733.188516606366</c:v>
                </c:pt>
                <c:pt idx="6">
                  <c:v>13835.674998073579</c:v>
                </c:pt>
                <c:pt idx="7">
                  <c:v>13938.16147954079</c:v>
                </c:pt>
                <c:pt idx="8">
                  <c:v>13733.188516606366</c:v>
                </c:pt>
                <c:pt idx="9">
                  <c:v>13630.702035139155</c:v>
                </c:pt>
                <c:pt idx="10">
                  <c:v>13528.21555367194</c:v>
                </c:pt>
                <c:pt idx="11">
                  <c:v>13220.756109270307</c:v>
                </c:pt>
                <c:pt idx="12">
                  <c:v>12913.296664868674</c:v>
                </c:pt>
                <c:pt idx="13">
                  <c:v>12913.296664868674</c:v>
                </c:pt>
                <c:pt idx="14">
                  <c:v>13015.783146335883</c:v>
                </c:pt>
                <c:pt idx="15">
                  <c:v>13118.269627803094</c:v>
                </c:pt>
                <c:pt idx="16">
                  <c:v>13528.21555367194</c:v>
                </c:pt>
                <c:pt idx="17">
                  <c:v>13938.16147954079</c:v>
                </c:pt>
                <c:pt idx="18">
                  <c:v>13733.188516606366</c:v>
                </c:pt>
                <c:pt idx="19">
                  <c:v>13528.21555367194</c:v>
                </c:pt>
                <c:pt idx="20">
                  <c:v>13220.756109270307</c:v>
                </c:pt>
                <c:pt idx="21">
                  <c:v>12913.296664868674</c:v>
                </c:pt>
                <c:pt idx="22">
                  <c:v>12605.837220467038</c:v>
                </c:pt>
                <c:pt idx="23">
                  <c:v>12298.377776065403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D-4009-968F-B6538A1EFDEA}"/>
            </c:ext>
          </c:extLst>
        </c:ser>
        <c:ser>
          <c:idx val="1"/>
          <c:order val="1"/>
          <c:tx>
            <c:strRef>
              <c:f>'Demand1 (2)'!$C$1</c:f>
              <c:strCache>
                <c:ptCount val="1"/>
                <c:pt idx="0">
                  <c:v>2017</c:v>
                </c:pt>
              </c:strCache>
            </c:strRef>
          </c:tx>
          <c:cat>
            <c:numRef>
              <c:f>'Demand1 (2)'!$A$2:$A$25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'Demand1 (2)'!$C$2:$C$25</c:f>
              <c:numCache>
                <c:formatCode>General</c:formatCode>
                <c:ptCount val="24"/>
                <c:pt idx="0">
                  <c:v>13177.445266002529</c:v>
                </c:pt>
                <c:pt idx="1">
                  <c:v>13506.881397652622</c:v>
                </c:pt>
                <c:pt idx="2">
                  <c:v>13836.317529302685</c:v>
                </c:pt>
                <c:pt idx="3">
                  <c:v>14165.753660952751</c:v>
                </c:pt>
                <c:pt idx="4">
                  <c:v>14495.189792602814</c:v>
                </c:pt>
                <c:pt idx="5">
                  <c:v>14714.813880369522</c:v>
                </c:pt>
                <c:pt idx="6">
                  <c:v>14824.625924252878</c:v>
                </c:pt>
                <c:pt idx="7">
                  <c:v>14934.437968136232</c:v>
                </c:pt>
                <c:pt idx="8">
                  <c:v>14714.813880369522</c:v>
                </c:pt>
                <c:pt idx="9">
                  <c:v>14605.00183648617</c:v>
                </c:pt>
                <c:pt idx="10">
                  <c:v>14495.189792602814</c:v>
                </c:pt>
                <c:pt idx="11">
                  <c:v>14165.753660952751</c:v>
                </c:pt>
                <c:pt idx="12">
                  <c:v>13836.317529302685</c:v>
                </c:pt>
                <c:pt idx="13">
                  <c:v>13836.317529302685</c:v>
                </c:pt>
                <c:pt idx="14">
                  <c:v>13946.129573186039</c:v>
                </c:pt>
                <c:pt idx="15">
                  <c:v>14055.941617069397</c:v>
                </c:pt>
                <c:pt idx="16">
                  <c:v>14495.189792602814</c:v>
                </c:pt>
                <c:pt idx="17">
                  <c:v>14934.437968136232</c:v>
                </c:pt>
                <c:pt idx="18">
                  <c:v>14714.813880369522</c:v>
                </c:pt>
                <c:pt idx="19">
                  <c:v>14495.189792602814</c:v>
                </c:pt>
                <c:pt idx="20">
                  <c:v>14165.753660952751</c:v>
                </c:pt>
                <c:pt idx="21">
                  <c:v>13836.317529302685</c:v>
                </c:pt>
                <c:pt idx="22">
                  <c:v>13506.881397652622</c:v>
                </c:pt>
                <c:pt idx="23">
                  <c:v>13177.445266002558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D-4009-968F-B6538A1EFDEA}"/>
            </c:ext>
          </c:extLst>
        </c:ser>
        <c:ser>
          <c:idx val="2"/>
          <c:order val="2"/>
          <c:tx>
            <c:strRef>
              <c:f>'Demand1 (2)'!$D$1</c:f>
              <c:strCache>
                <c:ptCount val="1"/>
                <c:pt idx="0">
                  <c:v>2018</c:v>
                </c:pt>
              </c:strCache>
            </c:strRef>
          </c:tx>
          <c:cat>
            <c:numRef>
              <c:f>'Demand1 (2)'!$A$2:$A$25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'Demand1 (2)'!$D$2:$D$25</c:f>
              <c:numCache>
                <c:formatCode>General</c:formatCode>
                <c:ptCount val="24"/>
                <c:pt idx="0">
                  <c:v>14338.060351188329</c:v>
                </c:pt>
                <c:pt idx="1">
                  <c:v>14696.511859968068</c:v>
                </c:pt>
                <c:pt idx="2">
                  <c:v>15054.96336874778</c:v>
                </c:pt>
                <c:pt idx="3">
                  <c:v>15413.414877527486</c:v>
                </c:pt>
                <c:pt idx="4">
                  <c:v>15771.866386307196</c:v>
                </c:pt>
                <c:pt idx="5">
                  <c:v>16010.834058827002</c:v>
                </c:pt>
                <c:pt idx="6">
                  <c:v>16130.317895086904</c:v>
                </c:pt>
                <c:pt idx="7">
                  <c:v>16249.801731346806</c:v>
                </c:pt>
                <c:pt idx="8">
                  <c:v>16010.834058827002</c:v>
                </c:pt>
                <c:pt idx="9">
                  <c:v>15891.3502225671</c:v>
                </c:pt>
                <c:pt idx="10">
                  <c:v>15771.866386307196</c:v>
                </c:pt>
                <c:pt idx="11">
                  <c:v>15413.414877527486</c:v>
                </c:pt>
                <c:pt idx="12">
                  <c:v>15054.96336874778</c:v>
                </c:pt>
                <c:pt idx="13">
                  <c:v>15054.96336874778</c:v>
                </c:pt>
                <c:pt idx="14">
                  <c:v>15174.44720500768</c:v>
                </c:pt>
                <c:pt idx="15">
                  <c:v>15293.931041267586</c:v>
                </c:pt>
                <c:pt idx="16">
                  <c:v>15771.866386307196</c:v>
                </c:pt>
                <c:pt idx="17">
                  <c:v>16249.801731346806</c:v>
                </c:pt>
                <c:pt idx="18">
                  <c:v>16010.834058827002</c:v>
                </c:pt>
                <c:pt idx="19">
                  <c:v>15771.866386307196</c:v>
                </c:pt>
                <c:pt idx="20">
                  <c:v>15413.414877527486</c:v>
                </c:pt>
                <c:pt idx="21">
                  <c:v>15054.96336874778</c:v>
                </c:pt>
                <c:pt idx="22">
                  <c:v>14696.511859968068</c:v>
                </c:pt>
                <c:pt idx="23">
                  <c:v>14338.060351188362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D-4009-968F-B6538A1EFDEA}"/>
            </c:ext>
          </c:extLst>
        </c:ser>
        <c:ser>
          <c:idx val="3"/>
          <c:order val="3"/>
          <c:tx>
            <c:strRef>
              <c:f>'Demand1 (2)'!$E$1</c:f>
              <c:strCache>
                <c:ptCount val="1"/>
                <c:pt idx="0">
                  <c:v>2019</c:v>
                </c:pt>
              </c:strCache>
            </c:strRef>
          </c:tx>
          <c:cat>
            <c:numRef>
              <c:f>'Demand1 (2)'!$A$2:$A$25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'Demand1 (2)'!$E$2:$E$25</c:f>
              <c:numCache>
                <c:formatCode>General</c:formatCode>
                <c:ptCount val="24"/>
                <c:pt idx="0">
                  <c:v>15213.843220662515</c:v>
                </c:pt>
                <c:pt idx="1">
                  <c:v>15594.189301179109</c:v>
                </c:pt>
                <c:pt idx="2">
                  <c:v>15974.535381695674</c:v>
                </c:pt>
                <c:pt idx="3">
                  <c:v>16354.881462212234</c:v>
                </c:pt>
                <c:pt idx="4">
                  <c:v>16735.2275427288</c:v>
                </c:pt>
                <c:pt idx="5">
                  <c:v>16988.791596406507</c:v>
                </c:pt>
                <c:pt idx="6">
                  <c:v>17115.57362324536</c:v>
                </c:pt>
                <c:pt idx="7">
                  <c:v>17242.355650084217</c:v>
                </c:pt>
                <c:pt idx="8">
                  <c:v>16988.791596406507</c:v>
                </c:pt>
                <c:pt idx="9">
                  <c:v>16862.009569567657</c:v>
                </c:pt>
                <c:pt idx="10">
                  <c:v>16735.2275427288</c:v>
                </c:pt>
                <c:pt idx="11">
                  <c:v>16354.881462212234</c:v>
                </c:pt>
                <c:pt idx="12">
                  <c:v>15974.535381695674</c:v>
                </c:pt>
                <c:pt idx="13">
                  <c:v>15974.535381695674</c:v>
                </c:pt>
                <c:pt idx="14">
                  <c:v>16101.317408534525</c:v>
                </c:pt>
                <c:pt idx="15">
                  <c:v>16228.099435373384</c:v>
                </c:pt>
                <c:pt idx="16">
                  <c:v>16735.2275427288</c:v>
                </c:pt>
                <c:pt idx="17">
                  <c:v>17242.355650084217</c:v>
                </c:pt>
                <c:pt idx="18">
                  <c:v>16988.791596406507</c:v>
                </c:pt>
                <c:pt idx="19">
                  <c:v>16735.2275427288</c:v>
                </c:pt>
                <c:pt idx="20">
                  <c:v>16354.881462212234</c:v>
                </c:pt>
                <c:pt idx="21">
                  <c:v>15974.535381695674</c:v>
                </c:pt>
                <c:pt idx="22">
                  <c:v>15594.189301179109</c:v>
                </c:pt>
                <c:pt idx="23">
                  <c:v>15213.843220662544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D-4009-968F-B6538A1EFDEA}"/>
            </c:ext>
          </c:extLst>
        </c:ser>
        <c:ser>
          <c:idx val="4"/>
          <c:order val="4"/>
          <c:tx>
            <c:strRef>
              <c:f>'Demand1 (2)'!$F$1</c:f>
              <c:strCache>
                <c:ptCount val="1"/>
                <c:pt idx="0">
                  <c:v>2020</c:v>
                </c:pt>
              </c:strCache>
            </c:strRef>
          </c:tx>
          <c:cat>
            <c:numRef>
              <c:f>'Demand1 (2)'!$A$2:$A$25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'Demand1 (2)'!$F$2:$F$25</c:f>
              <c:numCache>
                <c:formatCode>General</c:formatCode>
                <c:ptCount val="24"/>
                <c:pt idx="0">
                  <c:v>16151.7793338596</c:v>
                </c:pt>
                <c:pt idx="1">
                  <c:v>16555.573817206125</c:v>
                </c:pt>
                <c:pt idx="2">
                  <c:v>16959.368300552615</c:v>
                </c:pt>
                <c:pt idx="3">
                  <c:v>17363.162783899101</c:v>
                </c:pt>
                <c:pt idx="4">
                  <c:v>17766.957267245598</c:v>
                </c:pt>
                <c:pt idx="5">
                  <c:v>18036.153589476588</c:v>
                </c:pt>
                <c:pt idx="6">
                  <c:v>18170.751750592088</c:v>
                </c:pt>
                <c:pt idx="7">
                  <c:v>18305.349911707584</c:v>
                </c:pt>
                <c:pt idx="8">
                  <c:v>18036.153589476588</c:v>
                </c:pt>
                <c:pt idx="9">
                  <c:v>17901.555428361095</c:v>
                </c:pt>
                <c:pt idx="10">
                  <c:v>17766.957267245598</c:v>
                </c:pt>
                <c:pt idx="11">
                  <c:v>17363.162783899101</c:v>
                </c:pt>
                <c:pt idx="12">
                  <c:v>16959.368300552615</c:v>
                </c:pt>
                <c:pt idx="13">
                  <c:v>16959.368300552615</c:v>
                </c:pt>
                <c:pt idx="14">
                  <c:v>17093.966461668111</c:v>
                </c:pt>
                <c:pt idx="15">
                  <c:v>17228.564622783611</c:v>
                </c:pt>
                <c:pt idx="16">
                  <c:v>17766.957267245598</c:v>
                </c:pt>
                <c:pt idx="17">
                  <c:v>18305.349911707584</c:v>
                </c:pt>
                <c:pt idx="18">
                  <c:v>18036.153589476588</c:v>
                </c:pt>
                <c:pt idx="19">
                  <c:v>17766.957267245598</c:v>
                </c:pt>
                <c:pt idx="20">
                  <c:v>17363.162783899101</c:v>
                </c:pt>
                <c:pt idx="21">
                  <c:v>16959.368300552615</c:v>
                </c:pt>
                <c:pt idx="22">
                  <c:v>16555.573817206125</c:v>
                </c:pt>
                <c:pt idx="23">
                  <c:v>16151.779333859631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9D-4009-968F-B6538A1EFDEA}"/>
            </c:ext>
          </c:extLst>
        </c:ser>
        <c:ser>
          <c:idx val="5"/>
          <c:order val="5"/>
          <c:tx>
            <c:strRef>
              <c:f>'Demand1 (2)'!$G$1</c:f>
              <c:strCache>
                <c:ptCount val="1"/>
                <c:pt idx="0">
                  <c:v>2021</c:v>
                </c:pt>
              </c:strCache>
            </c:strRef>
          </c:tx>
          <c:cat>
            <c:numRef>
              <c:f>'Demand1 (2)'!$A$2:$A$25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'Demand1 (2)'!$G$2:$G$25</c:f>
              <c:numCache>
                <c:formatCode>General</c:formatCode>
                <c:ptCount val="24"/>
                <c:pt idx="0">
                  <c:v>17156.742108577346</c:v>
                </c:pt>
                <c:pt idx="1">
                  <c:v>17585.660661291819</c:v>
                </c:pt>
                <c:pt idx="2">
                  <c:v>18014.579214006248</c:v>
                </c:pt>
                <c:pt idx="3">
                  <c:v>18443.497766720677</c:v>
                </c:pt>
                <c:pt idx="4">
                  <c:v>18872.416319435117</c:v>
                </c:pt>
                <c:pt idx="5">
                  <c:v>19158.362021244739</c:v>
                </c:pt>
                <c:pt idx="6">
                  <c:v>19301.334872149549</c:v>
                </c:pt>
                <c:pt idx="7">
                  <c:v>19444.307723054364</c:v>
                </c:pt>
                <c:pt idx="8">
                  <c:v>19158.362021244739</c:v>
                </c:pt>
                <c:pt idx="9">
                  <c:v>19015.389170339931</c:v>
                </c:pt>
                <c:pt idx="10">
                  <c:v>18872.416319435117</c:v>
                </c:pt>
                <c:pt idx="11">
                  <c:v>18443.497766720677</c:v>
                </c:pt>
                <c:pt idx="12">
                  <c:v>18014.579214006248</c:v>
                </c:pt>
                <c:pt idx="13">
                  <c:v>18014.579214006248</c:v>
                </c:pt>
                <c:pt idx="14">
                  <c:v>18157.552064911059</c:v>
                </c:pt>
                <c:pt idx="15">
                  <c:v>18300.524915815877</c:v>
                </c:pt>
                <c:pt idx="16">
                  <c:v>18872.416319435117</c:v>
                </c:pt>
                <c:pt idx="17">
                  <c:v>19444.307723054364</c:v>
                </c:pt>
                <c:pt idx="18">
                  <c:v>19158.362021244739</c:v>
                </c:pt>
                <c:pt idx="19">
                  <c:v>18872.416319435117</c:v>
                </c:pt>
                <c:pt idx="20">
                  <c:v>18443.497766720677</c:v>
                </c:pt>
                <c:pt idx="21">
                  <c:v>18014.579214006248</c:v>
                </c:pt>
                <c:pt idx="22">
                  <c:v>17585.660661291819</c:v>
                </c:pt>
                <c:pt idx="23">
                  <c:v>17156.742108577379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9D-4009-968F-B6538A1EFDEA}"/>
            </c:ext>
          </c:extLst>
        </c:ser>
        <c:ser>
          <c:idx val="6"/>
          <c:order val="6"/>
          <c:tx>
            <c:strRef>
              <c:f>'Demand1 (2)'!$H$1</c:f>
              <c:strCache>
                <c:ptCount val="1"/>
                <c:pt idx="0">
                  <c:v>2022</c:v>
                </c:pt>
              </c:strCache>
            </c:strRef>
          </c:tx>
          <c:cat>
            <c:numRef>
              <c:f>'Demand1 (2)'!$A$2:$A$25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'Demand1 (2)'!$H$2:$H$25</c:f>
              <c:numCache>
                <c:formatCode>General</c:formatCode>
                <c:ptCount val="24"/>
                <c:pt idx="0">
                  <c:v>18181.228722957574</c:v>
                </c:pt>
                <c:pt idx="1">
                  <c:v>18635.759441031551</c:v>
                </c:pt>
                <c:pt idx="2">
                  <c:v>19090.290159105491</c:v>
                </c:pt>
                <c:pt idx="3">
                  <c:v>19544.820877179427</c:v>
                </c:pt>
                <c:pt idx="4">
                  <c:v>19999.351595253374</c:v>
                </c:pt>
                <c:pt idx="5">
                  <c:v>20302.372073969331</c:v>
                </c:pt>
                <c:pt idx="6">
                  <c:v>20453.882313327307</c:v>
                </c:pt>
                <c:pt idx="7">
                  <c:v>20605.392552685287</c:v>
                </c:pt>
                <c:pt idx="8">
                  <c:v>20302.372073969331</c:v>
                </c:pt>
                <c:pt idx="9">
                  <c:v>20150.861834611351</c:v>
                </c:pt>
                <c:pt idx="10">
                  <c:v>19999.351595253374</c:v>
                </c:pt>
                <c:pt idx="11">
                  <c:v>19544.820877179427</c:v>
                </c:pt>
                <c:pt idx="12">
                  <c:v>19090.290159105491</c:v>
                </c:pt>
                <c:pt idx="13">
                  <c:v>19090.290159105491</c:v>
                </c:pt>
                <c:pt idx="14">
                  <c:v>19241.800398463471</c:v>
                </c:pt>
                <c:pt idx="15">
                  <c:v>19393.310637821454</c:v>
                </c:pt>
                <c:pt idx="16">
                  <c:v>19999.351595253374</c:v>
                </c:pt>
                <c:pt idx="17">
                  <c:v>20605.392552685287</c:v>
                </c:pt>
                <c:pt idx="18">
                  <c:v>20302.372073969331</c:v>
                </c:pt>
                <c:pt idx="19">
                  <c:v>19999.351595253374</c:v>
                </c:pt>
                <c:pt idx="20">
                  <c:v>19544.820877179427</c:v>
                </c:pt>
                <c:pt idx="21">
                  <c:v>19090.290159105491</c:v>
                </c:pt>
                <c:pt idx="22">
                  <c:v>18635.759441031551</c:v>
                </c:pt>
                <c:pt idx="23">
                  <c:v>18181.22872295761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9D-4009-968F-B6538A1EFDEA}"/>
            </c:ext>
          </c:extLst>
        </c:ser>
        <c:ser>
          <c:idx val="7"/>
          <c:order val="7"/>
          <c:tx>
            <c:strRef>
              <c:f>'Demand1 (2)'!$I$1</c:f>
              <c:strCache>
                <c:ptCount val="1"/>
                <c:pt idx="0">
                  <c:v>2023</c:v>
                </c:pt>
              </c:strCache>
            </c:strRef>
          </c:tx>
          <c:cat>
            <c:numRef>
              <c:f>'Demand1 (2)'!$A$2:$A$25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'Demand1 (2)'!$I$2:$I$25</c:f>
              <c:numCache>
                <c:formatCode>General</c:formatCode>
                <c:ptCount val="24"/>
                <c:pt idx="0">
                  <c:v>19277.181378233232</c:v>
                </c:pt>
                <c:pt idx="1">
                  <c:v>19759.110912689099</c:v>
                </c:pt>
                <c:pt idx="2">
                  <c:v>20241.040447144929</c:v>
                </c:pt>
                <c:pt idx="3">
                  <c:v>20722.969981600756</c:v>
                </c:pt>
                <c:pt idx="4">
                  <c:v>21204.899516056597</c:v>
                </c:pt>
                <c:pt idx="5">
                  <c:v>21526.185872360478</c:v>
                </c:pt>
                <c:pt idx="6">
                  <c:v>21686.829050512424</c:v>
                </c:pt>
                <c:pt idx="7">
                  <c:v>21847.47222866437</c:v>
                </c:pt>
                <c:pt idx="8">
                  <c:v>21526.185872360478</c:v>
                </c:pt>
                <c:pt idx="9">
                  <c:v>21365.542694208536</c:v>
                </c:pt>
                <c:pt idx="10">
                  <c:v>21204.899516056597</c:v>
                </c:pt>
                <c:pt idx="11">
                  <c:v>20722.969981600756</c:v>
                </c:pt>
                <c:pt idx="12">
                  <c:v>20241.040447144929</c:v>
                </c:pt>
                <c:pt idx="13">
                  <c:v>20241.040447144929</c:v>
                </c:pt>
                <c:pt idx="14">
                  <c:v>20401.683625296871</c:v>
                </c:pt>
                <c:pt idx="15">
                  <c:v>20562.326803448821</c:v>
                </c:pt>
                <c:pt idx="16">
                  <c:v>21204.899516056597</c:v>
                </c:pt>
                <c:pt idx="17">
                  <c:v>21847.47222866437</c:v>
                </c:pt>
                <c:pt idx="18">
                  <c:v>21526.185872360478</c:v>
                </c:pt>
                <c:pt idx="19">
                  <c:v>21204.899516056597</c:v>
                </c:pt>
                <c:pt idx="20">
                  <c:v>20722.969981600756</c:v>
                </c:pt>
                <c:pt idx="21">
                  <c:v>20241.040447144929</c:v>
                </c:pt>
                <c:pt idx="22">
                  <c:v>19759.110912689099</c:v>
                </c:pt>
                <c:pt idx="23">
                  <c:v>19277.181378233268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9D-4009-968F-B6538A1EFDEA}"/>
            </c:ext>
          </c:extLst>
        </c:ser>
        <c:ser>
          <c:idx val="8"/>
          <c:order val="8"/>
          <c:tx>
            <c:strRef>
              <c:f>'Demand1 (2)'!$J$1</c:f>
              <c:strCache>
                <c:ptCount val="1"/>
                <c:pt idx="0">
                  <c:v>2024</c:v>
                </c:pt>
              </c:strCache>
            </c:strRef>
          </c:tx>
          <c:cat>
            <c:numRef>
              <c:f>'Demand1 (2)'!$A$2:$A$25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'Demand1 (2)'!$J$2:$J$25</c:f>
              <c:numCache>
                <c:formatCode>General</c:formatCode>
                <c:ptCount val="24"/>
                <c:pt idx="0">
                  <c:v>20450.057405066826</c:v>
                </c:pt>
                <c:pt idx="1">
                  <c:v>20961.308840193538</c:v>
                </c:pt>
                <c:pt idx="2">
                  <c:v>21472.560275320207</c:v>
                </c:pt>
                <c:pt idx="3">
                  <c:v>21983.811710446877</c:v>
                </c:pt>
                <c:pt idx="4">
                  <c:v>22495.063145573553</c:v>
                </c:pt>
                <c:pt idx="5">
                  <c:v>22835.897435657997</c:v>
                </c:pt>
                <c:pt idx="6">
                  <c:v>23006.314580700218</c:v>
                </c:pt>
                <c:pt idx="7">
                  <c:v>23176.731725742444</c:v>
                </c:pt>
                <c:pt idx="8">
                  <c:v>22835.897435657997</c:v>
                </c:pt>
                <c:pt idx="9">
                  <c:v>22665.480290615775</c:v>
                </c:pt>
                <c:pt idx="10">
                  <c:v>22495.063145573553</c:v>
                </c:pt>
                <c:pt idx="11">
                  <c:v>21983.811710446877</c:v>
                </c:pt>
                <c:pt idx="12">
                  <c:v>21472.560275320207</c:v>
                </c:pt>
                <c:pt idx="13">
                  <c:v>21472.560275320207</c:v>
                </c:pt>
                <c:pt idx="14">
                  <c:v>21642.977420362433</c:v>
                </c:pt>
                <c:pt idx="15">
                  <c:v>21813.394565404655</c:v>
                </c:pt>
                <c:pt idx="16">
                  <c:v>22495.063145573553</c:v>
                </c:pt>
                <c:pt idx="17">
                  <c:v>23176.731725742444</c:v>
                </c:pt>
                <c:pt idx="18">
                  <c:v>22835.897435657997</c:v>
                </c:pt>
                <c:pt idx="19">
                  <c:v>22495.063145573553</c:v>
                </c:pt>
                <c:pt idx="20">
                  <c:v>21983.811710446877</c:v>
                </c:pt>
                <c:pt idx="21">
                  <c:v>21472.560275320207</c:v>
                </c:pt>
                <c:pt idx="22">
                  <c:v>20961.308840193538</c:v>
                </c:pt>
                <c:pt idx="23">
                  <c:v>20450.057405066869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9D-4009-968F-B6538A1EFDEA}"/>
            </c:ext>
          </c:extLst>
        </c:ser>
        <c:ser>
          <c:idx val="9"/>
          <c:order val="9"/>
          <c:tx>
            <c:strRef>
              <c:f>'Demand1 (2)'!$K$1</c:f>
              <c:strCache>
                <c:ptCount val="1"/>
                <c:pt idx="0">
                  <c:v>2025</c:v>
                </c:pt>
              </c:strCache>
            </c:strRef>
          </c:tx>
          <c:cat>
            <c:numRef>
              <c:f>'Demand1 (2)'!$A$2:$A$25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'Demand1 (2)'!$K$2:$K$25</c:f>
              <c:numCache>
                <c:formatCode>General</c:formatCode>
                <c:ptCount val="24"/>
                <c:pt idx="0">
                  <c:v>21705.740917636886</c:v>
                </c:pt>
                <c:pt idx="1">
                  <c:v>22248.384440577851</c:v>
                </c:pt>
                <c:pt idx="2">
                  <c:v>22791.027963518773</c:v>
                </c:pt>
                <c:pt idx="3">
                  <c:v>23333.671486459687</c:v>
                </c:pt>
                <c:pt idx="4">
                  <c:v>23876.31500940062</c:v>
                </c:pt>
                <c:pt idx="5">
                  <c:v>24238.077358027898</c:v>
                </c:pt>
                <c:pt idx="6">
                  <c:v>24418.958532341538</c:v>
                </c:pt>
                <c:pt idx="7">
                  <c:v>24599.839706655181</c:v>
                </c:pt>
                <c:pt idx="8">
                  <c:v>24238.077358027898</c:v>
                </c:pt>
                <c:pt idx="9">
                  <c:v>24057.196183714259</c:v>
                </c:pt>
                <c:pt idx="10">
                  <c:v>23876.31500940062</c:v>
                </c:pt>
                <c:pt idx="11">
                  <c:v>23333.671486459687</c:v>
                </c:pt>
                <c:pt idx="12">
                  <c:v>22791.027963518773</c:v>
                </c:pt>
                <c:pt idx="13">
                  <c:v>22791.027963518773</c:v>
                </c:pt>
                <c:pt idx="14">
                  <c:v>22971.909137832412</c:v>
                </c:pt>
                <c:pt idx="15">
                  <c:v>23152.790312146055</c:v>
                </c:pt>
                <c:pt idx="16">
                  <c:v>23876.31500940062</c:v>
                </c:pt>
                <c:pt idx="17">
                  <c:v>24599.839706655181</c:v>
                </c:pt>
                <c:pt idx="18">
                  <c:v>24238.077358027898</c:v>
                </c:pt>
                <c:pt idx="19">
                  <c:v>23876.31500940062</c:v>
                </c:pt>
                <c:pt idx="20">
                  <c:v>23333.671486459687</c:v>
                </c:pt>
                <c:pt idx="21">
                  <c:v>22791.027963518773</c:v>
                </c:pt>
                <c:pt idx="22">
                  <c:v>22248.384440577851</c:v>
                </c:pt>
                <c:pt idx="23">
                  <c:v>21705.740917636929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9D-4009-968F-B6538A1EFDEA}"/>
            </c:ext>
          </c:extLst>
        </c:ser>
        <c:ser>
          <c:idx val="10"/>
          <c:order val="10"/>
          <c:tx>
            <c:strRef>
              <c:f>'Demand1 (2)'!$L$1</c:f>
              <c:strCache>
                <c:ptCount val="1"/>
                <c:pt idx="0">
                  <c:v>2026</c:v>
                </c:pt>
              </c:strCache>
            </c:strRef>
          </c:tx>
          <c:cat>
            <c:numRef>
              <c:f>'Demand1 (2)'!$A$2:$A$25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'Demand1 (2)'!$L$2:$L$25</c:f>
              <c:numCache>
                <c:formatCode>General</c:formatCode>
                <c:ptCount val="24"/>
                <c:pt idx="0">
                  <c:v>23050.576192039935</c:v>
                </c:pt>
                <c:pt idx="1">
                  <c:v>23626.840596840982</c:v>
                </c:pt>
                <c:pt idx="2">
                  <c:v>24203.105001641979</c:v>
                </c:pt>
                <c:pt idx="3">
                  <c:v>24779.369406442973</c:v>
                </c:pt>
                <c:pt idx="4">
                  <c:v>25355.633811243981</c:v>
                </c:pt>
                <c:pt idx="5">
                  <c:v>25739.810081111311</c:v>
                </c:pt>
                <c:pt idx="6">
                  <c:v>25931.898216044974</c:v>
                </c:pt>
                <c:pt idx="7">
                  <c:v>26123.986350978645</c:v>
                </c:pt>
                <c:pt idx="8">
                  <c:v>25739.810081111311</c:v>
                </c:pt>
                <c:pt idx="9">
                  <c:v>25547.721946177648</c:v>
                </c:pt>
                <c:pt idx="10">
                  <c:v>25355.633811243981</c:v>
                </c:pt>
                <c:pt idx="11">
                  <c:v>24779.369406442973</c:v>
                </c:pt>
                <c:pt idx="12">
                  <c:v>24203.105001641979</c:v>
                </c:pt>
                <c:pt idx="13">
                  <c:v>24203.105001641979</c:v>
                </c:pt>
                <c:pt idx="14">
                  <c:v>24395.193136575646</c:v>
                </c:pt>
                <c:pt idx="15">
                  <c:v>24587.281271509313</c:v>
                </c:pt>
                <c:pt idx="16">
                  <c:v>25355.633811243981</c:v>
                </c:pt>
                <c:pt idx="17">
                  <c:v>26123.986350978645</c:v>
                </c:pt>
                <c:pt idx="18">
                  <c:v>25739.810081111311</c:v>
                </c:pt>
                <c:pt idx="19">
                  <c:v>25355.633811243981</c:v>
                </c:pt>
                <c:pt idx="20">
                  <c:v>24779.369406442973</c:v>
                </c:pt>
                <c:pt idx="21">
                  <c:v>24203.105001641979</c:v>
                </c:pt>
                <c:pt idx="22">
                  <c:v>23626.840596840982</c:v>
                </c:pt>
                <c:pt idx="23">
                  <c:v>23050.576192039985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9D-4009-968F-B6538A1EFDEA}"/>
            </c:ext>
          </c:extLst>
        </c:ser>
        <c:ser>
          <c:idx val="11"/>
          <c:order val="11"/>
          <c:tx>
            <c:strRef>
              <c:f>'Demand1 (2)'!$M$1</c:f>
              <c:strCache>
                <c:ptCount val="1"/>
                <c:pt idx="0">
                  <c:v>2027</c:v>
                </c:pt>
              </c:strCache>
            </c:strRef>
          </c:tx>
          <c:cat>
            <c:numRef>
              <c:f>'Demand1 (2)'!$A$2:$A$25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'Demand1 (2)'!$M$2:$M$25</c:f>
              <c:numCache>
                <c:formatCode>General</c:formatCode>
                <c:ptCount val="24"/>
                <c:pt idx="0">
                  <c:v>24491.403641732824</c:v>
                </c:pt>
                <c:pt idx="1">
                  <c:v>25103.688732776194</c:v>
                </c:pt>
                <c:pt idx="2">
                  <c:v>25715.973823819517</c:v>
                </c:pt>
                <c:pt idx="3">
                  <c:v>26328.258914862829</c:v>
                </c:pt>
                <c:pt idx="4">
                  <c:v>26940.544005906158</c:v>
                </c:pt>
                <c:pt idx="5">
                  <c:v>27348.734066601697</c:v>
                </c:pt>
                <c:pt idx="6">
                  <c:v>27552.829096949474</c:v>
                </c:pt>
                <c:pt idx="7">
                  <c:v>27756.924127297254</c:v>
                </c:pt>
                <c:pt idx="8">
                  <c:v>27348.734066601697</c:v>
                </c:pt>
                <c:pt idx="9">
                  <c:v>27144.639036253931</c:v>
                </c:pt>
                <c:pt idx="10">
                  <c:v>26940.544005906158</c:v>
                </c:pt>
                <c:pt idx="11">
                  <c:v>26328.258914862829</c:v>
                </c:pt>
                <c:pt idx="12">
                  <c:v>25715.973823819517</c:v>
                </c:pt>
                <c:pt idx="13">
                  <c:v>25715.973823819517</c:v>
                </c:pt>
                <c:pt idx="14">
                  <c:v>25920.068854167283</c:v>
                </c:pt>
                <c:pt idx="15">
                  <c:v>26124.163884515063</c:v>
                </c:pt>
                <c:pt idx="16">
                  <c:v>26940.544005906158</c:v>
                </c:pt>
                <c:pt idx="17">
                  <c:v>27756.924127297254</c:v>
                </c:pt>
                <c:pt idx="18">
                  <c:v>27348.734066601697</c:v>
                </c:pt>
                <c:pt idx="19">
                  <c:v>26940.544005906158</c:v>
                </c:pt>
                <c:pt idx="20">
                  <c:v>26328.258914862829</c:v>
                </c:pt>
                <c:pt idx="21">
                  <c:v>25715.973823819517</c:v>
                </c:pt>
                <c:pt idx="22">
                  <c:v>25103.688732776194</c:v>
                </c:pt>
                <c:pt idx="23">
                  <c:v>24491.403641732875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A9D-4009-968F-B6538A1EF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5008"/>
        <c:axId val="20236544"/>
      </c:lineChart>
      <c:catAx>
        <c:axId val="2023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36544"/>
        <c:crosses val="autoZero"/>
        <c:auto val="1"/>
        <c:lblAlgn val="ctr"/>
        <c:lblOffset val="100"/>
        <c:noMultiLvlLbl val="0"/>
      </c:catAx>
      <c:valAx>
        <c:axId val="202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PV_act!$C$2:$C$25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2.6112714000000001</c:v>
                </c:pt>
                <c:pt idx="6">
                  <c:v>13.978195599999964</c:v>
                </c:pt>
                <c:pt idx="7">
                  <c:v>28.632474399999968</c:v>
                </c:pt>
                <c:pt idx="8">
                  <c:v>42.861841599999963</c:v>
                </c:pt>
                <c:pt idx="9">
                  <c:v>54.161969399999997</c:v>
                </c:pt>
                <c:pt idx="10">
                  <c:v>61.364362800000002</c:v>
                </c:pt>
                <c:pt idx="11">
                  <c:v>63.673109000000032</c:v>
                </c:pt>
                <c:pt idx="12">
                  <c:v>61.896891200000034</c:v>
                </c:pt>
                <c:pt idx="13">
                  <c:v>55.413934400000038</c:v>
                </c:pt>
                <c:pt idx="14">
                  <c:v>45.325773999999967</c:v>
                </c:pt>
                <c:pt idx="15">
                  <c:v>32.544983600000037</c:v>
                </c:pt>
                <c:pt idx="16">
                  <c:v>18.419646200000034</c:v>
                </c:pt>
                <c:pt idx="17">
                  <c:v>5.7495087999999956</c:v>
                </c:pt>
                <c:pt idx="18">
                  <c:v>2.5466000000000035E-3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3-49B8-B683-D0DEAE602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3904"/>
        <c:axId val="162697984"/>
      </c:scatterChart>
      <c:valAx>
        <c:axId val="1626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697984"/>
        <c:crosses val="autoZero"/>
        <c:crossBetween val="midCat"/>
      </c:valAx>
      <c:valAx>
        <c:axId val="16269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83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PV_act!$C$1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2.6112714000000001</c:v>
                </c:pt>
                <c:pt idx="6">
                  <c:v>13.978195599999964</c:v>
                </c:pt>
                <c:pt idx="7">
                  <c:v>28.632474399999968</c:v>
                </c:pt>
                <c:pt idx="8">
                  <c:v>42.861841599999963</c:v>
                </c:pt>
                <c:pt idx="9">
                  <c:v>54.161969399999997</c:v>
                </c:pt>
                <c:pt idx="10">
                  <c:v>61.364362800000002</c:v>
                </c:pt>
                <c:pt idx="11">
                  <c:v>63.673109000000032</c:v>
                </c:pt>
                <c:pt idx="12">
                  <c:v>61.896891200000034</c:v>
                </c:pt>
                <c:pt idx="13">
                  <c:v>55.413934400000038</c:v>
                </c:pt>
                <c:pt idx="14">
                  <c:v>45.325773999999967</c:v>
                </c:pt>
                <c:pt idx="15">
                  <c:v>32.544983600000037</c:v>
                </c:pt>
                <c:pt idx="16">
                  <c:v>18.419646200000034</c:v>
                </c:pt>
                <c:pt idx="17">
                  <c:v>5.7495087999999956</c:v>
                </c:pt>
                <c:pt idx="18">
                  <c:v>2.5466000000000035E-3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8-401F-983A-11FA1114B70A}"/>
            </c:ext>
          </c:extLst>
        </c:ser>
        <c:ser>
          <c:idx val="1"/>
          <c:order val="1"/>
          <c:tx>
            <c:strRef>
              <c:f>PV_act!$D$1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5.1201400000000001</c:v>
                </c:pt>
                <c:pt idx="6">
                  <c:v>27.408226666666593</c:v>
                </c:pt>
                <c:pt idx="7">
                  <c:v>56.142106666666606</c:v>
                </c:pt>
                <c:pt idx="8">
                  <c:v>84.042826666666585</c:v>
                </c:pt>
                <c:pt idx="9">
                  <c:v>106.19994</c:v>
                </c:pt>
                <c:pt idx="10">
                  <c:v>120.32227999999999</c:v>
                </c:pt>
                <c:pt idx="11">
                  <c:v>124.8492333333334</c:v>
                </c:pt>
                <c:pt idx="12">
                  <c:v>121.36645333333341</c:v>
                </c:pt>
                <c:pt idx="13">
                  <c:v>108.6547733333334</c:v>
                </c:pt>
                <c:pt idx="14">
                  <c:v>88.874066666666593</c:v>
                </c:pt>
                <c:pt idx="15">
                  <c:v>63.813693333333404</c:v>
                </c:pt>
                <c:pt idx="16">
                  <c:v>36.116953333333399</c:v>
                </c:pt>
                <c:pt idx="17">
                  <c:v>11.273546666666658</c:v>
                </c:pt>
                <c:pt idx="18">
                  <c:v>4.9933333333333401E-3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8-401F-983A-11FA1114B70A}"/>
            </c:ext>
          </c:extLst>
        </c:ser>
        <c:ser>
          <c:idx val="2"/>
          <c:order val="2"/>
          <c:tx>
            <c:strRef>
              <c:f>PV_act!$E$1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8.9602450000000005</c:v>
                </c:pt>
                <c:pt idx="6">
                  <c:v>47.964396666666538</c:v>
                </c:pt>
                <c:pt idx="7">
                  <c:v>98.248686666666558</c:v>
                </c:pt>
                <c:pt idx="8">
                  <c:v>147.07494666666653</c:v>
                </c:pt>
                <c:pt idx="9">
                  <c:v>185.849895</c:v>
                </c:pt>
                <c:pt idx="10">
                  <c:v>210.56398999999999</c:v>
                </c:pt>
                <c:pt idx="11">
                  <c:v>218.48615833333344</c:v>
                </c:pt>
                <c:pt idx="12">
                  <c:v>212.39129333333346</c:v>
                </c:pt>
                <c:pt idx="13">
                  <c:v>190.14585333333343</c:v>
                </c:pt>
                <c:pt idx="14">
                  <c:v>155.52961666666653</c:v>
                </c:pt>
                <c:pt idx="15">
                  <c:v>111.67396333333345</c:v>
                </c:pt>
                <c:pt idx="16">
                  <c:v>63.204668333333444</c:v>
                </c:pt>
                <c:pt idx="17">
                  <c:v>19.72870666666665</c:v>
                </c:pt>
                <c:pt idx="18">
                  <c:v>8.7383333333333445E-3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8-401F-983A-11FA1114B70A}"/>
            </c:ext>
          </c:extLst>
        </c:ser>
        <c:ser>
          <c:idx val="3"/>
          <c:order val="3"/>
          <c:tx>
            <c:strRef>
              <c:f>PV_act!$F$1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24.320665000000002</c:v>
                </c:pt>
                <c:pt idx="6">
                  <c:v>130.1890766666663</c:v>
                </c:pt>
                <c:pt idx="7">
                  <c:v>266.67500666666638</c:v>
                </c:pt>
                <c:pt idx="8">
                  <c:v>399.2034266666663</c:v>
                </c:pt>
                <c:pt idx="9">
                  <c:v>504.44971500000003</c:v>
                </c:pt>
                <c:pt idx="10">
                  <c:v>571.53083000000004</c:v>
                </c:pt>
                <c:pt idx="11">
                  <c:v>593.03385833333368</c:v>
                </c:pt>
                <c:pt idx="12">
                  <c:v>576.49065333333363</c:v>
                </c:pt>
                <c:pt idx="13">
                  <c:v>516.11017333333359</c:v>
                </c:pt>
                <c:pt idx="14">
                  <c:v>422.15181666666626</c:v>
                </c:pt>
                <c:pt idx="15">
                  <c:v>303.11504333333363</c:v>
                </c:pt>
                <c:pt idx="16">
                  <c:v>171.55552833333365</c:v>
                </c:pt>
                <c:pt idx="17">
                  <c:v>53.549346666666615</c:v>
                </c:pt>
                <c:pt idx="18">
                  <c:v>2.3718333333333362E-2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48-401F-983A-11FA1114B70A}"/>
            </c:ext>
          </c:extLst>
        </c:ser>
        <c:ser>
          <c:idx val="4"/>
          <c:order val="4"/>
          <c:tx>
            <c:strRef>
              <c:f>PV_act!$G$1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44.801225000000002</c:v>
                </c:pt>
                <c:pt idx="6">
                  <c:v>239.82198333333264</c:v>
                </c:pt>
                <c:pt idx="7">
                  <c:v>491.24343333333275</c:v>
                </c:pt>
                <c:pt idx="8">
                  <c:v>735.37473333333264</c:v>
                </c:pt>
                <c:pt idx="9">
                  <c:v>929.24947500000007</c:v>
                </c:pt>
                <c:pt idx="10">
                  <c:v>1052.8199500000001</c:v>
                </c:pt>
                <c:pt idx="11">
                  <c:v>1092.4307916666673</c:v>
                </c:pt>
                <c:pt idx="12">
                  <c:v>1061.9564666666672</c:v>
                </c:pt>
                <c:pt idx="13">
                  <c:v>950.72926666666717</c:v>
                </c:pt>
                <c:pt idx="14">
                  <c:v>777.64808333333258</c:v>
                </c:pt>
                <c:pt idx="15">
                  <c:v>558.36981666666725</c:v>
                </c:pt>
                <c:pt idx="16">
                  <c:v>316.02334166666725</c:v>
                </c:pt>
                <c:pt idx="17">
                  <c:v>98.643533333333238</c:v>
                </c:pt>
                <c:pt idx="18">
                  <c:v>4.3691666666666719E-2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48-401F-983A-11FA1114B70A}"/>
            </c:ext>
          </c:extLst>
        </c:ser>
        <c:ser>
          <c:idx val="5"/>
          <c:order val="5"/>
          <c:tx>
            <c:strRef>
              <c:f>PV_act!$H$1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64.001750000000001</c:v>
                </c:pt>
                <c:pt idx="6">
                  <c:v>342.60283333333234</c:v>
                </c:pt>
                <c:pt idx="7">
                  <c:v>701.77633333333245</c:v>
                </c:pt>
                <c:pt idx="8">
                  <c:v>1050.5353333333323</c:v>
                </c:pt>
                <c:pt idx="9">
                  <c:v>1327.4992500000001</c:v>
                </c:pt>
                <c:pt idx="10">
                  <c:v>1504.0284999999999</c:v>
                </c:pt>
                <c:pt idx="11">
                  <c:v>1560.6154166666677</c:v>
                </c:pt>
                <c:pt idx="12">
                  <c:v>1517.0806666666674</c:v>
                </c:pt>
                <c:pt idx="13">
                  <c:v>1358.1846666666675</c:v>
                </c:pt>
                <c:pt idx="14">
                  <c:v>1110.9258333333323</c:v>
                </c:pt>
                <c:pt idx="15">
                  <c:v>797.67116666666755</c:v>
                </c:pt>
                <c:pt idx="16">
                  <c:v>451.46191666666749</c:v>
                </c:pt>
                <c:pt idx="17">
                  <c:v>140.91933333333319</c:v>
                </c:pt>
                <c:pt idx="18">
                  <c:v>6.2416666666666745E-2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48-401F-983A-11FA1114B70A}"/>
            </c:ext>
          </c:extLst>
        </c:ser>
        <c:ser>
          <c:idx val="6"/>
          <c:order val="6"/>
          <c:tx>
            <c:strRef>
              <c:f>PV_act!$I$1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89.602450000000005</c:v>
                </c:pt>
                <c:pt idx="6">
                  <c:v>479.64396666666528</c:v>
                </c:pt>
                <c:pt idx="7">
                  <c:v>982.48686666666549</c:v>
                </c:pt>
                <c:pt idx="8">
                  <c:v>1470.7494666666653</c:v>
                </c:pt>
                <c:pt idx="9">
                  <c:v>1858.4989499999999</c:v>
                </c:pt>
                <c:pt idx="10">
                  <c:v>2105.6399000000001</c:v>
                </c:pt>
                <c:pt idx="11">
                  <c:v>2184.8615833333347</c:v>
                </c:pt>
                <c:pt idx="12">
                  <c:v>2123.9129333333344</c:v>
                </c:pt>
                <c:pt idx="13">
                  <c:v>1901.4585333333343</c:v>
                </c:pt>
                <c:pt idx="14">
                  <c:v>1555.2961666666654</c:v>
                </c:pt>
                <c:pt idx="15">
                  <c:v>1116.7396333333345</c:v>
                </c:pt>
                <c:pt idx="16">
                  <c:v>632.0466833333345</c:v>
                </c:pt>
                <c:pt idx="17">
                  <c:v>197.28706666666648</c:v>
                </c:pt>
                <c:pt idx="18">
                  <c:v>8.7383333333333438E-2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48-401F-983A-11FA1114B70A}"/>
            </c:ext>
          </c:extLst>
        </c:ser>
        <c:ser>
          <c:idx val="7"/>
          <c:order val="7"/>
          <c:tx>
            <c:strRef>
              <c:f>PV_act!$J$1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128.0035</c:v>
                </c:pt>
                <c:pt idx="6">
                  <c:v>685.20566666666468</c:v>
                </c:pt>
                <c:pt idx="7">
                  <c:v>1403.5526666666649</c:v>
                </c:pt>
                <c:pt idx="8">
                  <c:v>2101.0706666666647</c:v>
                </c:pt>
                <c:pt idx="9">
                  <c:v>2654.9985000000001</c:v>
                </c:pt>
                <c:pt idx="10">
                  <c:v>3008.0569999999998</c:v>
                </c:pt>
                <c:pt idx="11">
                  <c:v>3121.2308333333353</c:v>
                </c:pt>
                <c:pt idx="12">
                  <c:v>3034.1613333333348</c:v>
                </c:pt>
                <c:pt idx="13">
                  <c:v>2716.3693333333349</c:v>
                </c:pt>
                <c:pt idx="14">
                  <c:v>2221.8516666666646</c:v>
                </c:pt>
                <c:pt idx="15">
                  <c:v>1595.3423333333351</c:v>
                </c:pt>
                <c:pt idx="16">
                  <c:v>902.92383333333498</c:v>
                </c:pt>
                <c:pt idx="17">
                  <c:v>281.83866666666637</c:v>
                </c:pt>
                <c:pt idx="18">
                  <c:v>0.12483333333333349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48-401F-983A-11FA1114B70A}"/>
            </c:ext>
          </c:extLst>
        </c:ser>
        <c:ser>
          <c:idx val="8"/>
          <c:order val="8"/>
          <c:tx>
            <c:strRef>
              <c:f>PV_act!$K$1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153.60419999999999</c:v>
                </c:pt>
                <c:pt idx="6">
                  <c:v>822.24679999999762</c:v>
                </c:pt>
                <c:pt idx="7">
                  <c:v>1684.2631999999978</c:v>
                </c:pt>
                <c:pt idx="8">
                  <c:v>2521.2847999999976</c:v>
                </c:pt>
                <c:pt idx="9">
                  <c:v>3185.9982</c:v>
                </c:pt>
                <c:pt idx="10">
                  <c:v>3609.6684</c:v>
                </c:pt>
                <c:pt idx="11">
                  <c:v>3745.4770000000021</c:v>
                </c:pt>
                <c:pt idx="12">
                  <c:v>3640.9936000000016</c:v>
                </c:pt>
                <c:pt idx="13">
                  <c:v>3259.6432000000018</c:v>
                </c:pt>
                <c:pt idx="14">
                  <c:v>2666.2219999999975</c:v>
                </c:pt>
                <c:pt idx="15">
                  <c:v>1914.4108000000022</c:v>
                </c:pt>
                <c:pt idx="16">
                  <c:v>1083.5086000000022</c:v>
                </c:pt>
                <c:pt idx="17">
                  <c:v>338.20639999999963</c:v>
                </c:pt>
                <c:pt idx="18">
                  <c:v>0.14980000000000018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48-401F-983A-11FA1114B70A}"/>
            </c:ext>
          </c:extLst>
        </c:ser>
        <c:ser>
          <c:idx val="9"/>
          <c:order val="9"/>
          <c:tx>
            <c:strRef>
              <c:f>PV_act!$L$1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179.20489999999998</c:v>
                </c:pt>
                <c:pt idx="6">
                  <c:v>959.28793333333067</c:v>
                </c:pt>
                <c:pt idx="7">
                  <c:v>1964.973733333331</c:v>
                </c:pt>
                <c:pt idx="8">
                  <c:v>2941.4989333333306</c:v>
                </c:pt>
                <c:pt idx="9">
                  <c:v>3716.9978999999998</c:v>
                </c:pt>
                <c:pt idx="10">
                  <c:v>4211.2798000000003</c:v>
                </c:pt>
                <c:pt idx="11">
                  <c:v>4369.7231666666694</c:v>
                </c:pt>
                <c:pt idx="12">
                  <c:v>4247.8258666666688</c:v>
                </c:pt>
                <c:pt idx="13">
                  <c:v>3802.9170666666687</c:v>
                </c:pt>
                <c:pt idx="14">
                  <c:v>3110.5923333333303</c:v>
                </c:pt>
                <c:pt idx="15">
                  <c:v>2233.479266666669</c:v>
                </c:pt>
                <c:pt idx="16">
                  <c:v>1264.0933666666692</c:v>
                </c:pt>
                <c:pt idx="17">
                  <c:v>394.5741333333329</c:v>
                </c:pt>
                <c:pt idx="18">
                  <c:v>0.17476666666666688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48-401F-983A-11FA1114B70A}"/>
            </c:ext>
          </c:extLst>
        </c:ser>
        <c:ser>
          <c:idx val="10"/>
          <c:order val="10"/>
          <c:tx>
            <c:strRef>
              <c:f>PV_act!$M$1</c:f>
              <c:strCache>
                <c:ptCount val="1"/>
                <c:pt idx="0">
                  <c:v>2026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204.8056</c:v>
                </c:pt>
                <c:pt idx="6">
                  <c:v>1096.3290666666637</c:v>
                </c:pt>
                <c:pt idx="7">
                  <c:v>2245.6842666666639</c:v>
                </c:pt>
                <c:pt idx="8">
                  <c:v>3361.713066666664</c:v>
                </c:pt>
                <c:pt idx="9">
                  <c:v>4247.9975999999997</c:v>
                </c:pt>
                <c:pt idx="10">
                  <c:v>4812.8912</c:v>
                </c:pt>
                <c:pt idx="11">
                  <c:v>4993.9693333333371</c:v>
                </c:pt>
                <c:pt idx="12">
                  <c:v>4854.6581333333361</c:v>
                </c:pt>
                <c:pt idx="13">
                  <c:v>4346.190933333336</c:v>
                </c:pt>
                <c:pt idx="14">
                  <c:v>3554.9626666666632</c:v>
                </c:pt>
                <c:pt idx="15">
                  <c:v>2552.5477333333361</c:v>
                </c:pt>
                <c:pt idx="16">
                  <c:v>1444.6781333333363</c:v>
                </c:pt>
                <c:pt idx="17">
                  <c:v>450.94186666666616</c:v>
                </c:pt>
                <c:pt idx="18">
                  <c:v>0.19973333333333357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48-401F-983A-11FA1114B70A}"/>
            </c:ext>
          </c:extLst>
        </c:ser>
        <c:ser>
          <c:idx val="11"/>
          <c:order val="11"/>
          <c:tx>
            <c:strRef>
              <c:f>PV_act!$N$1</c:f>
              <c:strCache>
                <c:ptCount val="1"/>
                <c:pt idx="0">
                  <c:v>2027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PV_act!$N$2:$N$25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230.40629999999999</c:v>
                </c:pt>
                <c:pt idx="6">
                  <c:v>1233.3701999999967</c:v>
                </c:pt>
                <c:pt idx="7">
                  <c:v>2526.3947999999968</c:v>
                </c:pt>
                <c:pt idx="8">
                  <c:v>3781.9271999999969</c:v>
                </c:pt>
                <c:pt idx="9">
                  <c:v>4778.9973</c:v>
                </c:pt>
                <c:pt idx="10">
                  <c:v>5414.5025999999998</c:v>
                </c:pt>
                <c:pt idx="11">
                  <c:v>5618.2155000000048</c:v>
                </c:pt>
                <c:pt idx="12">
                  <c:v>5461.4904000000033</c:v>
                </c:pt>
                <c:pt idx="13">
                  <c:v>4889.4648000000025</c:v>
                </c:pt>
                <c:pt idx="14">
                  <c:v>3999.3329999999964</c:v>
                </c:pt>
                <c:pt idx="15">
                  <c:v>2871.6162000000031</c:v>
                </c:pt>
                <c:pt idx="16">
                  <c:v>1625.2629000000034</c:v>
                </c:pt>
                <c:pt idx="17">
                  <c:v>507.30959999999948</c:v>
                </c:pt>
                <c:pt idx="18">
                  <c:v>0.22470000000000026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48-401F-983A-11FA1114B70A}"/>
            </c:ext>
          </c:extLst>
        </c:ser>
        <c:ser>
          <c:idx val="12"/>
          <c:order val="12"/>
          <c:tx>
            <c:strRef>
              <c:f>PV_act!$O$1</c:f>
              <c:strCache>
                <c:ptCount val="1"/>
                <c:pt idx="0">
                  <c:v>2028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PV_act!$O$2:$O$25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243.20665</c:v>
                </c:pt>
                <c:pt idx="6">
                  <c:v>1301.8907666666632</c:v>
                </c:pt>
                <c:pt idx="7">
                  <c:v>2666.7500666666633</c:v>
                </c:pt>
                <c:pt idx="8">
                  <c:v>3992.0342666666634</c:v>
                </c:pt>
                <c:pt idx="9">
                  <c:v>5044.4971500000001</c:v>
                </c:pt>
                <c:pt idx="10">
                  <c:v>5715.3082999999997</c:v>
                </c:pt>
                <c:pt idx="11">
                  <c:v>5930.3385833333386</c:v>
                </c:pt>
                <c:pt idx="12">
                  <c:v>5764.9065333333374</c:v>
                </c:pt>
                <c:pt idx="13">
                  <c:v>5161.1017333333357</c:v>
                </c:pt>
                <c:pt idx="14">
                  <c:v>4221.5181666666622</c:v>
                </c:pt>
                <c:pt idx="15">
                  <c:v>3031.1504333333364</c:v>
                </c:pt>
                <c:pt idx="16">
                  <c:v>1715.555283333337</c:v>
                </c:pt>
                <c:pt idx="17">
                  <c:v>535.49346666666611</c:v>
                </c:pt>
                <c:pt idx="18">
                  <c:v>0.23718333333333361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48-401F-983A-11FA1114B70A}"/>
            </c:ext>
          </c:extLst>
        </c:ser>
        <c:ser>
          <c:idx val="13"/>
          <c:order val="13"/>
          <c:tx>
            <c:strRef>
              <c:f>PV_act!$P$1</c:f>
              <c:strCache>
                <c:ptCount val="1"/>
                <c:pt idx="0">
                  <c:v>2029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256.00700000000001</c:v>
                </c:pt>
                <c:pt idx="6">
                  <c:v>1370.4113333333298</c:v>
                </c:pt>
                <c:pt idx="7">
                  <c:v>2807.1053333333298</c:v>
                </c:pt>
                <c:pt idx="8">
                  <c:v>4202.1413333333303</c:v>
                </c:pt>
                <c:pt idx="9">
                  <c:v>5309.9970000000003</c:v>
                </c:pt>
                <c:pt idx="10">
                  <c:v>6016.1139999999996</c:v>
                </c:pt>
                <c:pt idx="11">
                  <c:v>6242.4616666666725</c:v>
                </c:pt>
                <c:pt idx="12">
                  <c:v>6068.3226666666706</c:v>
                </c:pt>
                <c:pt idx="13">
                  <c:v>5432.7386666666689</c:v>
                </c:pt>
                <c:pt idx="14">
                  <c:v>4443.7033333333284</c:v>
                </c:pt>
                <c:pt idx="15">
                  <c:v>3190.6846666666702</c:v>
                </c:pt>
                <c:pt idx="16">
                  <c:v>1805.8476666666704</c:v>
                </c:pt>
                <c:pt idx="17">
                  <c:v>563.67733333333274</c:v>
                </c:pt>
                <c:pt idx="18">
                  <c:v>0.24966666666666698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48-401F-983A-11FA1114B70A}"/>
            </c:ext>
          </c:extLst>
        </c:ser>
        <c:ser>
          <c:idx val="14"/>
          <c:order val="14"/>
          <c:tx>
            <c:strRef>
              <c:f>PV_act!$Q$1</c:f>
              <c:strCache>
                <c:ptCount val="1"/>
                <c:pt idx="0">
                  <c:v>2030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PV_act!$Q$2:$Q$25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268.80734999999999</c:v>
                </c:pt>
                <c:pt idx="6">
                  <c:v>1438.9318999999962</c:v>
                </c:pt>
                <c:pt idx="7">
                  <c:v>2947.4605999999962</c:v>
                </c:pt>
                <c:pt idx="8">
                  <c:v>4412.2483999999968</c:v>
                </c:pt>
                <c:pt idx="9">
                  <c:v>5575.4968500000004</c:v>
                </c:pt>
                <c:pt idx="10">
                  <c:v>6316.9196999999995</c:v>
                </c:pt>
                <c:pt idx="11">
                  <c:v>6554.5847500000064</c:v>
                </c:pt>
                <c:pt idx="12">
                  <c:v>6371.7388000000037</c:v>
                </c:pt>
                <c:pt idx="13">
                  <c:v>5704.3756000000021</c:v>
                </c:pt>
                <c:pt idx="14">
                  <c:v>4665.8884999999946</c:v>
                </c:pt>
                <c:pt idx="15">
                  <c:v>3350.2189000000039</c:v>
                </c:pt>
                <c:pt idx="16">
                  <c:v>1896.1400500000041</c:v>
                </c:pt>
                <c:pt idx="17">
                  <c:v>591.86119999999937</c:v>
                </c:pt>
                <c:pt idx="18">
                  <c:v>0.26215000000000033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48-401F-983A-11FA1114B70A}"/>
            </c:ext>
          </c:extLst>
        </c:ser>
        <c:ser>
          <c:idx val="15"/>
          <c:order val="15"/>
          <c:tx>
            <c:strRef>
              <c:f>PV_act!$R$1</c:f>
              <c:strCache>
                <c:ptCount val="1"/>
                <c:pt idx="0">
                  <c:v>2031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281.60769999999997</c:v>
                </c:pt>
                <c:pt idx="6">
                  <c:v>1507.4524666666625</c:v>
                </c:pt>
                <c:pt idx="7">
                  <c:v>3087.8158666666627</c:v>
                </c:pt>
                <c:pt idx="8">
                  <c:v>4622.3554666666632</c:v>
                </c:pt>
                <c:pt idx="9">
                  <c:v>5840.9966999999997</c:v>
                </c:pt>
                <c:pt idx="10">
                  <c:v>6617.7253999999984</c:v>
                </c:pt>
                <c:pt idx="11">
                  <c:v>6866.7078333333402</c:v>
                </c:pt>
                <c:pt idx="12">
                  <c:v>6675.1549333333369</c:v>
                </c:pt>
                <c:pt idx="13">
                  <c:v>5976.0125333333353</c:v>
                </c:pt>
                <c:pt idx="14">
                  <c:v>4888.0736666666608</c:v>
                </c:pt>
                <c:pt idx="15">
                  <c:v>3509.7531333333372</c:v>
                </c:pt>
                <c:pt idx="16">
                  <c:v>1986.4324333333377</c:v>
                </c:pt>
                <c:pt idx="17">
                  <c:v>620.045066666666</c:v>
                </c:pt>
                <c:pt idx="18">
                  <c:v>0.27463333333333367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348-401F-983A-11FA1114B70A}"/>
            </c:ext>
          </c:extLst>
        </c:ser>
        <c:ser>
          <c:idx val="16"/>
          <c:order val="16"/>
          <c:tx>
            <c:strRef>
              <c:f>PV_act!$S$1</c:f>
              <c:strCache>
                <c:ptCount val="1"/>
                <c:pt idx="0">
                  <c:v>2032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PV_act!$S$2:$S$25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294.40805</c:v>
                </c:pt>
                <c:pt idx="6">
                  <c:v>1575.9730333333289</c:v>
                </c:pt>
                <c:pt idx="7">
                  <c:v>3228.1711333333296</c:v>
                </c:pt>
                <c:pt idx="8">
                  <c:v>4832.4625333333297</c:v>
                </c:pt>
                <c:pt idx="9">
                  <c:v>6106.4965499999998</c:v>
                </c:pt>
                <c:pt idx="10">
                  <c:v>6918.5310999999983</c:v>
                </c:pt>
                <c:pt idx="11">
                  <c:v>7178.8309166666741</c:v>
                </c:pt>
                <c:pt idx="12">
                  <c:v>6978.571066666671</c:v>
                </c:pt>
                <c:pt idx="13">
                  <c:v>6247.6494666666686</c:v>
                </c:pt>
                <c:pt idx="14">
                  <c:v>5110.2588333333269</c:v>
                </c:pt>
                <c:pt idx="15">
                  <c:v>3669.2873666666706</c:v>
                </c:pt>
                <c:pt idx="16">
                  <c:v>2076.7248166666714</c:v>
                </c:pt>
                <c:pt idx="17">
                  <c:v>648.22893333333263</c:v>
                </c:pt>
                <c:pt idx="18">
                  <c:v>0.28711666666666702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348-401F-983A-11FA1114B70A}"/>
            </c:ext>
          </c:extLst>
        </c:ser>
        <c:ser>
          <c:idx val="17"/>
          <c:order val="17"/>
          <c:tx>
            <c:strRef>
              <c:f>PV_act!$T$1</c:f>
              <c:strCache>
                <c:ptCount val="1"/>
                <c:pt idx="0">
                  <c:v>2033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PV_act!$T$2:$T$25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307.20839999999998</c:v>
                </c:pt>
                <c:pt idx="6">
                  <c:v>1644.4935999999952</c:v>
                </c:pt>
                <c:pt idx="7">
                  <c:v>3368.5263999999961</c:v>
                </c:pt>
                <c:pt idx="8">
                  <c:v>5042.5695999999962</c:v>
                </c:pt>
                <c:pt idx="9">
                  <c:v>6371.9963999999991</c:v>
                </c:pt>
                <c:pt idx="10">
                  <c:v>7219.3367999999973</c:v>
                </c:pt>
                <c:pt idx="11">
                  <c:v>7490.9540000000079</c:v>
                </c:pt>
                <c:pt idx="12">
                  <c:v>7281.987200000005</c:v>
                </c:pt>
                <c:pt idx="13">
                  <c:v>6519.2864000000018</c:v>
                </c:pt>
                <c:pt idx="14">
                  <c:v>5332.4439999999931</c:v>
                </c:pt>
                <c:pt idx="15">
                  <c:v>3828.8216000000039</c:v>
                </c:pt>
                <c:pt idx="16">
                  <c:v>2167.0172000000048</c:v>
                </c:pt>
                <c:pt idx="17">
                  <c:v>676.41279999999927</c:v>
                </c:pt>
                <c:pt idx="18">
                  <c:v>0.29960000000000037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348-401F-983A-11FA1114B70A}"/>
            </c:ext>
          </c:extLst>
        </c:ser>
        <c:ser>
          <c:idx val="18"/>
          <c:order val="18"/>
          <c:tx>
            <c:strRef>
              <c:f>PV_act!$U$1</c:f>
              <c:strCache>
                <c:ptCount val="1"/>
                <c:pt idx="0">
                  <c:v>2034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320.00875000000002</c:v>
                </c:pt>
                <c:pt idx="6">
                  <c:v>1713.0141666666616</c:v>
                </c:pt>
                <c:pt idx="7">
                  <c:v>3508.8816666666621</c:v>
                </c:pt>
                <c:pt idx="8">
                  <c:v>5252.6766666666626</c:v>
                </c:pt>
                <c:pt idx="9">
                  <c:v>6637.4962499999983</c:v>
                </c:pt>
                <c:pt idx="10">
                  <c:v>7520.1424999999972</c:v>
                </c:pt>
                <c:pt idx="11">
                  <c:v>7803.0770833333418</c:v>
                </c:pt>
                <c:pt idx="12">
                  <c:v>7585.4033333333382</c:v>
                </c:pt>
                <c:pt idx="13">
                  <c:v>6790.923333333335</c:v>
                </c:pt>
                <c:pt idx="14">
                  <c:v>5554.6291666666593</c:v>
                </c:pt>
                <c:pt idx="15">
                  <c:v>3988.3558333333372</c:v>
                </c:pt>
                <c:pt idx="16">
                  <c:v>2257.3095833333382</c:v>
                </c:pt>
                <c:pt idx="17">
                  <c:v>704.5966666666659</c:v>
                </c:pt>
                <c:pt idx="18">
                  <c:v>0.31208333333333371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348-401F-983A-11FA1114B70A}"/>
            </c:ext>
          </c:extLst>
        </c:ser>
        <c:ser>
          <c:idx val="19"/>
          <c:order val="19"/>
          <c:tx>
            <c:strRef>
              <c:f>PV_act!$V$1</c:f>
              <c:strCache>
                <c:ptCount val="1"/>
                <c:pt idx="0">
                  <c:v>2035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332.80910000000006</c:v>
                </c:pt>
                <c:pt idx="6">
                  <c:v>1781.5347333333282</c:v>
                </c:pt>
                <c:pt idx="7">
                  <c:v>3649.2369333333286</c:v>
                </c:pt>
                <c:pt idx="8">
                  <c:v>5462.7837333333291</c:v>
                </c:pt>
                <c:pt idx="9">
                  <c:v>6902.9960999999985</c:v>
                </c:pt>
                <c:pt idx="10">
                  <c:v>7820.948199999998</c:v>
                </c:pt>
                <c:pt idx="11">
                  <c:v>8115.2001666666756</c:v>
                </c:pt>
                <c:pt idx="12">
                  <c:v>7888.8194666666723</c:v>
                </c:pt>
                <c:pt idx="13">
                  <c:v>7062.5602666666682</c:v>
                </c:pt>
                <c:pt idx="14">
                  <c:v>5776.8143333333255</c:v>
                </c:pt>
                <c:pt idx="15">
                  <c:v>4147.8900666666705</c:v>
                </c:pt>
                <c:pt idx="16">
                  <c:v>2347.6019666666716</c:v>
                </c:pt>
                <c:pt idx="17">
                  <c:v>732.78053333333253</c:v>
                </c:pt>
                <c:pt idx="18">
                  <c:v>0.32456666666666706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348-401F-983A-11FA1114B70A}"/>
            </c:ext>
          </c:extLst>
        </c:ser>
        <c:ser>
          <c:idx val="20"/>
          <c:order val="20"/>
          <c:tx>
            <c:strRef>
              <c:f>PV_act!$W$1</c:f>
              <c:strCache>
                <c:ptCount val="1"/>
                <c:pt idx="0">
                  <c:v>2036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345.60945000000004</c:v>
                </c:pt>
                <c:pt idx="6">
                  <c:v>1850.0552999999948</c:v>
                </c:pt>
                <c:pt idx="7">
                  <c:v>3789.592199999995</c:v>
                </c:pt>
                <c:pt idx="8">
                  <c:v>5672.8907999999956</c:v>
                </c:pt>
                <c:pt idx="9">
                  <c:v>7168.4959499999986</c:v>
                </c:pt>
                <c:pt idx="10">
                  <c:v>8121.7538999999979</c:v>
                </c:pt>
                <c:pt idx="11">
                  <c:v>8427.3232500000086</c:v>
                </c:pt>
                <c:pt idx="12">
                  <c:v>8192.2356000000054</c:v>
                </c:pt>
                <c:pt idx="13">
                  <c:v>7334.1972000000014</c:v>
                </c:pt>
                <c:pt idx="14">
                  <c:v>5998.9994999999917</c:v>
                </c:pt>
                <c:pt idx="15">
                  <c:v>4307.4243000000042</c:v>
                </c:pt>
                <c:pt idx="16">
                  <c:v>2437.894350000005</c:v>
                </c:pt>
                <c:pt idx="17">
                  <c:v>760.96439999999927</c:v>
                </c:pt>
                <c:pt idx="18">
                  <c:v>0.3370500000000004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348-401F-983A-11FA1114B70A}"/>
            </c:ext>
          </c:extLst>
        </c:ser>
        <c:ser>
          <c:idx val="21"/>
          <c:order val="21"/>
          <c:tx>
            <c:strRef>
              <c:f>PV_act!$X$1</c:f>
              <c:strCache>
                <c:ptCount val="1"/>
                <c:pt idx="0">
                  <c:v>2037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PV_act!$B$2:$B$25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PV_act!$X$2:$X$25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358.40980000000008</c:v>
                </c:pt>
                <c:pt idx="6">
                  <c:v>1918.5758666666613</c:v>
                </c:pt>
                <c:pt idx="7">
                  <c:v>3929.9474666666615</c:v>
                </c:pt>
                <c:pt idx="8">
                  <c:v>5882.997866666662</c:v>
                </c:pt>
                <c:pt idx="9">
                  <c:v>7433.9957999999988</c:v>
                </c:pt>
                <c:pt idx="10">
                  <c:v>8422.5595999999969</c:v>
                </c:pt>
                <c:pt idx="11">
                  <c:v>8739.4463333333424</c:v>
                </c:pt>
                <c:pt idx="12">
                  <c:v>8495.6517333333395</c:v>
                </c:pt>
                <c:pt idx="13">
                  <c:v>7605.8341333333356</c:v>
                </c:pt>
                <c:pt idx="14">
                  <c:v>6221.1846666666579</c:v>
                </c:pt>
                <c:pt idx="15">
                  <c:v>4466.958533333338</c:v>
                </c:pt>
                <c:pt idx="16">
                  <c:v>2528.1867333333389</c:v>
                </c:pt>
                <c:pt idx="17">
                  <c:v>789.1482666666659</c:v>
                </c:pt>
                <c:pt idx="18">
                  <c:v>0.34953333333333375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348-401F-983A-11FA1114B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33832"/>
        <c:axId val="606629240"/>
      </c:lineChart>
      <c:catAx>
        <c:axId val="60663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9240"/>
        <c:crosses val="autoZero"/>
        <c:auto val="1"/>
        <c:lblAlgn val="ctr"/>
        <c:lblOffset val="100"/>
        <c:noMultiLvlLbl val="0"/>
      </c:catAx>
      <c:valAx>
        <c:axId val="60662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GVariable!$A$2</c:f>
              <c:strCache>
                <c:ptCount val="1"/>
                <c:pt idx="0">
                  <c:v>Anpara_A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GVariable!$B$2:$W$2</c:f>
              <c:numCache>
                <c:formatCode>General</c:formatCode>
                <c:ptCount val="22"/>
                <c:pt idx="0">
                  <c:v>1910</c:v>
                </c:pt>
                <c:pt idx="1">
                  <c:v>1870</c:v>
                </c:pt>
                <c:pt idx="2">
                  <c:v>1963.5</c:v>
                </c:pt>
                <c:pt idx="3">
                  <c:v>2061.6750000000002</c:v>
                </c:pt>
                <c:pt idx="4">
                  <c:v>2164.7587500000004</c:v>
                </c:pt>
                <c:pt idx="5">
                  <c:v>2272.9966875000005</c:v>
                </c:pt>
                <c:pt idx="6">
                  <c:v>2386.6465218750004</c:v>
                </c:pt>
                <c:pt idx="7">
                  <c:v>2505.9788479687504</c:v>
                </c:pt>
                <c:pt idx="8">
                  <c:v>2631.2777903671881</c:v>
                </c:pt>
                <c:pt idx="9">
                  <c:v>2762.8416798855478</c:v>
                </c:pt>
                <c:pt idx="10">
                  <c:v>2900.9837638798253</c:v>
                </c:pt>
                <c:pt idx="11">
                  <c:v>3046.0329520738169</c:v>
                </c:pt>
                <c:pt idx="12">
                  <c:v>3046.0329520738169</c:v>
                </c:pt>
                <c:pt idx="13">
                  <c:v>3046.0329520738169</c:v>
                </c:pt>
                <c:pt idx="14">
                  <c:v>3046.0329520738169</c:v>
                </c:pt>
                <c:pt idx="15">
                  <c:v>3046.0329520738169</c:v>
                </c:pt>
                <c:pt idx="16">
                  <c:v>3046.0329520738169</c:v>
                </c:pt>
                <c:pt idx="17">
                  <c:v>3046.0329520738169</c:v>
                </c:pt>
                <c:pt idx="18">
                  <c:v>3046.0329520738169</c:v>
                </c:pt>
                <c:pt idx="19">
                  <c:v>3046.0329520738169</c:v>
                </c:pt>
                <c:pt idx="20">
                  <c:v>3046.0329520738169</c:v>
                </c:pt>
                <c:pt idx="21">
                  <c:v>3046.0329520738169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E-40FE-9F6E-C78B281CF962}"/>
            </c:ext>
          </c:extLst>
        </c:ser>
        <c:ser>
          <c:idx val="2"/>
          <c:order val="2"/>
          <c:tx>
            <c:strRef>
              <c:f>GVariable!$A$3</c:f>
              <c:strCache>
                <c:ptCount val="1"/>
                <c:pt idx="0">
                  <c:v>Anpara_B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GVariable!$B$3:$W$3</c:f>
              <c:numCache>
                <c:formatCode>General</c:formatCode>
                <c:ptCount val="22"/>
                <c:pt idx="0">
                  <c:v>1830</c:v>
                </c:pt>
                <c:pt idx="1">
                  <c:v>1620</c:v>
                </c:pt>
                <c:pt idx="2">
                  <c:v>1701</c:v>
                </c:pt>
                <c:pt idx="3">
                  <c:v>1786.0500000000002</c:v>
                </c:pt>
                <c:pt idx="4">
                  <c:v>1875.3525000000002</c:v>
                </c:pt>
                <c:pt idx="5">
                  <c:v>1969.1201250000004</c:v>
                </c:pt>
                <c:pt idx="6">
                  <c:v>2067.5761312500003</c:v>
                </c:pt>
                <c:pt idx="7">
                  <c:v>2170.9549378125002</c:v>
                </c:pt>
                <c:pt idx="8">
                  <c:v>2279.5026847031254</c:v>
                </c:pt>
                <c:pt idx="9">
                  <c:v>2393.4778189382819</c:v>
                </c:pt>
                <c:pt idx="10">
                  <c:v>2513.1517098851959</c:v>
                </c:pt>
                <c:pt idx="11">
                  <c:v>2638.8092953794558</c:v>
                </c:pt>
                <c:pt idx="12">
                  <c:v>2638.8092953794558</c:v>
                </c:pt>
                <c:pt idx="13">
                  <c:v>2638.8092953794558</c:v>
                </c:pt>
                <c:pt idx="14">
                  <c:v>2638.8092953794558</c:v>
                </c:pt>
                <c:pt idx="15">
                  <c:v>2638.8092953794558</c:v>
                </c:pt>
                <c:pt idx="16">
                  <c:v>2638.8092953794558</c:v>
                </c:pt>
                <c:pt idx="17">
                  <c:v>2638.8092953794558</c:v>
                </c:pt>
                <c:pt idx="18">
                  <c:v>2638.8092953794558</c:v>
                </c:pt>
                <c:pt idx="19">
                  <c:v>2638.8092953794558</c:v>
                </c:pt>
                <c:pt idx="20">
                  <c:v>2638.8092953794558</c:v>
                </c:pt>
                <c:pt idx="21">
                  <c:v>2638.8092953794558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E-40FE-9F6E-C78B281CF962}"/>
            </c:ext>
          </c:extLst>
        </c:ser>
        <c:ser>
          <c:idx val="3"/>
          <c:order val="3"/>
          <c:tx>
            <c:strRef>
              <c:f>GVariable!$A$4</c:f>
              <c:strCache>
                <c:ptCount val="1"/>
                <c:pt idx="0">
                  <c:v>Harduagunj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GVariable!$B$4:$W$4</c:f>
              <c:numCache>
                <c:formatCode>General</c:formatCode>
                <c:ptCount val="22"/>
                <c:pt idx="0">
                  <c:v>5100</c:v>
                </c:pt>
                <c:pt idx="1">
                  <c:v>3470</c:v>
                </c:pt>
                <c:pt idx="2">
                  <c:v>3643.5</c:v>
                </c:pt>
                <c:pt idx="3">
                  <c:v>3825.6750000000002</c:v>
                </c:pt>
                <c:pt idx="4">
                  <c:v>4016.9587500000002</c:v>
                </c:pt>
                <c:pt idx="5">
                  <c:v>4217.8066875000004</c:v>
                </c:pt>
                <c:pt idx="6">
                  <c:v>4428.6970218750002</c:v>
                </c:pt>
                <c:pt idx="7">
                  <c:v>4650.13187296875</c:v>
                </c:pt>
                <c:pt idx="8">
                  <c:v>4882.638466617188</c:v>
                </c:pt>
                <c:pt idx="9">
                  <c:v>5126.7703899480475</c:v>
                </c:pt>
                <c:pt idx="10">
                  <c:v>5383.1089094454501</c:v>
                </c:pt>
                <c:pt idx="11">
                  <c:v>5652.2643549177228</c:v>
                </c:pt>
                <c:pt idx="12">
                  <c:v>5652.2643549177228</c:v>
                </c:pt>
                <c:pt idx="13">
                  <c:v>5652.2643549177228</c:v>
                </c:pt>
                <c:pt idx="14">
                  <c:v>5652.2643549177228</c:v>
                </c:pt>
                <c:pt idx="15">
                  <c:v>5652.2643549177228</c:v>
                </c:pt>
                <c:pt idx="16">
                  <c:v>5652.2643549177228</c:v>
                </c:pt>
                <c:pt idx="17">
                  <c:v>5652.2643549177228</c:v>
                </c:pt>
                <c:pt idx="18">
                  <c:v>5652.2643549177228</c:v>
                </c:pt>
                <c:pt idx="19">
                  <c:v>5652.2643549177228</c:v>
                </c:pt>
                <c:pt idx="20">
                  <c:v>5652.2643549177228</c:v>
                </c:pt>
                <c:pt idx="21">
                  <c:v>5652.2643549177228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5E-40FE-9F6E-C78B281CF962}"/>
            </c:ext>
          </c:extLst>
        </c:ser>
        <c:ser>
          <c:idx val="4"/>
          <c:order val="4"/>
          <c:tx>
            <c:strRef>
              <c:f>GVariable!$A$5</c:f>
              <c:strCache>
                <c:ptCount val="1"/>
                <c:pt idx="0">
                  <c:v>Obra_A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GVariable!$B$5:$W$5</c:f>
              <c:numCache>
                <c:formatCode>General</c:formatCode>
                <c:ptCount val="22"/>
                <c:pt idx="0">
                  <c:v>2430</c:v>
                </c:pt>
                <c:pt idx="1">
                  <c:v>1600</c:v>
                </c:pt>
                <c:pt idx="2">
                  <c:v>1680</c:v>
                </c:pt>
                <c:pt idx="3">
                  <c:v>1764</c:v>
                </c:pt>
                <c:pt idx="4">
                  <c:v>1852.2</c:v>
                </c:pt>
                <c:pt idx="5">
                  <c:v>1944.8100000000002</c:v>
                </c:pt>
                <c:pt idx="6">
                  <c:v>2042.0505000000003</c:v>
                </c:pt>
                <c:pt idx="7">
                  <c:v>2144.1530250000005</c:v>
                </c:pt>
                <c:pt idx="8">
                  <c:v>2251.3606762500008</c:v>
                </c:pt>
                <c:pt idx="9">
                  <c:v>2363.9287100625011</c:v>
                </c:pt>
                <c:pt idx="10">
                  <c:v>2482.1251455656261</c:v>
                </c:pt>
                <c:pt idx="11">
                  <c:v>2606.2314028439073</c:v>
                </c:pt>
                <c:pt idx="12">
                  <c:v>2606.2314028439073</c:v>
                </c:pt>
                <c:pt idx="13">
                  <c:v>2606.2314028439073</c:v>
                </c:pt>
                <c:pt idx="14">
                  <c:v>2606.2314028439073</c:v>
                </c:pt>
                <c:pt idx="15">
                  <c:v>2606.2314028439073</c:v>
                </c:pt>
                <c:pt idx="16">
                  <c:v>2606.2314028439073</c:v>
                </c:pt>
                <c:pt idx="17">
                  <c:v>2606.2314028439073</c:v>
                </c:pt>
                <c:pt idx="18">
                  <c:v>2606.2314028439073</c:v>
                </c:pt>
                <c:pt idx="19">
                  <c:v>2606.2314028439073</c:v>
                </c:pt>
                <c:pt idx="20">
                  <c:v>2606.2314028439073</c:v>
                </c:pt>
                <c:pt idx="21">
                  <c:v>2606.2314028439073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5E-40FE-9F6E-C78B281CF962}"/>
            </c:ext>
          </c:extLst>
        </c:ser>
        <c:ser>
          <c:idx val="5"/>
          <c:order val="5"/>
          <c:tx>
            <c:strRef>
              <c:f>GVariable!$A$6</c:f>
              <c:strCache>
                <c:ptCount val="1"/>
                <c:pt idx="0">
                  <c:v>Obra_B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GVariable!$B$6:$W$6</c:f>
              <c:numCache>
                <c:formatCode>General</c:formatCode>
                <c:ptCount val="22"/>
                <c:pt idx="0">
                  <c:v>2520</c:v>
                </c:pt>
                <c:pt idx="1">
                  <c:v>1520</c:v>
                </c:pt>
                <c:pt idx="2">
                  <c:v>1520</c:v>
                </c:pt>
                <c:pt idx="3">
                  <c:v>1520</c:v>
                </c:pt>
                <c:pt idx="4">
                  <c:v>1520</c:v>
                </c:pt>
                <c:pt idx="5">
                  <c:v>1520</c:v>
                </c:pt>
                <c:pt idx="6">
                  <c:v>1520</c:v>
                </c:pt>
                <c:pt idx="7">
                  <c:v>1520</c:v>
                </c:pt>
                <c:pt idx="8">
                  <c:v>1520</c:v>
                </c:pt>
                <c:pt idx="9">
                  <c:v>1520</c:v>
                </c:pt>
                <c:pt idx="10">
                  <c:v>1520</c:v>
                </c:pt>
                <c:pt idx="11">
                  <c:v>1520</c:v>
                </c:pt>
                <c:pt idx="12">
                  <c:v>1520</c:v>
                </c:pt>
                <c:pt idx="13">
                  <c:v>1520</c:v>
                </c:pt>
                <c:pt idx="14">
                  <c:v>1520</c:v>
                </c:pt>
                <c:pt idx="15">
                  <c:v>1520</c:v>
                </c:pt>
                <c:pt idx="16">
                  <c:v>1520</c:v>
                </c:pt>
                <c:pt idx="17">
                  <c:v>1520</c:v>
                </c:pt>
                <c:pt idx="18">
                  <c:v>1520</c:v>
                </c:pt>
                <c:pt idx="19">
                  <c:v>1520</c:v>
                </c:pt>
                <c:pt idx="20">
                  <c:v>1520</c:v>
                </c:pt>
                <c:pt idx="21">
                  <c:v>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5E-40FE-9F6E-C78B281CF962}"/>
            </c:ext>
          </c:extLst>
        </c:ser>
        <c:ser>
          <c:idx val="6"/>
          <c:order val="6"/>
          <c:tx>
            <c:strRef>
              <c:f>GVariable!$A$7</c:f>
              <c:strCache>
                <c:ptCount val="1"/>
                <c:pt idx="0">
                  <c:v>Panki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GVariable!$B$7:$W$7</c:f>
              <c:numCache>
                <c:formatCode>General</c:formatCode>
                <c:ptCount val="22"/>
                <c:pt idx="0">
                  <c:v>4360</c:v>
                </c:pt>
                <c:pt idx="1">
                  <c:v>3450</c:v>
                </c:pt>
                <c:pt idx="2">
                  <c:v>3622.5</c:v>
                </c:pt>
                <c:pt idx="3">
                  <c:v>3803.625</c:v>
                </c:pt>
                <c:pt idx="4">
                  <c:v>3993.8062500000001</c:v>
                </c:pt>
                <c:pt idx="5">
                  <c:v>4193.4965625000004</c:v>
                </c:pt>
                <c:pt idx="6">
                  <c:v>4403.1713906250006</c:v>
                </c:pt>
                <c:pt idx="7">
                  <c:v>4623.3299601562512</c:v>
                </c:pt>
                <c:pt idx="8">
                  <c:v>4854.4964581640643</c:v>
                </c:pt>
                <c:pt idx="9">
                  <c:v>5097.2212810722676</c:v>
                </c:pt>
                <c:pt idx="10">
                  <c:v>5352.0823451258811</c:v>
                </c:pt>
                <c:pt idx="11">
                  <c:v>5619.6864623821757</c:v>
                </c:pt>
                <c:pt idx="12">
                  <c:v>5619.6864623821757</c:v>
                </c:pt>
                <c:pt idx="13">
                  <c:v>5619.6864623821757</c:v>
                </c:pt>
                <c:pt idx="14">
                  <c:v>5619.6864623821757</c:v>
                </c:pt>
                <c:pt idx="15">
                  <c:v>5619.6864623821757</c:v>
                </c:pt>
                <c:pt idx="16">
                  <c:v>5619.6864623821757</c:v>
                </c:pt>
                <c:pt idx="17">
                  <c:v>5619.6864623821757</c:v>
                </c:pt>
                <c:pt idx="18">
                  <c:v>5619.6864623821757</c:v>
                </c:pt>
                <c:pt idx="19">
                  <c:v>5619.6864623821757</c:v>
                </c:pt>
                <c:pt idx="20">
                  <c:v>5619.6864623821757</c:v>
                </c:pt>
                <c:pt idx="21">
                  <c:v>5619.6864623821757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5E-40FE-9F6E-C78B281CF962}"/>
            </c:ext>
          </c:extLst>
        </c:ser>
        <c:ser>
          <c:idx val="7"/>
          <c:order val="7"/>
          <c:tx>
            <c:strRef>
              <c:f>GVariable!$A$8</c:f>
              <c:strCache>
                <c:ptCount val="1"/>
                <c:pt idx="0">
                  <c:v>Parichha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GVariable!$B$8:$W$8</c:f>
              <c:numCache>
                <c:formatCode>General</c:formatCode>
                <c:ptCount val="22"/>
                <c:pt idx="0">
                  <c:v>3910</c:v>
                </c:pt>
                <c:pt idx="1">
                  <c:v>3900</c:v>
                </c:pt>
                <c:pt idx="2">
                  <c:v>4095</c:v>
                </c:pt>
                <c:pt idx="3">
                  <c:v>4299.75</c:v>
                </c:pt>
                <c:pt idx="4">
                  <c:v>4514.7375000000002</c:v>
                </c:pt>
                <c:pt idx="5">
                  <c:v>4740.4743750000007</c:v>
                </c:pt>
                <c:pt idx="6">
                  <c:v>4977.4980937500013</c:v>
                </c:pt>
                <c:pt idx="7">
                  <c:v>5226.3729984375013</c:v>
                </c:pt>
                <c:pt idx="8">
                  <c:v>5487.6916483593768</c:v>
                </c:pt>
                <c:pt idx="9">
                  <c:v>5762.0762307773457</c:v>
                </c:pt>
                <c:pt idx="10">
                  <c:v>6050.1800423162131</c:v>
                </c:pt>
                <c:pt idx="11">
                  <c:v>6352.6890444320243</c:v>
                </c:pt>
                <c:pt idx="12">
                  <c:v>6352.6890444320243</c:v>
                </c:pt>
                <c:pt idx="13">
                  <c:v>6352.6890444320243</c:v>
                </c:pt>
                <c:pt idx="14">
                  <c:v>6352.6890444320243</c:v>
                </c:pt>
                <c:pt idx="15">
                  <c:v>6352.6890444320243</c:v>
                </c:pt>
                <c:pt idx="16">
                  <c:v>6352.6890444320243</c:v>
                </c:pt>
                <c:pt idx="17">
                  <c:v>6352.6890444320243</c:v>
                </c:pt>
                <c:pt idx="18">
                  <c:v>6352.6890444320243</c:v>
                </c:pt>
                <c:pt idx="19">
                  <c:v>6352.6890444320243</c:v>
                </c:pt>
                <c:pt idx="20">
                  <c:v>6352.6890444320243</c:v>
                </c:pt>
                <c:pt idx="21">
                  <c:v>6352.6890444320243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5E-40FE-9F6E-C78B281CF962}"/>
            </c:ext>
          </c:extLst>
        </c:ser>
        <c:ser>
          <c:idx val="8"/>
          <c:order val="8"/>
          <c:tx>
            <c:strRef>
              <c:f>GVariable!$A$9</c:f>
              <c:strCache>
                <c:ptCount val="1"/>
                <c:pt idx="0">
                  <c:v>ParichhaExtn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GVariable!$B$9:$W$9</c:f>
              <c:numCache>
                <c:formatCode>General</c:formatCode>
                <c:ptCount val="22"/>
                <c:pt idx="0">
                  <c:v>3330</c:v>
                </c:pt>
                <c:pt idx="1">
                  <c:v>3210</c:v>
                </c:pt>
                <c:pt idx="2">
                  <c:v>3370.5</c:v>
                </c:pt>
                <c:pt idx="3">
                  <c:v>3539.0250000000001</c:v>
                </c:pt>
                <c:pt idx="4">
                  <c:v>3715.9762500000002</c:v>
                </c:pt>
                <c:pt idx="5">
                  <c:v>3901.7750625000003</c:v>
                </c:pt>
                <c:pt idx="6">
                  <c:v>4096.8638156250008</c:v>
                </c:pt>
                <c:pt idx="7">
                  <c:v>4301.7070064062509</c:v>
                </c:pt>
                <c:pt idx="8">
                  <c:v>4516.7923567265634</c:v>
                </c:pt>
                <c:pt idx="9">
                  <c:v>4742.6319745628916</c:v>
                </c:pt>
                <c:pt idx="10">
                  <c:v>4979.7635732910367</c:v>
                </c:pt>
                <c:pt idx="11">
                  <c:v>5228.7517519555886</c:v>
                </c:pt>
                <c:pt idx="12">
                  <c:v>5228.7517519555886</c:v>
                </c:pt>
                <c:pt idx="13">
                  <c:v>5228.7517519555886</c:v>
                </c:pt>
                <c:pt idx="14">
                  <c:v>5228.7517519555886</c:v>
                </c:pt>
                <c:pt idx="15">
                  <c:v>5228.7517519555886</c:v>
                </c:pt>
                <c:pt idx="16">
                  <c:v>5228.7517519555886</c:v>
                </c:pt>
                <c:pt idx="17">
                  <c:v>5228.7517519555886</c:v>
                </c:pt>
                <c:pt idx="18">
                  <c:v>5228.7517519555886</c:v>
                </c:pt>
                <c:pt idx="19">
                  <c:v>5228.7517519555886</c:v>
                </c:pt>
                <c:pt idx="20">
                  <c:v>5228.7517519555886</c:v>
                </c:pt>
                <c:pt idx="21">
                  <c:v>5228.7517519555886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5E-40FE-9F6E-C78B281CF962}"/>
            </c:ext>
          </c:extLst>
        </c:ser>
        <c:ser>
          <c:idx val="9"/>
          <c:order val="9"/>
          <c:tx>
            <c:strRef>
              <c:f>GVariable!$A$10</c:f>
              <c:strCache>
                <c:ptCount val="1"/>
                <c:pt idx="0">
                  <c:v>ParichhaExtn_Stage_II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GVariable!$B$10:$W$10</c:f>
              <c:numCache>
                <c:formatCode>General</c:formatCode>
                <c:ptCount val="22"/>
                <c:pt idx="0">
                  <c:v>3230</c:v>
                </c:pt>
                <c:pt idx="1">
                  <c:v>3210</c:v>
                </c:pt>
                <c:pt idx="2">
                  <c:v>3370.5</c:v>
                </c:pt>
                <c:pt idx="3">
                  <c:v>3539.0250000000001</c:v>
                </c:pt>
                <c:pt idx="4">
                  <c:v>3715.9762500000002</c:v>
                </c:pt>
                <c:pt idx="5">
                  <c:v>3901.7750625000003</c:v>
                </c:pt>
                <c:pt idx="6">
                  <c:v>4096.8638156250008</c:v>
                </c:pt>
                <c:pt idx="7">
                  <c:v>4301.7070064062509</c:v>
                </c:pt>
                <c:pt idx="8">
                  <c:v>4516.7923567265634</c:v>
                </c:pt>
                <c:pt idx="9">
                  <c:v>4742.6319745628916</c:v>
                </c:pt>
                <c:pt idx="10">
                  <c:v>4979.7635732910367</c:v>
                </c:pt>
                <c:pt idx="11">
                  <c:v>5228.7517519555886</c:v>
                </c:pt>
                <c:pt idx="12">
                  <c:v>5228.7517519555886</c:v>
                </c:pt>
                <c:pt idx="13">
                  <c:v>5228.7517519555886</c:v>
                </c:pt>
                <c:pt idx="14">
                  <c:v>5228.7517519555886</c:v>
                </c:pt>
                <c:pt idx="15">
                  <c:v>5228.7517519555886</c:v>
                </c:pt>
                <c:pt idx="16">
                  <c:v>5228.7517519555886</c:v>
                </c:pt>
                <c:pt idx="17">
                  <c:v>5228.7517519555886</c:v>
                </c:pt>
                <c:pt idx="18">
                  <c:v>5228.7517519555886</c:v>
                </c:pt>
                <c:pt idx="19">
                  <c:v>5228.7517519555886</c:v>
                </c:pt>
                <c:pt idx="20">
                  <c:v>5228.7517519555886</c:v>
                </c:pt>
                <c:pt idx="21">
                  <c:v>5228.7517519555886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5E-40FE-9F6E-C78B281CF962}"/>
            </c:ext>
          </c:extLst>
        </c:ser>
        <c:ser>
          <c:idx val="10"/>
          <c:order val="10"/>
          <c:tx>
            <c:strRef>
              <c:f>GVariable!$A$11</c:f>
              <c:strCache>
                <c:ptCount val="1"/>
                <c:pt idx="0">
                  <c:v>Harduaganj_Ext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GVariable!$B$11:$W$11</c:f>
              <c:numCache>
                <c:formatCode>General</c:formatCode>
                <c:ptCount val="22"/>
                <c:pt idx="0">
                  <c:v>3440</c:v>
                </c:pt>
                <c:pt idx="1">
                  <c:v>2670</c:v>
                </c:pt>
                <c:pt idx="2">
                  <c:v>2803.5</c:v>
                </c:pt>
                <c:pt idx="3">
                  <c:v>2943.6750000000002</c:v>
                </c:pt>
                <c:pt idx="4">
                  <c:v>3090.8587500000003</c:v>
                </c:pt>
                <c:pt idx="5">
                  <c:v>3245.4016875000007</c:v>
                </c:pt>
                <c:pt idx="6">
                  <c:v>3407.671771875001</c:v>
                </c:pt>
                <c:pt idx="7">
                  <c:v>3578.0553604687511</c:v>
                </c:pt>
                <c:pt idx="8">
                  <c:v>3756.9581284921887</c:v>
                </c:pt>
                <c:pt idx="9">
                  <c:v>3944.8060349167981</c:v>
                </c:pt>
                <c:pt idx="10">
                  <c:v>4142.0463366626382</c:v>
                </c:pt>
                <c:pt idx="11">
                  <c:v>4349.1486534957703</c:v>
                </c:pt>
                <c:pt idx="12">
                  <c:v>4349.1486534957703</c:v>
                </c:pt>
                <c:pt idx="13">
                  <c:v>4349.1486534957703</c:v>
                </c:pt>
                <c:pt idx="14">
                  <c:v>4349.1486534957703</c:v>
                </c:pt>
                <c:pt idx="15">
                  <c:v>4349.1486534957703</c:v>
                </c:pt>
                <c:pt idx="16">
                  <c:v>4349.1486534957703</c:v>
                </c:pt>
                <c:pt idx="17">
                  <c:v>4349.1486534957703</c:v>
                </c:pt>
                <c:pt idx="18">
                  <c:v>4349.1486534957703</c:v>
                </c:pt>
                <c:pt idx="19">
                  <c:v>4349.1486534957703</c:v>
                </c:pt>
                <c:pt idx="20">
                  <c:v>4349.1486534957703</c:v>
                </c:pt>
                <c:pt idx="21">
                  <c:v>4349.1486534957703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5E-40FE-9F6E-C78B281CF962}"/>
            </c:ext>
          </c:extLst>
        </c:ser>
        <c:ser>
          <c:idx val="11"/>
          <c:order val="11"/>
          <c:tx>
            <c:strRef>
              <c:f>GVariable!$A$12</c:f>
              <c:strCache>
                <c:ptCount val="1"/>
                <c:pt idx="0">
                  <c:v>Anpara_D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GVariable!$B$12:$W$12</c:f>
              <c:numCache>
                <c:formatCode>General</c:formatCode>
                <c:ptCount val="22"/>
                <c:pt idx="0">
                  <c:v>1790</c:v>
                </c:pt>
                <c:pt idx="1">
                  <c:v>1440</c:v>
                </c:pt>
                <c:pt idx="2">
                  <c:v>1512</c:v>
                </c:pt>
                <c:pt idx="3">
                  <c:v>1587.6000000000001</c:v>
                </c:pt>
                <c:pt idx="4">
                  <c:v>1666.9800000000002</c:v>
                </c:pt>
                <c:pt idx="5">
                  <c:v>1750.3290000000004</c:v>
                </c:pt>
                <c:pt idx="6">
                  <c:v>1837.8454500000005</c:v>
                </c:pt>
                <c:pt idx="7">
                  <c:v>1929.7377225000007</c:v>
                </c:pt>
                <c:pt idx="8">
                  <c:v>2026.2246086250009</c:v>
                </c:pt>
                <c:pt idx="9">
                  <c:v>2127.535839056251</c:v>
                </c:pt>
                <c:pt idx="10">
                  <c:v>2233.9126310090637</c:v>
                </c:pt>
                <c:pt idx="11">
                  <c:v>2345.6082625595168</c:v>
                </c:pt>
                <c:pt idx="12">
                  <c:v>2345.6082625595168</c:v>
                </c:pt>
                <c:pt idx="13">
                  <c:v>2345.6082625595168</c:v>
                </c:pt>
                <c:pt idx="14">
                  <c:v>2345.6082625595168</c:v>
                </c:pt>
                <c:pt idx="15">
                  <c:v>2345.6082625595168</c:v>
                </c:pt>
                <c:pt idx="16">
                  <c:v>2345.6082625595168</c:v>
                </c:pt>
                <c:pt idx="17">
                  <c:v>2345.6082625595168</c:v>
                </c:pt>
                <c:pt idx="18">
                  <c:v>2345.6082625595168</c:v>
                </c:pt>
                <c:pt idx="19">
                  <c:v>2345.6082625595168</c:v>
                </c:pt>
                <c:pt idx="20">
                  <c:v>2345.6082625595168</c:v>
                </c:pt>
                <c:pt idx="21">
                  <c:v>2345.6082625595168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5E-40FE-9F6E-C78B281CF962}"/>
            </c:ext>
          </c:extLst>
        </c:ser>
        <c:ser>
          <c:idx val="12"/>
          <c:order val="12"/>
          <c:tx>
            <c:strRef>
              <c:f>GVariable!$A$13</c:f>
              <c:strCache>
                <c:ptCount val="1"/>
                <c:pt idx="0">
                  <c:v>Khara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GVariable!$B$13:$W$13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5E-40FE-9F6E-C78B281CF962}"/>
            </c:ext>
          </c:extLst>
        </c:ser>
        <c:ser>
          <c:idx val="13"/>
          <c:order val="13"/>
          <c:tx>
            <c:strRef>
              <c:f>GVariable!$A$14</c:f>
              <c:strCache>
                <c:ptCount val="1"/>
                <c:pt idx="0">
                  <c:v>Matatila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GVariable!$B$14:$W$14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5E-40FE-9F6E-C78B281CF962}"/>
            </c:ext>
          </c:extLst>
        </c:ser>
        <c:ser>
          <c:idx val="14"/>
          <c:order val="14"/>
          <c:tx>
            <c:strRef>
              <c:f>GVariable!$A$15</c:f>
              <c:strCache>
                <c:ptCount val="1"/>
                <c:pt idx="0">
                  <c:v>Obra_Hydel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GVariable!$B$15:$W$15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5E-40FE-9F6E-C78B281CF962}"/>
            </c:ext>
          </c:extLst>
        </c:ser>
        <c:ser>
          <c:idx val="15"/>
          <c:order val="15"/>
          <c:tx>
            <c:strRef>
              <c:f>GVariable!$A$16</c:f>
              <c:strCache>
                <c:ptCount val="1"/>
                <c:pt idx="0">
                  <c:v>Rihand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GVariable!$B$16:$W$16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5E-40FE-9F6E-C78B281CF962}"/>
            </c:ext>
          </c:extLst>
        </c:ser>
        <c:ser>
          <c:idx val="16"/>
          <c:order val="16"/>
          <c:tx>
            <c:strRef>
              <c:f>GVariable!$A$17</c:f>
              <c:strCache>
                <c:ptCount val="1"/>
                <c:pt idx="0">
                  <c:v>UGC_Power_Stations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GVariable!$B$17:$W$17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5E-40FE-9F6E-C78B281CF962}"/>
            </c:ext>
          </c:extLst>
        </c:ser>
        <c:ser>
          <c:idx val="17"/>
          <c:order val="17"/>
          <c:tx>
            <c:strRef>
              <c:f>GVariable!$A$18</c:f>
              <c:strCache>
                <c:ptCount val="1"/>
                <c:pt idx="0">
                  <c:v>BelkaBabail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GVariable!$B$18:$W$18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5E-40FE-9F6E-C78B281CF962}"/>
            </c:ext>
          </c:extLst>
        </c:ser>
        <c:ser>
          <c:idx val="18"/>
          <c:order val="18"/>
          <c:tx>
            <c:strRef>
              <c:f>GVariable!$A$19</c:f>
              <c:strCache>
                <c:ptCount val="1"/>
                <c:pt idx="0">
                  <c:v>Sheetla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GVariable!$B$19:$W$19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95E-40FE-9F6E-C78B281CF962}"/>
            </c:ext>
          </c:extLst>
        </c:ser>
        <c:ser>
          <c:idx val="19"/>
          <c:order val="19"/>
          <c:tx>
            <c:strRef>
              <c:f>GVariable!$A$20</c:f>
              <c:strCache>
                <c:ptCount val="1"/>
                <c:pt idx="0">
                  <c:v>Anta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GVariable!$B$20:$W$20</c:f>
              <c:numCache>
                <c:formatCode>General</c:formatCode>
                <c:ptCount val="22"/>
                <c:pt idx="0">
                  <c:v>3260</c:v>
                </c:pt>
                <c:pt idx="1">
                  <c:v>4620</c:v>
                </c:pt>
                <c:pt idx="2">
                  <c:v>4851</c:v>
                </c:pt>
                <c:pt idx="3">
                  <c:v>5093.55</c:v>
                </c:pt>
                <c:pt idx="4">
                  <c:v>5348.2275</c:v>
                </c:pt>
                <c:pt idx="5">
                  <c:v>5615.6388750000006</c:v>
                </c:pt>
                <c:pt idx="6">
                  <c:v>5896.4208187500008</c:v>
                </c:pt>
                <c:pt idx="7">
                  <c:v>6191.2418596875013</c:v>
                </c:pt>
                <c:pt idx="8">
                  <c:v>6500.8039526718767</c:v>
                </c:pt>
                <c:pt idx="9">
                  <c:v>6825.844150305471</c:v>
                </c:pt>
                <c:pt idx="10">
                  <c:v>7167.1363578207447</c:v>
                </c:pt>
                <c:pt idx="11">
                  <c:v>7525.493175711782</c:v>
                </c:pt>
                <c:pt idx="12">
                  <c:v>7525.493175711782</c:v>
                </c:pt>
                <c:pt idx="13">
                  <c:v>7525.493175711782</c:v>
                </c:pt>
                <c:pt idx="14">
                  <c:v>7525.493175711782</c:v>
                </c:pt>
                <c:pt idx="15">
                  <c:v>7525.493175711782</c:v>
                </c:pt>
                <c:pt idx="16">
                  <c:v>7525.493175711782</c:v>
                </c:pt>
                <c:pt idx="17">
                  <c:v>7525.493175711782</c:v>
                </c:pt>
                <c:pt idx="18">
                  <c:v>7525.493175711782</c:v>
                </c:pt>
                <c:pt idx="19">
                  <c:v>7525.493175711782</c:v>
                </c:pt>
                <c:pt idx="20">
                  <c:v>7525.493175711782</c:v>
                </c:pt>
                <c:pt idx="21">
                  <c:v>7525.493175711782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5E-40FE-9F6E-C78B281CF962}"/>
            </c:ext>
          </c:extLst>
        </c:ser>
        <c:ser>
          <c:idx val="20"/>
          <c:order val="20"/>
          <c:tx>
            <c:strRef>
              <c:f>GVariable!$A$21</c:f>
              <c:strCache>
                <c:ptCount val="1"/>
                <c:pt idx="0">
                  <c:v>Auriya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GVariable!$B$21:$W$21</c:f>
              <c:numCache>
                <c:formatCode>General</c:formatCode>
                <c:ptCount val="22"/>
                <c:pt idx="0">
                  <c:v>4360</c:v>
                </c:pt>
                <c:pt idx="1">
                  <c:v>5030</c:v>
                </c:pt>
                <c:pt idx="2">
                  <c:v>5281.5</c:v>
                </c:pt>
                <c:pt idx="3">
                  <c:v>5545.5749999999998</c:v>
                </c:pt>
                <c:pt idx="4">
                  <c:v>5822.8537500000002</c:v>
                </c:pt>
                <c:pt idx="5">
                  <c:v>6113.9964375000009</c:v>
                </c:pt>
                <c:pt idx="6">
                  <c:v>6419.6962593750013</c:v>
                </c:pt>
                <c:pt idx="7">
                  <c:v>6740.681072343752</c:v>
                </c:pt>
                <c:pt idx="8">
                  <c:v>7077.71512596094</c:v>
                </c:pt>
                <c:pt idx="9">
                  <c:v>7431.6008822589874</c:v>
                </c:pt>
                <c:pt idx="10">
                  <c:v>7803.1809263719369</c:v>
                </c:pt>
                <c:pt idx="11">
                  <c:v>8193.3399726905336</c:v>
                </c:pt>
                <c:pt idx="12">
                  <c:v>8193.3399726905336</c:v>
                </c:pt>
                <c:pt idx="13">
                  <c:v>8193.3399726905336</c:v>
                </c:pt>
                <c:pt idx="14">
                  <c:v>8193.3399726905336</c:v>
                </c:pt>
                <c:pt idx="15">
                  <c:v>8193.3399726905336</c:v>
                </c:pt>
                <c:pt idx="16">
                  <c:v>8193.3399726905336</c:v>
                </c:pt>
                <c:pt idx="17">
                  <c:v>8193.3399726905336</c:v>
                </c:pt>
                <c:pt idx="18">
                  <c:v>8193.3399726905336</c:v>
                </c:pt>
                <c:pt idx="19">
                  <c:v>8193.3399726905336</c:v>
                </c:pt>
                <c:pt idx="20">
                  <c:v>8193.3399726905336</c:v>
                </c:pt>
                <c:pt idx="21">
                  <c:v>8193.3399726905336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95E-40FE-9F6E-C78B281CF962}"/>
            </c:ext>
          </c:extLst>
        </c:ser>
        <c:ser>
          <c:idx val="21"/>
          <c:order val="21"/>
          <c:tx>
            <c:strRef>
              <c:f>GVariable!$A$22</c:f>
              <c:strCache>
                <c:ptCount val="1"/>
                <c:pt idx="0">
                  <c:v>Dadri_Thermal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GVariable!$B$22:$W$22</c:f>
              <c:numCache>
                <c:formatCode>General</c:formatCode>
                <c:ptCount val="22"/>
                <c:pt idx="0">
                  <c:v>4150</c:v>
                </c:pt>
                <c:pt idx="1">
                  <c:v>4130</c:v>
                </c:pt>
                <c:pt idx="2">
                  <c:v>4336.5</c:v>
                </c:pt>
                <c:pt idx="3">
                  <c:v>4553.3249999999998</c:v>
                </c:pt>
                <c:pt idx="4">
                  <c:v>4780.99125</c:v>
                </c:pt>
                <c:pt idx="5">
                  <c:v>5020.0408125000004</c:v>
                </c:pt>
                <c:pt idx="6">
                  <c:v>5271.0428531250009</c:v>
                </c:pt>
                <c:pt idx="7">
                  <c:v>5534.5949957812509</c:v>
                </c:pt>
                <c:pt idx="8">
                  <c:v>5811.324745570314</c:v>
                </c:pt>
                <c:pt idx="9">
                  <c:v>6101.8909828488304</c:v>
                </c:pt>
                <c:pt idx="10">
                  <c:v>6406.9855319912722</c:v>
                </c:pt>
                <c:pt idx="11">
                  <c:v>6727.3348085908365</c:v>
                </c:pt>
                <c:pt idx="12">
                  <c:v>6727.3348085908365</c:v>
                </c:pt>
                <c:pt idx="13">
                  <c:v>6727.3348085908365</c:v>
                </c:pt>
                <c:pt idx="14">
                  <c:v>6727.3348085908365</c:v>
                </c:pt>
                <c:pt idx="15">
                  <c:v>6727.3348085908365</c:v>
                </c:pt>
                <c:pt idx="16">
                  <c:v>6727.3348085908365</c:v>
                </c:pt>
                <c:pt idx="17">
                  <c:v>6727.3348085908365</c:v>
                </c:pt>
                <c:pt idx="18">
                  <c:v>6727.3348085908365</c:v>
                </c:pt>
                <c:pt idx="19">
                  <c:v>6727.3348085908365</c:v>
                </c:pt>
                <c:pt idx="20">
                  <c:v>6727.3348085908365</c:v>
                </c:pt>
                <c:pt idx="21">
                  <c:v>6727.3348085908365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5E-40FE-9F6E-C78B281CF962}"/>
            </c:ext>
          </c:extLst>
        </c:ser>
        <c:ser>
          <c:idx val="22"/>
          <c:order val="22"/>
          <c:tx>
            <c:strRef>
              <c:f>GVariable!$A$23</c:f>
              <c:strCache>
                <c:ptCount val="1"/>
                <c:pt idx="0">
                  <c:v>Dadri_Gas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GVariable!$B$23:$W$23</c:f>
              <c:numCache>
                <c:formatCode>General</c:formatCode>
                <c:ptCount val="22"/>
                <c:pt idx="0">
                  <c:v>4170</c:v>
                </c:pt>
                <c:pt idx="1">
                  <c:v>4560</c:v>
                </c:pt>
                <c:pt idx="2">
                  <c:v>4788</c:v>
                </c:pt>
                <c:pt idx="3">
                  <c:v>5027.4000000000005</c:v>
                </c:pt>
                <c:pt idx="4">
                  <c:v>5278.77</c:v>
                </c:pt>
                <c:pt idx="5">
                  <c:v>5542.7085000000006</c:v>
                </c:pt>
                <c:pt idx="6">
                  <c:v>5819.843925000001</c:v>
                </c:pt>
                <c:pt idx="7">
                  <c:v>6110.8361212500013</c:v>
                </c:pt>
                <c:pt idx="8">
                  <c:v>6416.3779273125019</c:v>
                </c:pt>
                <c:pt idx="9">
                  <c:v>6737.1968236781277</c:v>
                </c:pt>
                <c:pt idx="10">
                  <c:v>7074.0566648620343</c:v>
                </c:pt>
                <c:pt idx="11">
                  <c:v>7427.7594981051361</c:v>
                </c:pt>
                <c:pt idx="12">
                  <c:v>7427.7594981051361</c:v>
                </c:pt>
                <c:pt idx="13">
                  <c:v>7427.7594981051361</c:v>
                </c:pt>
                <c:pt idx="14">
                  <c:v>7427.7594981051361</c:v>
                </c:pt>
                <c:pt idx="15">
                  <c:v>7427.7594981051361</c:v>
                </c:pt>
                <c:pt idx="16">
                  <c:v>7427.7594981051361</c:v>
                </c:pt>
                <c:pt idx="17">
                  <c:v>7427.7594981051361</c:v>
                </c:pt>
                <c:pt idx="18">
                  <c:v>7427.7594981051361</c:v>
                </c:pt>
                <c:pt idx="19">
                  <c:v>7427.7594981051361</c:v>
                </c:pt>
                <c:pt idx="20">
                  <c:v>7427.7594981051361</c:v>
                </c:pt>
                <c:pt idx="21">
                  <c:v>7427.7594981051361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95E-40FE-9F6E-C78B281CF962}"/>
            </c:ext>
          </c:extLst>
        </c:ser>
        <c:ser>
          <c:idx val="23"/>
          <c:order val="23"/>
          <c:tx>
            <c:strRef>
              <c:f>GVariable!$A$24</c:f>
              <c:strCache>
                <c:ptCount val="1"/>
                <c:pt idx="0">
                  <c:v>Dadri_Extension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GVariable!$B$24:$W$24</c:f>
              <c:numCache>
                <c:formatCode>General</c:formatCode>
                <c:ptCount val="22"/>
                <c:pt idx="0">
                  <c:v>3920</c:v>
                </c:pt>
                <c:pt idx="1">
                  <c:v>3680</c:v>
                </c:pt>
                <c:pt idx="2">
                  <c:v>3864</c:v>
                </c:pt>
                <c:pt idx="3">
                  <c:v>4057.2000000000003</c:v>
                </c:pt>
                <c:pt idx="4">
                  <c:v>4260.0600000000004</c:v>
                </c:pt>
                <c:pt idx="5">
                  <c:v>4473.063000000001</c:v>
                </c:pt>
                <c:pt idx="6">
                  <c:v>4696.7161500000011</c:v>
                </c:pt>
                <c:pt idx="7">
                  <c:v>4931.5519575000017</c:v>
                </c:pt>
                <c:pt idx="8">
                  <c:v>5178.1295553750024</c:v>
                </c:pt>
                <c:pt idx="9">
                  <c:v>5437.0360331437523</c:v>
                </c:pt>
                <c:pt idx="10">
                  <c:v>5708.8878348009403</c:v>
                </c:pt>
                <c:pt idx="11">
                  <c:v>5994.3322265409879</c:v>
                </c:pt>
                <c:pt idx="12">
                  <c:v>5994.3322265409879</c:v>
                </c:pt>
                <c:pt idx="13">
                  <c:v>5994.3322265409879</c:v>
                </c:pt>
                <c:pt idx="14">
                  <c:v>5994.3322265409879</c:v>
                </c:pt>
                <c:pt idx="15">
                  <c:v>5994.3322265409879</c:v>
                </c:pt>
                <c:pt idx="16">
                  <c:v>5994.3322265409879</c:v>
                </c:pt>
                <c:pt idx="17">
                  <c:v>5994.3322265409879</c:v>
                </c:pt>
                <c:pt idx="18">
                  <c:v>5994.3322265409879</c:v>
                </c:pt>
                <c:pt idx="19">
                  <c:v>5994.3322265409879</c:v>
                </c:pt>
                <c:pt idx="20">
                  <c:v>5994.3322265409879</c:v>
                </c:pt>
                <c:pt idx="21">
                  <c:v>5994.3322265409879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95E-40FE-9F6E-C78B281CF962}"/>
            </c:ext>
          </c:extLst>
        </c:ser>
        <c:ser>
          <c:idx val="24"/>
          <c:order val="24"/>
          <c:tx>
            <c:strRef>
              <c:f>GVariable!$A$25</c:f>
              <c:strCache>
                <c:ptCount val="1"/>
                <c:pt idx="0">
                  <c:v>Rihand-I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GVariable!$B$25:$W$25</c:f>
              <c:numCache>
                <c:formatCode>General</c:formatCode>
                <c:ptCount val="22"/>
                <c:pt idx="0">
                  <c:v>1760</c:v>
                </c:pt>
                <c:pt idx="1">
                  <c:v>2080</c:v>
                </c:pt>
                <c:pt idx="2">
                  <c:v>2184</c:v>
                </c:pt>
                <c:pt idx="3">
                  <c:v>2293.2000000000003</c:v>
                </c:pt>
                <c:pt idx="4">
                  <c:v>2407.8600000000006</c:v>
                </c:pt>
                <c:pt idx="5">
                  <c:v>2528.2530000000006</c:v>
                </c:pt>
                <c:pt idx="6">
                  <c:v>2654.6656500000008</c:v>
                </c:pt>
                <c:pt idx="7">
                  <c:v>2787.3989325000011</c:v>
                </c:pt>
                <c:pt idx="8">
                  <c:v>2926.7688791250011</c:v>
                </c:pt>
                <c:pt idx="9">
                  <c:v>3073.1073230812513</c:v>
                </c:pt>
                <c:pt idx="10">
                  <c:v>3226.7626892353142</c:v>
                </c:pt>
                <c:pt idx="11">
                  <c:v>3388.1008236970802</c:v>
                </c:pt>
                <c:pt idx="12">
                  <c:v>3388.1008236970802</c:v>
                </c:pt>
                <c:pt idx="13">
                  <c:v>3388.1008236970802</c:v>
                </c:pt>
                <c:pt idx="14">
                  <c:v>3388.1008236970802</c:v>
                </c:pt>
                <c:pt idx="15">
                  <c:v>3388.1008236970802</c:v>
                </c:pt>
                <c:pt idx="16">
                  <c:v>3388.1008236970802</c:v>
                </c:pt>
                <c:pt idx="17">
                  <c:v>3388.1008236970802</c:v>
                </c:pt>
                <c:pt idx="18">
                  <c:v>3388.1008236970802</c:v>
                </c:pt>
                <c:pt idx="19">
                  <c:v>3388.1008236970802</c:v>
                </c:pt>
                <c:pt idx="20">
                  <c:v>3388.1008236970802</c:v>
                </c:pt>
                <c:pt idx="21">
                  <c:v>3388.1008236970802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5E-40FE-9F6E-C78B281CF962}"/>
            </c:ext>
          </c:extLst>
        </c:ser>
        <c:ser>
          <c:idx val="25"/>
          <c:order val="25"/>
          <c:tx>
            <c:strRef>
              <c:f>GVariable!$A$26</c:f>
              <c:strCache>
                <c:ptCount val="1"/>
                <c:pt idx="0">
                  <c:v>Rihand-II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GVariable!$B$26:$W$26</c:f>
              <c:numCache>
                <c:formatCode>General</c:formatCode>
                <c:ptCount val="22"/>
                <c:pt idx="0">
                  <c:v>1790</c:v>
                </c:pt>
                <c:pt idx="1">
                  <c:v>1950</c:v>
                </c:pt>
                <c:pt idx="2">
                  <c:v>2047.5</c:v>
                </c:pt>
                <c:pt idx="3">
                  <c:v>2149.875</c:v>
                </c:pt>
                <c:pt idx="4">
                  <c:v>2257.3687500000001</c:v>
                </c:pt>
                <c:pt idx="5">
                  <c:v>2370.2371875000003</c:v>
                </c:pt>
                <c:pt idx="6">
                  <c:v>2488.7490468750007</c:v>
                </c:pt>
                <c:pt idx="7">
                  <c:v>2613.1864992187507</c:v>
                </c:pt>
                <c:pt idx="8">
                  <c:v>2743.8458241796884</c:v>
                </c:pt>
                <c:pt idx="9">
                  <c:v>2881.0381153886728</c:v>
                </c:pt>
                <c:pt idx="10">
                  <c:v>3025.0900211581065</c:v>
                </c:pt>
                <c:pt idx="11">
                  <c:v>3176.3445222160121</c:v>
                </c:pt>
                <c:pt idx="12">
                  <c:v>3176.3445222160121</c:v>
                </c:pt>
                <c:pt idx="13">
                  <c:v>3176.3445222160121</c:v>
                </c:pt>
                <c:pt idx="14">
                  <c:v>3176.3445222160121</c:v>
                </c:pt>
                <c:pt idx="15">
                  <c:v>3176.3445222160121</c:v>
                </c:pt>
                <c:pt idx="16">
                  <c:v>3176.3445222160121</c:v>
                </c:pt>
                <c:pt idx="17">
                  <c:v>3176.3445222160121</c:v>
                </c:pt>
                <c:pt idx="18">
                  <c:v>3176.3445222160121</c:v>
                </c:pt>
                <c:pt idx="19">
                  <c:v>3176.3445222160121</c:v>
                </c:pt>
                <c:pt idx="20">
                  <c:v>3176.3445222160121</c:v>
                </c:pt>
                <c:pt idx="21">
                  <c:v>3176.3445222160121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5E-40FE-9F6E-C78B281CF962}"/>
            </c:ext>
          </c:extLst>
        </c:ser>
        <c:ser>
          <c:idx val="26"/>
          <c:order val="26"/>
          <c:tx>
            <c:strRef>
              <c:f>GVariable!$A$27</c:f>
              <c:strCache>
                <c:ptCount val="1"/>
                <c:pt idx="0">
                  <c:v>Singrauli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GVariable!$B$27:$W$27</c:f>
              <c:numCache>
                <c:formatCode>General</c:formatCode>
                <c:ptCount val="22"/>
                <c:pt idx="0">
                  <c:v>1320</c:v>
                </c:pt>
                <c:pt idx="1">
                  <c:v>1330</c:v>
                </c:pt>
                <c:pt idx="2">
                  <c:v>1396.5</c:v>
                </c:pt>
                <c:pt idx="3">
                  <c:v>1466.325</c:v>
                </c:pt>
                <c:pt idx="4">
                  <c:v>1539.6412500000001</c:v>
                </c:pt>
                <c:pt idx="5">
                  <c:v>1616.6233125000001</c:v>
                </c:pt>
                <c:pt idx="6">
                  <c:v>1697.4544781250002</c:v>
                </c:pt>
                <c:pt idx="7">
                  <c:v>1782.3272020312502</c:v>
                </c:pt>
                <c:pt idx="8">
                  <c:v>1871.4435621328128</c:v>
                </c:pt>
                <c:pt idx="9">
                  <c:v>1965.0157402394534</c:v>
                </c:pt>
                <c:pt idx="10">
                  <c:v>2063.2665272514259</c:v>
                </c:pt>
                <c:pt idx="11">
                  <c:v>2166.4298536139972</c:v>
                </c:pt>
                <c:pt idx="12">
                  <c:v>2166.4298536139972</c:v>
                </c:pt>
                <c:pt idx="13">
                  <c:v>2166.4298536139972</c:v>
                </c:pt>
                <c:pt idx="14">
                  <c:v>2166.4298536139972</c:v>
                </c:pt>
                <c:pt idx="15">
                  <c:v>2166.4298536139972</c:v>
                </c:pt>
                <c:pt idx="16">
                  <c:v>2166.4298536139972</c:v>
                </c:pt>
                <c:pt idx="17">
                  <c:v>2166.4298536139972</c:v>
                </c:pt>
                <c:pt idx="18">
                  <c:v>2166.4298536139972</c:v>
                </c:pt>
                <c:pt idx="19">
                  <c:v>2166.4298536139972</c:v>
                </c:pt>
                <c:pt idx="20">
                  <c:v>2166.4298536139972</c:v>
                </c:pt>
                <c:pt idx="21">
                  <c:v>2166.4298536139972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5E-40FE-9F6E-C78B281CF962}"/>
            </c:ext>
          </c:extLst>
        </c:ser>
        <c:ser>
          <c:idx val="27"/>
          <c:order val="27"/>
          <c:tx>
            <c:strRef>
              <c:f>GVariable!$A$28</c:f>
              <c:strCache>
                <c:ptCount val="1"/>
                <c:pt idx="0">
                  <c:v>Tanda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GVariable!$B$28:$W$28</c:f>
              <c:numCache>
                <c:formatCode>General</c:formatCode>
                <c:ptCount val="22"/>
                <c:pt idx="0">
                  <c:v>3520</c:v>
                </c:pt>
                <c:pt idx="1">
                  <c:v>3690</c:v>
                </c:pt>
                <c:pt idx="2">
                  <c:v>3874.5</c:v>
                </c:pt>
                <c:pt idx="3">
                  <c:v>4068.2250000000004</c:v>
                </c:pt>
                <c:pt idx="4">
                  <c:v>4271.6362500000005</c:v>
                </c:pt>
                <c:pt idx="5">
                  <c:v>4485.218062500001</c:v>
                </c:pt>
                <c:pt idx="6">
                  <c:v>4709.4789656250014</c:v>
                </c:pt>
                <c:pt idx="7">
                  <c:v>4944.9529139062515</c:v>
                </c:pt>
                <c:pt idx="8">
                  <c:v>5192.2005596015642</c:v>
                </c:pt>
                <c:pt idx="9">
                  <c:v>5451.8105875816427</c:v>
                </c:pt>
                <c:pt idx="10">
                  <c:v>5724.4011169607247</c:v>
                </c:pt>
                <c:pt idx="11">
                  <c:v>6010.621172808761</c:v>
                </c:pt>
                <c:pt idx="12">
                  <c:v>6010.621172808761</c:v>
                </c:pt>
                <c:pt idx="13">
                  <c:v>6010.621172808761</c:v>
                </c:pt>
                <c:pt idx="14">
                  <c:v>6010.621172808761</c:v>
                </c:pt>
                <c:pt idx="15">
                  <c:v>6010.621172808761</c:v>
                </c:pt>
                <c:pt idx="16">
                  <c:v>6010.621172808761</c:v>
                </c:pt>
                <c:pt idx="17">
                  <c:v>6010.621172808761</c:v>
                </c:pt>
                <c:pt idx="18">
                  <c:v>6010.621172808761</c:v>
                </c:pt>
                <c:pt idx="19">
                  <c:v>6010.621172808761</c:v>
                </c:pt>
                <c:pt idx="20">
                  <c:v>6010.621172808761</c:v>
                </c:pt>
                <c:pt idx="21">
                  <c:v>6010.621172808761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95E-40FE-9F6E-C78B281CF962}"/>
            </c:ext>
          </c:extLst>
        </c:ser>
        <c:ser>
          <c:idx val="28"/>
          <c:order val="28"/>
          <c:tx>
            <c:strRef>
              <c:f>GVariable!$A$29</c:f>
              <c:strCache>
                <c:ptCount val="1"/>
                <c:pt idx="0">
                  <c:v>Unchahar-I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GVariable!$B$29:$W$29</c:f>
              <c:numCache>
                <c:formatCode>General</c:formatCode>
                <c:ptCount val="22"/>
                <c:pt idx="0">
                  <c:v>2910</c:v>
                </c:pt>
                <c:pt idx="1">
                  <c:v>2930</c:v>
                </c:pt>
                <c:pt idx="2">
                  <c:v>3076.5</c:v>
                </c:pt>
                <c:pt idx="3">
                  <c:v>3230.3250000000003</c:v>
                </c:pt>
                <c:pt idx="4">
                  <c:v>3391.8412500000004</c:v>
                </c:pt>
                <c:pt idx="5">
                  <c:v>3561.4333125000007</c:v>
                </c:pt>
                <c:pt idx="6">
                  <c:v>3739.5049781250009</c:v>
                </c:pt>
                <c:pt idx="7">
                  <c:v>3926.4802270312512</c:v>
                </c:pt>
                <c:pt idx="8">
                  <c:v>4122.8042383828142</c:v>
                </c:pt>
                <c:pt idx="9">
                  <c:v>4328.9444503019549</c:v>
                </c:pt>
                <c:pt idx="10">
                  <c:v>4545.3916728170525</c:v>
                </c:pt>
                <c:pt idx="11">
                  <c:v>4772.6612564579054</c:v>
                </c:pt>
                <c:pt idx="12">
                  <c:v>4772.6612564579054</c:v>
                </c:pt>
                <c:pt idx="13">
                  <c:v>4772.6612564579054</c:v>
                </c:pt>
                <c:pt idx="14">
                  <c:v>4772.6612564579054</c:v>
                </c:pt>
                <c:pt idx="15">
                  <c:v>4772.6612564579054</c:v>
                </c:pt>
                <c:pt idx="16">
                  <c:v>4772.6612564579054</c:v>
                </c:pt>
                <c:pt idx="17">
                  <c:v>4772.6612564579054</c:v>
                </c:pt>
                <c:pt idx="18">
                  <c:v>4772.6612564579054</c:v>
                </c:pt>
                <c:pt idx="19">
                  <c:v>4772.6612564579054</c:v>
                </c:pt>
                <c:pt idx="20">
                  <c:v>4772.6612564579054</c:v>
                </c:pt>
                <c:pt idx="21">
                  <c:v>4772.6612564579054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95E-40FE-9F6E-C78B281CF962}"/>
            </c:ext>
          </c:extLst>
        </c:ser>
        <c:ser>
          <c:idx val="29"/>
          <c:order val="29"/>
          <c:tx>
            <c:strRef>
              <c:f>GVariable!$A$30</c:f>
              <c:strCache>
                <c:ptCount val="1"/>
                <c:pt idx="0">
                  <c:v>Unchahar-II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GVariable!$B$30:$W$30</c:f>
              <c:numCache>
                <c:formatCode>General</c:formatCode>
                <c:ptCount val="22"/>
                <c:pt idx="0">
                  <c:v>2860</c:v>
                </c:pt>
                <c:pt idx="1">
                  <c:v>2900</c:v>
                </c:pt>
                <c:pt idx="2">
                  <c:v>3045</c:v>
                </c:pt>
                <c:pt idx="3">
                  <c:v>3197.25</c:v>
                </c:pt>
                <c:pt idx="4">
                  <c:v>3357.1125000000002</c:v>
                </c:pt>
                <c:pt idx="5">
                  <c:v>3524.9681250000003</c:v>
                </c:pt>
                <c:pt idx="6">
                  <c:v>3701.2165312500006</c:v>
                </c:pt>
                <c:pt idx="7">
                  <c:v>3886.2773578125007</c:v>
                </c:pt>
                <c:pt idx="8">
                  <c:v>4080.5912257031259</c:v>
                </c:pt>
                <c:pt idx="9">
                  <c:v>4284.6207869882828</c:v>
                </c:pt>
                <c:pt idx="10">
                  <c:v>4498.8518263376973</c:v>
                </c:pt>
                <c:pt idx="11">
                  <c:v>4723.7944176545825</c:v>
                </c:pt>
                <c:pt idx="12">
                  <c:v>4723.7944176545825</c:v>
                </c:pt>
                <c:pt idx="13">
                  <c:v>4723.7944176545825</c:v>
                </c:pt>
                <c:pt idx="14">
                  <c:v>4723.7944176545825</c:v>
                </c:pt>
                <c:pt idx="15">
                  <c:v>4723.7944176545825</c:v>
                </c:pt>
                <c:pt idx="16">
                  <c:v>4723.7944176545825</c:v>
                </c:pt>
                <c:pt idx="17">
                  <c:v>4723.7944176545825</c:v>
                </c:pt>
                <c:pt idx="18">
                  <c:v>4723.7944176545825</c:v>
                </c:pt>
                <c:pt idx="19">
                  <c:v>4723.7944176545825</c:v>
                </c:pt>
                <c:pt idx="20">
                  <c:v>4723.7944176545825</c:v>
                </c:pt>
                <c:pt idx="21">
                  <c:v>4723.7944176545825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95E-40FE-9F6E-C78B281CF962}"/>
            </c:ext>
          </c:extLst>
        </c:ser>
        <c:ser>
          <c:idx val="30"/>
          <c:order val="30"/>
          <c:tx>
            <c:strRef>
              <c:f>GVariable!$A$31</c:f>
              <c:strCache>
                <c:ptCount val="1"/>
                <c:pt idx="0">
                  <c:v>Unchahar-III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GVariable!$B$31:$W$31</c:f>
              <c:numCache>
                <c:formatCode>General</c:formatCode>
                <c:ptCount val="22"/>
                <c:pt idx="0">
                  <c:v>2860</c:v>
                </c:pt>
                <c:pt idx="1">
                  <c:v>2430</c:v>
                </c:pt>
                <c:pt idx="2">
                  <c:v>2551.5</c:v>
                </c:pt>
                <c:pt idx="3">
                  <c:v>2679.0750000000003</c:v>
                </c:pt>
                <c:pt idx="4">
                  <c:v>2813.0287500000004</c:v>
                </c:pt>
                <c:pt idx="5">
                  <c:v>2953.6801875000006</c:v>
                </c:pt>
                <c:pt idx="6">
                  <c:v>3101.3641968750007</c:v>
                </c:pt>
                <c:pt idx="7">
                  <c:v>3256.4324067187508</c:v>
                </c:pt>
                <c:pt idx="8">
                  <c:v>3419.2540270546883</c:v>
                </c:pt>
                <c:pt idx="9">
                  <c:v>3590.216728407423</c:v>
                </c:pt>
                <c:pt idx="10">
                  <c:v>3769.7275648277941</c:v>
                </c:pt>
                <c:pt idx="11">
                  <c:v>3958.2139430691841</c:v>
                </c:pt>
                <c:pt idx="12">
                  <c:v>3958.2139430691841</c:v>
                </c:pt>
                <c:pt idx="13">
                  <c:v>3958.2139430691841</c:v>
                </c:pt>
                <c:pt idx="14">
                  <c:v>3958.2139430691841</c:v>
                </c:pt>
                <c:pt idx="15">
                  <c:v>3958.2139430691841</c:v>
                </c:pt>
                <c:pt idx="16">
                  <c:v>3958.2139430691841</c:v>
                </c:pt>
                <c:pt idx="17">
                  <c:v>3958.2139430691841</c:v>
                </c:pt>
                <c:pt idx="18">
                  <c:v>3958.2139430691841</c:v>
                </c:pt>
                <c:pt idx="19">
                  <c:v>3958.2139430691841</c:v>
                </c:pt>
                <c:pt idx="20">
                  <c:v>3958.2139430691841</c:v>
                </c:pt>
                <c:pt idx="21">
                  <c:v>3958.2139430691841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95E-40FE-9F6E-C78B281CF962}"/>
            </c:ext>
          </c:extLst>
        </c:ser>
        <c:ser>
          <c:idx val="31"/>
          <c:order val="31"/>
          <c:tx>
            <c:strRef>
              <c:f>GVariable!$A$32</c:f>
              <c:strCache>
                <c:ptCount val="1"/>
                <c:pt idx="0">
                  <c:v>Farakka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GVariable!$B$32:$W$32</c:f>
              <c:numCache>
                <c:formatCode>General</c:formatCode>
                <c:ptCount val="22"/>
                <c:pt idx="0">
                  <c:v>3650</c:v>
                </c:pt>
                <c:pt idx="1">
                  <c:v>2860</c:v>
                </c:pt>
                <c:pt idx="2">
                  <c:v>3003</c:v>
                </c:pt>
                <c:pt idx="3">
                  <c:v>3153.15</c:v>
                </c:pt>
                <c:pt idx="4">
                  <c:v>3310.8075000000003</c:v>
                </c:pt>
                <c:pt idx="5">
                  <c:v>3476.3478750000004</c:v>
                </c:pt>
                <c:pt idx="6">
                  <c:v>3650.1652687500005</c:v>
                </c:pt>
                <c:pt idx="7">
                  <c:v>3832.6735321875008</c:v>
                </c:pt>
                <c:pt idx="8">
                  <c:v>4024.3072087968758</c:v>
                </c:pt>
                <c:pt idx="9">
                  <c:v>4225.5225692367194</c:v>
                </c:pt>
                <c:pt idx="10">
                  <c:v>4436.7986976985558</c:v>
                </c:pt>
                <c:pt idx="11">
                  <c:v>4658.6386325834837</c:v>
                </c:pt>
                <c:pt idx="12">
                  <c:v>4658.6386325834837</c:v>
                </c:pt>
                <c:pt idx="13">
                  <c:v>4658.6386325834837</c:v>
                </c:pt>
                <c:pt idx="14">
                  <c:v>4658.6386325834837</c:v>
                </c:pt>
                <c:pt idx="15">
                  <c:v>4658.6386325834837</c:v>
                </c:pt>
                <c:pt idx="16">
                  <c:v>4658.6386325834837</c:v>
                </c:pt>
                <c:pt idx="17">
                  <c:v>4658.6386325834837</c:v>
                </c:pt>
                <c:pt idx="18">
                  <c:v>4658.6386325834837</c:v>
                </c:pt>
                <c:pt idx="19">
                  <c:v>4658.6386325834837</c:v>
                </c:pt>
                <c:pt idx="20">
                  <c:v>4658.6386325834837</c:v>
                </c:pt>
                <c:pt idx="21">
                  <c:v>4658.6386325834837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95E-40FE-9F6E-C78B281CF962}"/>
            </c:ext>
          </c:extLst>
        </c:ser>
        <c:ser>
          <c:idx val="32"/>
          <c:order val="32"/>
          <c:tx>
            <c:strRef>
              <c:f>GVariable!$A$33</c:f>
              <c:strCache>
                <c:ptCount val="1"/>
                <c:pt idx="0">
                  <c:v>Kahalgaon_St_I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GVariable!$B$33:$W$33</c:f>
              <c:numCache>
                <c:formatCode>General</c:formatCode>
                <c:ptCount val="22"/>
                <c:pt idx="0">
                  <c:v>2980</c:v>
                </c:pt>
                <c:pt idx="1">
                  <c:v>2610</c:v>
                </c:pt>
                <c:pt idx="2">
                  <c:v>2740.5</c:v>
                </c:pt>
                <c:pt idx="3">
                  <c:v>2877.5250000000001</c:v>
                </c:pt>
                <c:pt idx="4">
                  <c:v>3021.4012500000003</c:v>
                </c:pt>
                <c:pt idx="5">
                  <c:v>3172.4713125000003</c:v>
                </c:pt>
                <c:pt idx="6">
                  <c:v>3331.0948781250004</c:v>
                </c:pt>
                <c:pt idx="7">
                  <c:v>3497.6496220312506</c:v>
                </c:pt>
                <c:pt idx="8">
                  <c:v>3672.5321031328131</c:v>
                </c:pt>
                <c:pt idx="9">
                  <c:v>3856.1587082894539</c:v>
                </c:pt>
                <c:pt idx="10">
                  <c:v>4048.9666437039268</c:v>
                </c:pt>
                <c:pt idx="11">
                  <c:v>4251.4149758891235</c:v>
                </c:pt>
                <c:pt idx="12">
                  <c:v>4251.4149758891235</c:v>
                </c:pt>
                <c:pt idx="13">
                  <c:v>4251.4149758891235</c:v>
                </c:pt>
                <c:pt idx="14">
                  <c:v>4251.4149758891235</c:v>
                </c:pt>
                <c:pt idx="15">
                  <c:v>4251.4149758891235</c:v>
                </c:pt>
                <c:pt idx="16">
                  <c:v>4251.4149758891235</c:v>
                </c:pt>
                <c:pt idx="17">
                  <c:v>4251.4149758891235</c:v>
                </c:pt>
                <c:pt idx="18">
                  <c:v>4251.4149758891235</c:v>
                </c:pt>
                <c:pt idx="19">
                  <c:v>4251.4149758891235</c:v>
                </c:pt>
                <c:pt idx="20">
                  <c:v>4251.4149758891235</c:v>
                </c:pt>
                <c:pt idx="21">
                  <c:v>4251.4149758891235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95E-40FE-9F6E-C78B281CF962}"/>
            </c:ext>
          </c:extLst>
        </c:ser>
        <c:ser>
          <c:idx val="33"/>
          <c:order val="33"/>
          <c:tx>
            <c:strRef>
              <c:f>GVariable!$A$34</c:f>
              <c:strCache>
                <c:ptCount val="1"/>
                <c:pt idx="0">
                  <c:v>KahalgaonSt_II_Ph_II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GVariable!$B$34:$W$34</c:f>
              <c:numCache>
                <c:formatCode>General</c:formatCode>
                <c:ptCount val="22"/>
                <c:pt idx="0">
                  <c:v>2810</c:v>
                </c:pt>
                <c:pt idx="1">
                  <c:v>2350</c:v>
                </c:pt>
                <c:pt idx="2">
                  <c:v>2467.5</c:v>
                </c:pt>
                <c:pt idx="3">
                  <c:v>2590.875</c:v>
                </c:pt>
                <c:pt idx="4">
                  <c:v>2720.4187500000003</c:v>
                </c:pt>
                <c:pt idx="5">
                  <c:v>2856.4396875000002</c:v>
                </c:pt>
                <c:pt idx="6">
                  <c:v>2999.2616718750005</c:v>
                </c:pt>
                <c:pt idx="7">
                  <c:v>3149.2247554687506</c:v>
                </c:pt>
                <c:pt idx="8">
                  <c:v>3306.685993242188</c:v>
                </c:pt>
                <c:pt idx="9">
                  <c:v>3472.0202929042975</c:v>
                </c:pt>
                <c:pt idx="10">
                  <c:v>3645.6213075495125</c:v>
                </c:pt>
                <c:pt idx="11">
                  <c:v>3827.9023729269884</c:v>
                </c:pt>
                <c:pt idx="12">
                  <c:v>3827.9023729269884</c:v>
                </c:pt>
                <c:pt idx="13">
                  <c:v>3827.9023729269884</c:v>
                </c:pt>
                <c:pt idx="14">
                  <c:v>3827.9023729269884</c:v>
                </c:pt>
                <c:pt idx="15">
                  <c:v>3827.9023729269884</c:v>
                </c:pt>
                <c:pt idx="16">
                  <c:v>3827.9023729269884</c:v>
                </c:pt>
                <c:pt idx="17">
                  <c:v>3827.9023729269884</c:v>
                </c:pt>
                <c:pt idx="18">
                  <c:v>3827.9023729269884</c:v>
                </c:pt>
                <c:pt idx="19">
                  <c:v>3827.9023729269884</c:v>
                </c:pt>
                <c:pt idx="20">
                  <c:v>3827.9023729269884</c:v>
                </c:pt>
                <c:pt idx="21">
                  <c:v>3827.9023729269884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95E-40FE-9F6E-C78B281CF962}"/>
            </c:ext>
          </c:extLst>
        </c:ser>
        <c:ser>
          <c:idx val="34"/>
          <c:order val="34"/>
          <c:tx>
            <c:strRef>
              <c:f>GVariable!$A$35</c:f>
              <c:strCache>
                <c:ptCount val="1"/>
                <c:pt idx="0">
                  <c:v>Koldam_Hydro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GVariable!$B$35:$W$35</c:f>
              <c:numCache>
                <c:formatCode>General</c:formatCode>
                <c:ptCount val="22"/>
                <c:pt idx="0">
                  <c:v>7540</c:v>
                </c:pt>
                <c:pt idx="1">
                  <c:v>2410</c:v>
                </c:pt>
                <c:pt idx="2">
                  <c:v>2482.3000000000002</c:v>
                </c:pt>
                <c:pt idx="3">
                  <c:v>2556.7690000000002</c:v>
                </c:pt>
                <c:pt idx="4">
                  <c:v>2633.4720700000003</c:v>
                </c:pt>
                <c:pt idx="5">
                  <c:v>2712.4762321000003</c:v>
                </c:pt>
                <c:pt idx="6">
                  <c:v>2793.8505190630003</c:v>
                </c:pt>
                <c:pt idx="7">
                  <c:v>2877.6660346348904</c:v>
                </c:pt>
                <c:pt idx="8">
                  <c:v>2963.9960156739371</c:v>
                </c:pt>
                <c:pt idx="9">
                  <c:v>3052.9158961441553</c:v>
                </c:pt>
                <c:pt idx="10">
                  <c:v>3144.5033730284799</c:v>
                </c:pt>
                <c:pt idx="11">
                  <c:v>3238.8384742193343</c:v>
                </c:pt>
                <c:pt idx="12">
                  <c:v>3238.8384742193343</c:v>
                </c:pt>
                <c:pt idx="13">
                  <c:v>3238.8384742193343</c:v>
                </c:pt>
                <c:pt idx="14">
                  <c:v>3238.8384742193343</c:v>
                </c:pt>
                <c:pt idx="15">
                  <c:v>3238.8384742193343</c:v>
                </c:pt>
                <c:pt idx="16">
                  <c:v>3238.8384742193343</c:v>
                </c:pt>
                <c:pt idx="17">
                  <c:v>3238.8384742193343</c:v>
                </c:pt>
                <c:pt idx="18">
                  <c:v>3238.8384742193343</c:v>
                </c:pt>
                <c:pt idx="19">
                  <c:v>3238.8384742193343</c:v>
                </c:pt>
                <c:pt idx="20">
                  <c:v>3238.8384742193343</c:v>
                </c:pt>
                <c:pt idx="21">
                  <c:v>3238.8384742193343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95E-40FE-9F6E-C78B281CF962}"/>
            </c:ext>
          </c:extLst>
        </c:ser>
        <c:ser>
          <c:idx val="35"/>
          <c:order val="35"/>
          <c:tx>
            <c:strRef>
              <c:f>GVariable!$A$36</c:f>
              <c:strCache>
                <c:ptCount val="1"/>
                <c:pt idx="0">
                  <c:v>Rihand-III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GVariable!$B$36:$W$36</c:f>
              <c:numCache>
                <c:formatCode>General</c:formatCode>
                <c:ptCount val="22"/>
                <c:pt idx="0">
                  <c:v>1820</c:v>
                </c:pt>
                <c:pt idx="1">
                  <c:v>1570</c:v>
                </c:pt>
                <c:pt idx="2">
                  <c:v>1648.5</c:v>
                </c:pt>
                <c:pt idx="3">
                  <c:v>1730.9250000000002</c:v>
                </c:pt>
                <c:pt idx="4">
                  <c:v>1817.4712500000003</c:v>
                </c:pt>
                <c:pt idx="5">
                  <c:v>1908.3448125000004</c:v>
                </c:pt>
                <c:pt idx="6">
                  <c:v>2003.7620531250006</c:v>
                </c:pt>
                <c:pt idx="7">
                  <c:v>2103.9501557812509</c:v>
                </c:pt>
                <c:pt idx="8">
                  <c:v>2209.1476635703134</c:v>
                </c:pt>
                <c:pt idx="9">
                  <c:v>2319.605046748829</c:v>
                </c:pt>
                <c:pt idx="10">
                  <c:v>2435.5852990862704</c:v>
                </c:pt>
                <c:pt idx="11">
                  <c:v>2557.3645640405839</c:v>
                </c:pt>
                <c:pt idx="12">
                  <c:v>2557.3645640405839</c:v>
                </c:pt>
                <c:pt idx="13">
                  <c:v>2557.3645640405839</c:v>
                </c:pt>
                <c:pt idx="14">
                  <c:v>2557.3645640405839</c:v>
                </c:pt>
                <c:pt idx="15">
                  <c:v>2557.3645640405839</c:v>
                </c:pt>
                <c:pt idx="16">
                  <c:v>2557.3645640405839</c:v>
                </c:pt>
                <c:pt idx="17">
                  <c:v>2557.3645640405839</c:v>
                </c:pt>
                <c:pt idx="18">
                  <c:v>2557.3645640405839</c:v>
                </c:pt>
                <c:pt idx="19">
                  <c:v>2557.3645640405839</c:v>
                </c:pt>
                <c:pt idx="20">
                  <c:v>2557.3645640405839</c:v>
                </c:pt>
                <c:pt idx="21">
                  <c:v>2557.3645640405839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95E-40FE-9F6E-C78B281CF962}"/>
            </c:ext>
          </c:extLst>
        </c:ser>
        <c:ser>
          <c:idx val="36"/>
          <c:order val="36"/>
          <c:tx>
            <c:strRef>
              <c:f>GVariable!$A$37</c:f>
              <c:strCache>
                <c:ptCount val="1"/>
                <c:pt idx="0">
                  <c:v>Chamera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GVariable!$B$37:$W$37</c:f>
              <c:numCache>
                <c:formatCode>General</c:formatCode>
                <c:ptCount val="22"/>
                <c:pt idx="0">
                  <c:v>840</c:v>
                </c:pt>
                <c:pt idx="1">
                  <c:v>1080</c:v>
                </c:pt>
                <c:pt idx="2">
                  <c:v>1117.8</c:v>
                </c:pt>
                <c:pt idx="3">
                  <c:v>1156.9229999999998</c:v>
                </c:pt>
                <c:pt idx="4">
                  <c:v>1197.4153049999998</c:v>
                </c:pt>
                <c:pt idx="5">
                  <c:v>1239.3248406749997</c:v>
                </c:pt>
                <c:pt idx="6">
                  <c:v>1282.7012100986246</c:v>
                </c:pt>
                <c:pt idx="7">
                  <c:v>1327.5957524520763</c:v>
                </c:pt>
                <c:pt idx="8">
                  <c:v>1374.061603787899</c:v>
                </c:pt>
                <c:pt idx="9">
                  <c:v>1422.1537599204753</c:v>
                </c:pt>
                <c:pt idx="10">
                  <c:v>1471.9291415176917</c:v>
                </c:pt>
                <c:pt idx="11">
                  <c:v>1523.4466614708108</c:v>
                </c:pt>
                <c:pt idx="12">
                  <c:v>1523.4466614708108</c:v>
                </c:pt>
                <c:pt idx="13">
                  <c:v>1523.4466614708108</c:v>
                </c:pt>
                <c:pt idx="14">
                  <c:v>1523.4466614708108</c:v>
                </c:pt>
                <c:pt idx="15">
                  <c:v>1523.4466614708108</c:v>
                </c:pt>
                <c:pt idx="16">
                  <c:v>1523.4466614708108</c:v>
                </c:pt>
                <c:pt idx="17">
                  <c:v>1523.4466614708108</c:v>
                </c:pt>
                <c:pt idx="18">
                  <c:v>1523.4466614708108</c:v>
                </c:pt>
                <c:pt idx="19">
                  <c:v>1523.4466614708108</c:v>
                </c:pt>
                <c:pt idx="20">
                  <c:v>1523.4466614708108</c:v>
                </c:pt>
                <c:pt idx="21">
                  <c:v>1523.4466614708108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95E-40FE-9F6E-C78B281CF962}"/>
            </c:ext>
          </c:extLst>
        </c:ser>
        <c:ser>
          <c:idx val="37"/>
          <c:order val="37"/>
          <c:tx>
            <c:strRef>
              <c:f>GVariable!$A$38</c:f>
              <c:strCache>
                <c:ptCount val="1"/>
                <c:pt idx="0">
                  <c:v>Chamera_II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GVariable!$B$38:$W$38</c:f>
              <c:numCache>
                <c:formatCode>General</c:formatCode>
                <c:ptCount val="22"/>
                <c:pt idx="0">
                  <c:v>1120</c:v>
                </c:pt>
                <c:pt idx="1">
                  <c:v>1490</c:v>
                </c:pt>
                <c:pt idx="2">
                  <c:v>1542.1499999999999</c:v>
                </c:pt>
                <c:pt idx="3">
                  <c:v>1596.1252499999998</c:v>
                </c:pt>
                <c:pt idx="4">
                  <c:v>1651.9896337499997</c:v>
                </c:pt>
                <c:pt idx="5">
                  <c:v>1709.8092709312496</c:v>
                </c:pt>
                <c:pt idx="6">
                  <c:v>1769.6525954138431</c:v>
                </c:pt>
                <c:pt idx="7">
                  <c:v>1831.5904362533274</c:v>
                </c:pt>
                <c:pt idx="8">
                  <c:v>1895.6961015221937</c:v>
                </c:pt>
                <c:pt idx="9">
                  <c:v>1962.0454650754702</c:v>
                </c:pt>
                <c:pt idx="10">
                  <c:v>2030.7170563531115</c:v>
                </c:pt>
                <c:pt idx="11">
                  <c:v>2101.7921533254703</c:v>
                </c:pt>
                <c:pt idx="12">
                  <c:v>2101.7921533254703</c:v>
                </c:pt>
                <c:pt idx="13">
                  <c:v>2101.7921533254703</c:v>
                </c:pt>
                <c:pt idx="14">
                  <c:v>2101.7921533254703</c:v>
                </c:pt>
                <c:pt idx="15">
                  <c:v>2101.7921533254703</c:v>
                </c:pt>
                <c:pt idx="16">
                  <c:v>2101.7921533254703</c:v>
                </c:pt>
                <c:pt idx="17">
                  <c:v>2101.7921533254703</c:v>
                </c:pt>
                <c:pt idx="18">
                  <c:v>2101.7921533254703</c:v>
                </c:pt>
                <c:pt idx="19">
                  <c:v>2101.7921533254703</c:v>
                </c:pt>
                <c:pt idx="20">
                  <c:v>2101.7921533254703</c:v>
                </c:pt>
                <c:pt idx="21">
                  <c:v>2101.7921533254703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95E-40FE-9F6E-C78B281CF962}"/>
            </c:ext>
          </c:extLst>
        </c:ser>
        <c:ser>
          <c:idx val="38"/>
          <c:order val="38"/>
          <c:tx>
            <c:strRef>
              <c:f>GVariable!$A$39</c:f>
              <c:strCache>
                <c:ptCount val="1"/>
                <c:pt idx="0">
                  <c:v>Chamera_III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GVariable!$B$39:$W$39</c:f>
              <c:numCache>
                <c:formatCode>General</c:formatCode>
                <c:ptCount val="22"/>
                <c:pt idx="0">
                  <c:v>1520</c:v>
                </c:pt>
                <c:pt idx="1">
                  <c:v>1860</c:v>
                </c:pt>
                <c:pt idx="2">
                  <c:v>1925.1</c:v>
                </c:pt>
                <c:pt idx="3">
                  <c:v>1992.4784999999997</c:v>
                </c:pt>
                <c:pt idx="4">
                  <c:v>2062.2152474999994</c:v>
                </c:pt>
                <c:pt idx="5">
                  <c:v>2134.392781162499</c:v>
                </c:pt>
                <c:pt idx="6">
                  <c:v>2209.0965285031862</c:v>
                </c:pt>
                <c:pt idx="7">
                  <c:v>2286.4149070007975</c:v>
                </c:pt>
                <c:pt idx="8">
                  <c:v>2366.4394287458254</c:v>
                </c:pt>
                <c:pt idx="9">
                  <c:v>2449.2648087519292</c:v>
                </c:pt>
                <c:pt idx="10">
                  <c:v>2534.9890770582465</c:v>
                </c:pt>
                <c:pt idx="11">
                  <c:v>2623.7136947552849</c:v>
                </c:pt>
                <c:pt idx="12">
                  <c:v>2623.7136947552849</c:v>
                </c:pt>
                <c:pt idx="13">
                  <c:v>2623.7136947552849</c:v>
                </c:pt>
                <c:pt idx="14">
                  <c:v>2623.7136947552849</c:v>
                </c:pt>
                <c:pt idx="15">
                  <c:v>2623.7136947552849</c:v>
                </c:pt>
                <c:pt idx="16">
                  <c:v>2623.7136947552849</c:v>
                </c:pt>
                <c:pt idx="17">
                  <c:v>2623.7136947552849</c:v>
                </c:pt>
                <c:pt idx="18">
                  <c:v>2623.7136947552849</c:v>
                </c:pt>
                <c:pt idx="19">
                  <c:v>2623.7136947552849</c:v>
                </c:pt>
                <c:pt idx="20">
                  <c:v>2623.7136947552849</c:v>
                </c:pt>
                <c:pt idx="21">
                  <c:v>2623.7136947552849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95E-40FE-9F6E-C78B281CF962}"/>
            </c:ext>
          </c:extLst>
        </c:ser>
        <c:ser>
          <c:idx val="39"/>
          <c:order val="39"/>
          <c:tx>
            <c:strRef>
              <c:f>GVariable!$A$40</c:f>
              <c:strCache>
                <c:ptCount val="1"/>
                <c:pt idx="0">
                  <c:v>Dhauliganga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GVariable!$B$40:$W$40</c:f>
              <c:numCache>
                <c:formatCode>General</c:formatCode>
                <c:ptCount val="22"/>
                <c:pt idx="0">
                  <c:v>1220</c:v>
                </c:pt>
                <c:pt idx="1">
                  <c:v>1270</c:v>
                </c:pt>
                <c:pt idx="2">
                  <c:v>1314.4499999999998</c:v>
                </c:pt>
                <c:pt idx="3">
                  <c:v>1360.4557499999996</c:v>
                </c:pt>
                <c:pt idx="4">
                  <c:v>1408.0717012499995</c:v>
                </c:pt>
                <c:pt idx="5">
                  <c:v>1457.3542107937494</c:v>
                </c:pt>
                <c:pt idx="6">
                  <c:v>1508.3616081715306</c:v>
                </c:pt>
                <c:pt idx="7">
                  <c:v>1561.1542644575341</c:v>
                </c:pt>
                <c:pt idx="8">
                  <c:v>1615.7946637135476</c:v>
                </c:pt>
                <c:pt idx="9">
                  <c:v>1672.3474769435215</c:v>
                </c:pt>
                <c:pt idx="10">
                  <c:v>1730.8796386365448</c:v>
                </c:pt>
                <c:pt idx="11">
                  <c:v>1791.4604259888238</c:v>
                </c:pt>
                <c:pt idx="12">
                  <c:v>1791.4604259888238</c:v>
                </c:pt>
                <c:pt idx="13">
                  <c:v>1791.4604259888238</c:v>
                </c:pt>
                <c:pt idx="14">
                  <c:v>1791.4604259888238</c:v>
                </c:pt>
                <c:pt idx="15">
                  <c:v>1791.4604259888238</c:v>
                </c:pt>
                <c:pt idx="16">
                  <c:v>1791.4604259888238</c:v>
                </c:pt>
                <c:pt idx="17">
                  <c:v>1791.4604259888238</c:v>
                </c:pt>
                <c:pt idx="18">
                  <c:v>1791.4604259888238</c:v>
                </c:pt>
                <c:pt idx="19">
                  <c:v>1791.4604259888238</c:v>
                </c:pt>
                <c:pt idx="20">
                  <c:v>1791.4604259888238</c:v>
                </c:pt>
                <c:pt idx="21">
                  <c:v>1791.4604259888238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95E-40FE-9F6E-C78B281CF962}"/>
            </c:ext>
          </c:extLst>
        </c:ser>
        <c:ser>
          <c:idx val="40"/>
          <c:order val="40"/>
          <c:tx>
            <c:strRef>
              <c:f>GVariable!$A$41</c:f>
              <c:strCache>
                <c:ptCount val="1"/>
                <c:pt idx="0">
                  <c:v>Salal_I_II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GVariable!$B$41:$W$41</c:f>
              <c:numCache>
                <c:formatCode>General</c:formatCode>
                <c:ptCount val="22"/>
                <c:pt idx="0">
                  <c:v>400</c:v>
                </c:pt>
                <c:pt idx="1">
                  <c:v>550</c:v>
                </c:pt>
                <c:pt idx="2">
                  <c:v>569.25</c:v>
                </c:pt>
                <c:pt idx="3">
                  <c:v>589.17374999999993</c:v>
                </c:pt>
                <c:pt idx="4">
                  <c:v>609.7948312499999</c:v>
                </c:pt>
                <c:pt idx="5">
                  <c:v>631.1376503437499</c:v>
                </c:pt>
                <c:pt idx="6">
                  <c:v>653.2274681057811</c:v>
                </c:pt>
                <c:pt idx="7">
                  <c:v>676.09042948948343</c:v>
                </c:pt>
                <c:pt idx="8">
                  <c:v>699.75359452161524</c:v>
                </c:pt>
                <c:pt idx="9">
                  <c:v>724.24497032987176</c:v>
                </c:pt>
                <c:pt idx="10">
                  <c:v>749.59354429141717</c:v>
                </c:pt>
                <c:pt idx="11">
                  <c:v>775.82931834161673</c:v>
                </c:pt>
                <c:pt idx="12">
                  <c:v>775.82931834161673</c:v>
                </c:pt>
                <c:pt idx="13">
                  <c:v>775.82931834161673</c:v>
                </c:pt>
                <c:pt idx="14">
                  <c:v>775.82931834161673</c:v>
                </c:pt>
                <c:pt idx="15">
                  <c:v>775.82931834161673</c:v>
                </c:pt>
                <c:pt idx="16">
                  <c:v>775.82931834161673</c:v>
                </c:pt>
                <c:pt idx="17">
                  <c:v>775.82931834161673</c:v>
                </c:pt>
                <c:pt idx="18">
                  <c:v>775.82931834161673</c:v>
                </c:pt>
                <c:pt idx="19">
                  <c:v>775.82931834161673</c:v>
                </c:pt>
                <c:pt idx="20">
                  <c:v>775.82931834161673</c:v>
                </c:pt>
                <c:pt idx="21">
                  <c:v>775.82931834161673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95E-40FE-9F6E-C78B281CF962}"/>
            </c:ext>
          </c:extLst>
        </c:ser>
        <c:ser>
          <c:idx val="41"/>
          <c:order val="41"/>
          <c:tx>
            <c:strRef>
              <c:f>GVariable!$A$42</c:f>
              <c:strCache>
                <c:ptCount val="1"/>
                <c:pt idx="0">
                  <c:v>Tanakpur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GVariable!$B$42:$W$42</c:f>
              <c:numCache>
                <c:formatCode>General</c:formatCode>
                <c:ptCount val="22"/>
                <c:pt idx="0">
                  <c:v>990</c:v>
                </c:pt>
                <c:pt idx="1">
                  <c:v>1480</c:v>
                </c:pt>
                <c:pt idx="2">
                  <c:v>1531.8</c:v>
                </c:pt>
                <c:pt idx="3">
                  <c:v>1585.4129999999998</c:v>
                </c:pt>
                <c:pt idx="4">
                  <c:v>1640.9024549999997</c:v>
                </c:pt>
                <c:pt idx="5">
                  <c:v>1698.3340409249995</c:v>
                </c:pt>
                <c:pt idx="6">
                  <c:v>1757.7757323573744</c:v>
                </c:pt>
                <c:pt idx="7">
                  <c:v>1819.2978829898823</c:v>
                </c:pt>
                <c:pt idx="8">
                  <c:v>1882.9733088945279</c:v>
                </c:pt>
                <c:pt idx="9">
                  <c:v>1948.8773747058362</c:v>
                </c:pt>
                <c:pt idx="10">
                  <c:v>2017.0880828205404</c:v>
                </c:pt>
                <c:pt idx="11">
                  <c:v>2087.686165719259</c:v>
                </c:pt>
                <c:pt idx="12">
                  <c:v>2087.686165719259</c:v>
                </c:pt>
                <c:pt idx="13">
                  <c:v>2087.686165719259</c:v>
                </c:pt>
                <c:pt idx="14">
                  <c:v>2087.686165719259</c:v>
                </c:pt>
                <c:pt idx="15">
                  <c:v>2087.686165719259</c:v>
                </c:pt>
                <c:pt idx="16">
                  <c:v>2087.686165719259</c:v>
                </c:pt>
                <c:pt idx="17">
                  <c:v>2087.686165719259</c:v>
                </c:pt>
                <c:pt idx="18">
                  <c:v>2087.686165719259</c:v>
                </c:pt>
                <c:pt idx="19">
                  <c:v>2087.686165719259</c:v>
                </c:pt>
                <c:pt idx="20">
                  <c:v>2087.686165719259</c:v>
                </c:pt>
                <c:pt idx="21">
                  <c:v>2087.686165719259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95E-40FE-9F6E-C78B281CF962}"/>
            </c:ext>
          </c:extLst>
        </c:ser>
        <c:ser>
          <c:idx val="42"/>
          <c:order val="42"/>
          <c:tx>
            <c:strRef>
              <c:f>GVariable!$A$43</c:f>
              <c:strCache>
                <c:ptCount val="1"/>
                <c:pt idx="0">
                  <c:v>Uri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GVariable!$B$43:$W$43</c:f>
              <c:numCache>
                <c:formatCode>General</c:formatCode>
                <c:ptCount val="22"/>
                <c:pt idx="0">
                  <c:v>660</c:v>
                </c:pt>
                <c:pt idx="1">
                  <c:v>890</c:v>
                </c:pt>
                <c:pt idx="2">
                  <c:v>921.15</c:v>
                </c:pt>
                <c:pt idx="3">
                  <c:v>953.39024999999992</c:v>
                </c:pt>
                <c:pt idx="4">
                  <c:v>986.75890874999982</c:v>
                </c:pt>
                <c:pt idx="5">
                  <c:v>1021.2954705562497</c:v>
                </c:pt>
                <c:pt idx="6">
                  <c:v>1057.0408120257184</c:v>
                </c:pt>
                <c:pt idx="7">
                  <c:v>1094.0372404466184</c:v>
                </c:pt>
                <c:pt idx="8">
                  <c:v>1132.3285438622499</c:v>
                </c:pt>
                <c:pt idx="9">
                  <c:v>1171.9600428974286</c:v>
                </c:pt>
                <c:pt idx="10">
                  <c:v>1212.9786443988385</c:v>
                </c:pt>
                <c:pt idx="11">
                  <c:v>1255.4328969527978</c:v>
                </c:pt>
                <c:pt idx="12">
                  <c:v>1255.4328969527978</c:v>
                </c:pt>
                <c:pt idx="13">
                  <c:v>1255.4328969527978</c:v>
                </c:pt>
                <c:pt idx="14">
                  <c:v>1255.4328969527978</c:v>
                </c:pt>
                <c:pt idx="15">
                  <c:v>1255.4328969527978</c:v>
                </c:pt>
                <c:pt idx="16">
                  <c:v>1255.4328969527978</c:v>
                </c:pt>
                <c:pt idx="17">
                  <c:v>1255.4328969527978</c:v>
                </c:pt>
                <c:pt idx="18">
                  <c:v>1255.4328969527978</c:v>
                </c:pt>
                <c:pt idx="19">
                  <c:v>1255.4328969527978</c:v>
                </c:pt>
                <c:pt idx="20">
                  <c:v>1255.4328969527978</c:v>
                </c:pt>
                <c:pt idx="21">
                  <c:v>1255.4328969527978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95E-40FE-9F6E-C78B281CF962}"/>
            </c:ext>
          </c:extLst>
        </c:ser>
        <c:ser>
          <c:idx val="43"/>
          <c:order val="43"/>
          <c:tx>
            <c:strRef>
              <c:f>GVariable!$A$44</c:f>
              <c:strCache>
                <c:ptCount val="1"/>
                <c:pt idx="0">
                  <c:v>Dulhasti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GVariable!$B$44:$W$44</c:f>
              <c:numCache>
                <c:formatCode>General</c:formatCode>
                <c:ptCount val="22"/>
                <c:pt idx="0">
                  <c:v>2530</c:v>
                </c:pt>
                <c:pt idx="1">
                  <c:v>2300</c:v>
                </c:pt>
                <c:pt idx="2">
                  <c:v>2380.5</c:v>
                </c:pt>
                <c:pt idx="3">
                  <c:v>2463.8174999999997</c:v>
                </c:pt>
                <c:pt idx="4">
                  <c:v>2550.0511124999994</c:v>
                </c:pt>
                <c:pt idx="5">
                  <c:v>2639.3029014374993</c:v>
                </c:pt>
                <c:pt idx="6">
                  <c:v>2731.6785029878115</c:v>
                </c:pt>
                <c:pt idx="7">
                  <c:v>2827.2872505923847</c:v>
                </c:pt>
                <c:pt idx="8">
                  <c:v>2926.2423043631179</c:v>
                </c:pt>
                <c:pt idx="9">
                  <c:v>3028.6607850158266</c:v>
                </c:pt>
                <c:pt idx="10">
                  <c:v>3134.6639124913804</c:v>
                </c:pt>
                <c:pt idx="11">
                  <c:v>3244.3771494285784</c:v>
                </c:pt>
                <c:pt idx="12">
                  <c:v>3244.3771494285784</c:v>
                </c:pt>
                <c:pt idx="13">
                  <c:v>3244.3771494285784</c:v>
                </c:pt>
                <c:pt idx="14">
                  <c:v>3244.3771494285784</c:v>
                </c:pt>
                <c:pt idx="15">
                  <c:v>3244.3771494285784</c:v>
                </c:pt>
                <c:pt idx="16">
                  <c:v>3244.3771494285784</c:v>
                </c:pt>
                <c:pt idx="17">
                  <c:v>3244.3771494285784</c:v>
                </c:pt>
                <c:pt idx="18">
                  <c:v>3244.3771494285784</c:v>
                </c:pt>
                <c:pt idx="19">
                  <c:v>3244.3771494285784</c:v>
                </c:pt>
                <c:pt idx="20">
                  <c:v>3244.3771494285784</c:v>
                </c:pt>
                <c:pt idx="21">
                  <c:v>3244.3771494285784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95E-40FE-9F6E-C78B281CF962}"/>
            </c:ext>
          </c:extLst>
        </c:ser>
        <c:ser>
          <c:idx val="44"/>
          <c:order val="44"/>
          <c:tx>
            <c:strRef>
              <c:f>GVariable!$A$45</c:f>
              <c:strCache>
                <c:ptCount val="1"/>
                <c:pt idx="0">
                  <c:v>Sewa_II_JuneJuly_2010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GVariable!$B$45:$W$45</c:f>
              <c:numCache>
                <c:formatCode>General</c:formatCode>
                <c:ptCount val="22"/>
                <c:pt idx="0">
                  <c:v>1780</c:v>
                </c:pt>
                <c:pt idx="1">
                  <c:v>1810</c:v>
                </c:pt>
                <c:pt idx="2">
                  <c:v>1873.35</c:v>
                </c:pt>
                <c:pt idx="3">
                  <c:v>1938.9172499999997</c:v>
                </c:pt>
                <c:pt idx="4">
                  <c:v>2006.7793537499995</c:v>
                </c:pt>
                <c:pt idx="5">
                  <c:v>2077.0166311312491</c:v>
                </c:pt>
                <c:pt idx="6">
                  <c:v>2149.7122132208428</c:v>
                </c:pt>
                <c:pt idx="7">
                  <c:v>2224.952140683572</c:v>
                </c:pt>
                <c:pt idx="8">
                  <c:v>2302.8254656074969</c:v>
                </c:pt>
                <c:pt idx="9">
                  <c:v>2383.424356903759</c:v>
                </c:pt>
                <c:pt idx="10">
                  <c:v>2466.8442093953904</c:v>
                </c:pt>
                <c:pt idx="11">
                  <c:v>2553.1837567242287</c:v>
                </c:pt>
                <c:pt idx="12">
                  <c:v>2553.1837567242287</c:v>
                </c:pt>
                <c:pt idx="13">
                  <c:v>2553.1837567242287</c:v>
                </c:pt>
                <c:pt idx="14">
                  <c:v>2553.1837567242287</c:v>
                </c:pt>
                <c:pt idx="15">
                  <c:v>2553.1837567242287</c:v>
                </c:pt>
                <c:pt idx="16">
                  <c:v>2553.1837567242287</c:v>
                </c:pt>
                <c:pt idx="17">
                  <c:v>2553.1837567242287</c:v>
                </c:pt>
                <c:pt idx="18">
                  <c:v>2553.1837567242287</c:v>
                </c:pt>
                <c:pt idx="19">
                  <c:v>2553.1837567242287</c:v>
                </c:pt>
                <c:pt idx="20">
                  <c:v>2553.1837567242287</c:v>
                </c:pt>
                <c:pt idx="21">
                  <c:v>2553.1837567242287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95E-40FE-9F6E-C78B281CF962}"/>
            </c:ext>
          </c:extLst>
        </c:ser>
        <c:ser>
          <c:idx val="45"/>
          <c:order val="45"/>
          <c:tx>
            <c:strRef>
              <c:f>GVariable!$A$46</c:f>
              <c:strCache>
                <c:ptCount val="1"/>
                <c:pt idx="0">
                  <c:v>Uri-II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GVariable!$B$46:$W$46</c:f>
              <c:numCache>
                <c:formatCode>General</c:formatCode>
                <c:ptCount val="22"/>
                <c:pt idx="0">
                  <c:v>2029.9999999999998</c:v>
                </c:pt>
                <c:pt idx="1">
                  <c:v>450</c:v>
                </c:pt>
                <c:pt idx="2">
                  <c:v>465.74999999999994</c:v>
                </c:pt>
                <c:pt idx="3">
                  <c:v>482.05124999999992</c:v>
                </c:pt>
                <c:pt idx="4">
                  <c:v>498.92304374999986</c:v>
                </c:pt>
                <c:pt idx="5">
                  <c:v>516.38535028124977</c:v>
                </c:pt>
                <c:pt idx="6">
                  <c:v>534.45883754109343</c:v>
                </c:pt>
                <c:pt idx="7">
                  <c:v>553.16489685503166</c:v>
                </c:pt>
                <c:pt idx="8">
                  <c:v>572.52566824495773</c:v>
                </c:pt>
                <c:pt idx="9">
                  <c:v>592.56406663353118</c:v>
                </c:pt>
                <c:pt idx="10">
                  <c:v>613.30380896570477</c:v>
                </c:pt>
                <c:pt idx="11">
                  <c:v>634.76944227950435</c:v>
                </c:pt>
                <c:pt idx="12">
                  <c:v>634.76944227950435</c:v>
                </c:pt>
                <c:pt idx="13">
                  <c:v>634.76944227950435</c:v>
                </c:pt>
                <c:pt idx="14">
                  <c:v>634.76944227950435</c:v>
                </c:pt>
                <c:pt idx="15">
                  <c:v>634.76944227950435</c:v>
                </c:pt>
                <c:pt idx="16">
                  <c:v>634.76944227950435</c:v>
                </c:pt>
                <c:pt idx="17">
                  <c:v>634.76944227950435</c:v>
                </c:pt>
                <c:pt idx="18">
                  <c:v>634.76944227950435</c:v>
                </c:pt>
                <c:pt idx="19">
                  <c:v>634.76944227950435</c:v>
                </c:pt>
                <c:pt idx="20">
                  <c:v>634.76944227950435</c:v>
                </c:pt>
                <c:pt idx="21">
                  <c:v>634.76944227950435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95E-40FE-9F6E-C78B281CF962}"/>
            </c:ext>
          </c:extLst>
        </c:ser>
        <c:ser>
          <c:idx val="46"/>
          <c:order val="46"/>
          <c:tx>
            <c:strRef>
              <c:f>GVariable!$A$47</c:f>
              <c:strCache>
                <c:ptCount val="1"/>
                <c:pt idx="0">
                  <c:v>Parbati_III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GVariable!$B$47:$W$47</c:f>
              <c:numCache>
                <c:formatCode>General</c:formatCode>
                <c:ptCount val="22"/>
                <c:pt idx="0">
                  <c:v>2770</c:v>
                </c:pt>
                <c:pt idx="1">
                  <c:v>3740</c:v>
                </c:pt>
                <c:pt idx="2">
                  <c:v>3870.8999999999996</c:v>
                </c:pt>
                <c:pt idx="3">
                  <c:v>4006.3814999999995</c:v>
                </c:pt>
                <c:pt idx="4">
                  <c:v>4146.6048524999987</c:v>
                </c:pt>
                <c:pt idx="5">
                  <c:v>4291.7360223374981</c:v>
                </c:pt>
                <c:pt idx="6">
                  <c:v>4441.9467831193106</c:v>
                </c:pt>
                <c:pt idx="7">
                  <c:v>4597.4149205284857</c:v>
                </c:pt>
                <c:pt idx="8">
                  <c:v>4758.3244427469826</c:v>
                </c:pt>
                <c:pt idx="9">
                  <c:v>4924.8657982431268</c:v>
                </c:pt>
                <c:pt idx="10">
                  <c:v>5097.2361011816356</c:v>
                </c:pt>
                <c:pt idx="11">
                  <c:v>5275.6393647229925</c:v>
                </c:pt>
                <c:pt idx="12">
                  <c:v>5275.6393647229925</c:v>
                </c:pt>
                <c:pt idx="13">
                  <c:v>5275.6393647229925</c:v>
                </c:pt>
                <c:pt idx="14">
                  <c:v>5275.6393647229925</c:v>
                </c:pt>
                <c:pt idx="15">
                  <c:v>5275.6393647229925</c:v>
                </c:pt>
                <c:pt idx="16">
                  <c:v>5275.6393647229925</c:v>
                </c:pt>
                <c:pt idx="17">
                  <c:v>5275.6393647229925</c:v>
                </c:pt>
                <c:pt idx="18">
                  <c:v>5275.6393647229925</c:v>
                </c:pt>
                <c:pt idx="19">
                  <c:v>5275.6393647229925</c:v>
                </c:pt>
                <c:pt idx="20">
                  <c:v>5275.6393647229925</c:v>
                </c:pt>
                <c:pt idx="21">
                  <c:v>5275.6393647229925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95E-40FE-9F6E-C78B281CF962}"/>
            </c:ext>
          </c:extLst>
        </c:ser>
        <c:ser>
          <c:idx val="47"/>
          <c:order val="47"/>
          <c:tx>
            <c:strRef>
              <c:f>GVariable!$A$48</c:f>
              <c:strCache>
                <c:ptCount val="1"/>
                <c:pt idx="0">
                  <c:v>NAPP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GVariable!$B$48:$W$48</c:f>
              <c:numCache>
                <c:formatCode>General</c:formatCode>
                <c:ptCount val="22"/>
                <c:pt idx="0">
                  <c:v>2790</c:v>
                </c:pt>
                <c:pt idx="1">
                  <c:v>2590</c:v>
                </c:pt>
                <c:pt idx="2">
                  <c:v>2719.5</c:v>
                </c:pt>
                <c:pt idx="3">
                  <c:v>2855.4749999999999</c:v>
                </c:pt>
                <c:pt idx="4">
                  <c:v>2998.2487500000002</c:v>
                </c:pt>
                <c:pt idx="5">
                  <c:v>3148.1611875000003</c:v>
                </c:pt>
                <c:pt idx="6">
                  <c:v>3305.5692468750003</c:v>
                </c:pt>
                <c:pt idx="7">
                  <c:v>3470.8477092187504</c:v>
                </c:pt>
                <c:pt idx="8">
                  <c:v>3644.390094679688</c:v>
                </c:pt>
                <c:pt idx="9">
                  <c:v>3826.6095994136726</c:v>
                </c:pt>
                <c:pt idx="10">
                  <c:v>4017.9400793843565</c:v>
                </c:pt>
                <c:pt idx="11">
                  <c:v>4218.8370833535746</c:v>
                </c:pt>
                <c:pt idx="12">
                  <c:v>4218.8370833535746</c:v>
                </c:pt>
                <c:pt idx="13">
                  <c:v>4218.8370833535746</c:v>
                </c:pt>
                <c:pt idx="14">
                  <c:v>4218.8370833535746</c:v>
                </c:pt>
                <c:pt idx="15">
                  <c:v>4218.8370833535746</c:v>
                </c:pt>
                <c:pt idx="16">
                  <c:v>4218.8370833535746</c:v>
                </c:pt>
                <c:pt idx="17">
                  <c:v>4218.8370833535746</c:v>
                </c:pt>
                <c:pt idx="18">
                  <c:v>4218.8370833535746</c:v>
                </c:pt>
                <c:pt idx="19">
                  <c:v>4218.8370833535746</c:v>
                </c:pt>
                <c:pt idx="20">
                  <c:v>4218.8370833535746</c:v>
                </c:pt>
                <c:pt idx="21">
                  <c:v>4218.8370833535746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95E-40FE-9F6E-C78B281CF962}"/>
            </c:ext>
          </c:extLst>
        </c:ser>
        <c:ser>
          <c:idx val="48"/>
          <c:order val="48"/>
          <c:tx>
            <c:strRef>
              <c:f>GVariable!$A$49</c:f>
              <c:strCache>
                <c:ptCount val="1"/>
                <c:pt idx="0">
                  <c:v>RAPP_3_4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GVariable!$B$49:$W$49</c:f>
              <c:numCache>
                <c:formatCode>General</c:formatCode>
                <c:ptCount val="22"/>
                <c:pt idx="0">
                  <c:v>3120</c:v>
                </c:pt>
                <c:pt idx="1">
                  <c:v>3080</c:v>
                </c:pt>
                <c:pt idx="2">
                  <c:v>3234</c:v>
                </c:pt>
                <c:pt idx="3">
                  <c:v>3395.7000000000003</c:v>
                </c:pt>
                <c:pt idx="4">
                  <c:v>3565.4850000000006</c:v>
                </c:pt>
                <c:pt idx="5">
                  <c:v>3743.759250000001</c:v>
                </c:pt>
                <c:pt idx="6">
                  <c:v>3930.9472125000011</c:v>
                </c:pt>
                <c:pt idx="7">
                  <c:v>4127.4945731250009</c:v>
                </c:pt>
                <c:pt idx="8">
                  <c:v>4333.8693017812511</c:v>
                </c:pt>
                <c:pt idx="9">
                  <c:v>4550.5627668703137</c:v>
                </c:pt>
                <c:pt idx="10">
                  <c:v>4778.0909052138295</c:v>
                </c:pt>
                <c:pt idx="11">
                  <c:v>5016.995450474521</c:v>
                </c:pt>
                <c:pt idx="12">
                  <c:v>5016.995450474521</c:v>
                </c:pt>
                <c:pt idx="13">
                  <c:v>5016.995450474521</c:v>
                </c:pt>
                <c:pt idx="14">
                  <c:v>5016.995450474521</c:v>
                </c:pt>
                <c:pt idx="15">
                  <c:v>5016.995450474521</c:v>
                </c:pt>
                <c:pt idx="16">
                  <c:v>5016.995450474521</c:v>
                </c:pt>
                <c:pt idx="17">
                  <c:v>5016.995450474521</c:v>
                </c:pt>
                <c:pt idx="18">
                  <c:v>5016.995450474521</c:v>
                </c:pt>
                <c:pt idx="19">
                  <c:v>5016.995450474521</c:v>
                </c:pt>
                <c:pt idx="20">
                  <c:v>5016.995450474521</c:v>
                </c:pt>
                <c:pt idx="21">
                  <c:v>5016.995450474521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95E-40FE-9F6E-C78B281CF962}"/>
            </c:ext>
          </c:extLst>
        </c:ser>
        <c:ser>
          <c:idx val="49"/>
          <c:order val="49"/>
          <c:tx>
            <c:strRef>
              <c:f>GVariable!$A$50</c:f>
              <c:strCache>
                <c:ptCount val="1"/>
                <c:pt idx="0">
                  <c:v>RAPP5_6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GVariable!$B$50:$W$50</c:f>
              <c:numCache>
                <c:formatCode>General</c:formatCode>
                <c:ptCount val="22"/>
                <c:pt idx="0">
                  <c:v>3860</c:v>
                </c:pt>
                <c:pt idx="1">
                  <c:v>3670</c:v>
                </c:pt>
                <c:pt idx="2">
                  <c:v>3853.5</c:v>
                </c:pt>
                <c:pt idx="3">
                  <c:v>4046.1750000000002</c:v>
                </c:pt>
                <c:pt idx="4">
                  <c:v>4248.4837500000003</c:v>
                </c:pt>
                <c:pt idx="5">
                  <c:v>4460.9079375000001</c:v>
                </c:pt>
                <c:pt idx="6">
                  <c:v>4683.9533343749999</c:v>
                </c:pt>
                <c:pt idx="7">
                  <c:v>4918.15100109375</c:v>
                </c:pt>
                <c:pt idx="8">
                  <c:v>5164.0585511484378</c:v>
                </c:pt>
                <c:pt idx="9">
                  <c:v>5422.2614787058601</c:v>
                </c:pt>
                <c:pt idx="10">
                  <c:v>5693.3745526411531</c:v>
                </c:pt>
                <c:pt idx="11">
                  <c:v>5978.0432802732112</c:v>
                </c:pt>
                <c:pt idx="12">
                  <c:v>5978.0432802732112</c:v>
                </c:pt>
                <c:pt idx="13">
                  <c:v>5978.0432802732112</c:v>
                </c:pt>
                <c:pt idx="14">
                  <c:v>5978.0432802732112</c:v>
                </c:pt>
                <c:pt idx="15">
                  <c:v>5978.0432802732112</c:v>
                </c:pt>
                <c:pt idx="16">
                  <c:v>5978.0432802732112</c:v>
                </c:pt>
                <c:pt idx="17">
                  <c:v>5978.0432802732112</c:v>
                </c:pt>
                <c:pt idx="18">
                  <c:v>5978.0432802732112</c:v>
                </c:pt>
                <c:pt idx="19">
                  <c:v>5978.0432802732112</c:v>
                </c:pt>
                <c:pt idx="20">
                  <c:v>5978.0432802732112</c:v>
                </c:pt>
                <c:pt idx="21">
                  <c:v>5978.0432802732112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95E-40FE-9F6E-C78B281CF962}"/>
            </c:ext>
          </c:extLst>
        </c:ser>
        <c:ser>
          <c:idx val="50"/>
          <c:order val="50"/>
          <c:tx>
            <c:strRef>
              <c:f>GVariable!$A$51</c:f>
              <c:strCache>
                <c:ptCount val="1"/>
                <c:pt idx="0">
                  <c:v>NATHPA_JHAKRI_HPS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GVariable!$B$51:$W$51</c:f>
              <c:numCache>
                <c:formatCode>General</c:formatCode>
                <c:ptCount val="22"/>
                <c:pt idx="0">
                  <c:v>1460</c:v>
                </c:pt>
                <c:pt idx="1">
                  <c:v>1510</c:v>
                </c:pt>
                <c:pt idx="2">
                  <c:v>1562.85</c:v>
                </c:pt>
                <c:pt idx="3">
                  <c:v>1617.5497499999997</c:v>
                </c:pt>
                <c:pt idx="4">
                  <c:v>1674.1639912499995</c:v>
                </c:pt>
                <c:pt idx="5">
                  <c:v>1732.7597309437494</c:v>
                </c:pt>
                <c:pt idx="6">
                  <c:v>1793.4063215267806</c:v>
                </c:pt>
                <c:pt idx="7">
                  <c:v>1856.1755427802177</c:v>
                </c:pt>
                <c:pt idx="8">
                  <c:v>1921.1416867775251</c:v>
                </c:pt>
                <c:pt idx="9">
                  <c:v>1988.3816458147385</c:v>
                </c:pt>
                <c:pt idx="10">
                  <c:v>2057.9750034182543</c:v>
                </c:pt>
                <c:pt idx="11">
                  <c:v>2130.0041285378929</c:v>
                </c:pt>
                <c:pt idx="12">
                  <c:v>2130.0041285378929</c:v>
                </c:pt>
                <c:pt idx="13">
                  <c:v>2130.0041285378929</c:v>
                </c:pt>
                <c:pt idx="14">
                  <c:v>2130.0041285378929</c:v>
                </c:pt>
                <c:pt idx="15">
                  <c:v>2130.0041285378929</c:v>
                </c:pt>
                <c:pt idx="16">
                  <c:v>2130.0041285378929</c:v>
                </c:pt>
                <c:pt idx="17">
                  <c:v>2130.0041285378929</c:v>
                </c:pt>
                <c:pt idx="18">
                  <c:v>2130.0041285378929</c:v>
                </c:pt>
                <c:pt idx="19">
                  <c:v>2130.0041285378929</c:v>
                </c:pt>
                <c:pt idx="20">
                  <c:v>2130.0041285378929</c:v>
                </c:pt>
                <c:pt idx="21">
                  <c:v>2130.0041285378929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595E-40FE-9F6E-C78B281CF962}"/>
            </c:ext>
          </c:extLst>
        </c:ser>
        <c:ser>
          <c:idx val="51"/>
          <c:order val="51"/>
          <c:tx>
            <c:strRef>
              <c:f>GVariable!$A$52</c:f>
              <c:strCache>
                <c:ptCount val="1"/>
                <c:pt idx="0">
                  <c:v>TALA_POWER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GVariable!$B$52:$W$52</c:f>
              <c:numCache>
                <c:formatCode>General</c:formatCode>
                <c:ptCount val="22"/>
                <c:pt idx="0">
                  <c:v>2470</c:v>
                </c:pt>
                <c:pt idx="1">
                  <c:v>2220</c:v>
                </c:pt>
                <c:pt idx="2">
                  <c:v>2286.6</c:v>
                </c:pt>
                <c:pt idx="3">
                  <c:v>2355.1979999999999</c:v>
                </c:pt>
                <c:pt idx="4">
                  <c:v>2425.85394</c:v>
                </c:pt>
                <c:pt idx="5">
                  <c:v>2498.6295582000002</c:v>
                </c:pt>
                <c:pt idx="6">
                  <c:v>2573.5884449460004</c:v>
                </c:pt>
                <c:pt idx="7">
                  <c:v>2650.7960982943805</c:v>
                </c:pt>
                <c:pt idx="8">
                  <c:v>2730.3199812432122</c:v>
                </c:pt>
                <c:pt idx="9">
                  <c:v>2812.2295806805087</c:v>
                </c:pt>
                <c:pt idx="10">
                  <c:v>2896.5964681009241</c:v>
                </c:pt>
                <c:pt idx="11">
                  <c:v>2983.494362143952</c:v>
                </c:pt>
                <c:pt idx="12">
                  <c:v>2983.494362143952</c:v>
                </c:pt>
                <c:pt idx="13">
                  <c:v>2983.494362143952</c:v>
                </c:pt>
                <c:pt idx="14">
                  <c:v>2983.494362143952</c:v>
                </c:pt>
                <c:pt idx="15">
                  <c:v>2983.494362143952</c:v>
                </c:pt>
                <c:pt idx="16">
                  <c:v>2983.494362143952</c:v>
                </c:pt>
                <c:pt idx="17">
                  <c:v>2983.494362143952</c:v>
                </c:pt>
                <c:pt idx="18">
                  <c:v>2983.494362143952</c:v>
                </c:pt>
                <c:pt idx="19">
                  <c:v>2983.494362143952</c:v>
                </c:pt>
                <c:pt idx="20">
                  <c:v>2983.494362143952</c:v>
                </c:pt>
                <c:pt idx="21">
                  <c:v>2983.494362143952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595E-40FE-9F6E-C78B281CF962}"/>
            </c:ext>
          </c:extLst>
        </c:ser>
        <c:ser>
          <c:idx val="52"/>
          <c:order val="52"/>
          <c:tx>
            <c:strRef>
              <c:f>GVariable!$A$53</c:f>
              <c:strCache>
                <c:ptCount val="1"/>
                <c:pt idx="0">
                  <c:v>Koteshwar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GVariable!$B$53:$W$53</c:f>
              <c:numCache>
                <c:formatCode>General</c:formatCode>
                <c:ptCount val="22"/>
                <c:pt idx="0">
                  <c:v>2200</c:v>
                </c:pt>
                <c:pt idx="1">
                  <c:v>1870</c:v>
                </c:pt>
                <c:pt idx="2">
                  <c:v>1935.4499999999998</c:v>
                </c:pt>
                <c:pt idx="3">
                  <c:v>2003.1907499999998</c:v>
                </c:pt>
                <c:pt idx="4">
                  <c:v>2073.3024262499994</c:v>
                </c:pt>
                <c:pt idx="5">
                  <c:v>2145.868011168749</c:v>
                </c:pt>
                <c:pt idx="6">
                  <c:v>2220.9733915596553</c:v>
                </c:pt>
                <c:pt idx="7">
                  <c:v>2298.7074602642429</c:v>
                </c:pt>
                <c:pt idx="8">
                  <c:v>2379.1622213734913</c:v>
                </c:pt>
                <c:pt idx="9">
                  <c:v>2462.4328991215634</c:v>
                </c:pt>
                <c:pt idx="10">
                  <c:v>2548.6180505908178</c:v>
                </c:pt>
                <c:pt idx="11">
                  <c:v>2637.8196823614962</c:v>
                </c:pt>
                <c:pt idx="12">
                  <c:v>2637.8196823614962</c:v>
                </c:pt>
                <c:pt idx="13">
                  <c:v>2637.8196823614962</c:v>
                </c:pt>
                <c:pt idx="14">
                  <c:v>2637.8196823614962</c:v>
                </c:pt>
                <c:pt idx="15">
                  <c:v>2637.8196823614962</c:v>
                </c:pt>
                <c:pt idx="16">
                  <c:v>2637.8196823614962</c:v>
                </c:pt>
                <c:pt idx="17">
                  <c:v>2637.8196823614962</c:v>
                </c:pt>
                <c:pt idx="18">
                  <c:v>2637.8196823614962</c:v>
                </c:pt>
                <c:pt idx="19">
                  <c:v>2637.8196823614962</c:v>
                </c:pt>
                <c:pt idx="20">
                  <c:v>2637.8196823614962</c:v>
                </c:pt>
                <c:pt idx="21">
                  <c:v>2637.8196823614962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595E-40FE-9F6E-C78B281CF962}"/>
            </c:ext>
          </c:extLst>
        </c:ser>
        <c:ser>
          <c:idx val="53"/>
          <c:order val="53"/>
          <c:tx>
            <c:strRef>
              <c:f>GVariable!$A$54</c:f>
              <c:strCache>
                <c:ptCount val="1"/>
                <c:pt idx="0">
                  <c:v>Srinagar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GVariable!$B$54:$W$54</c:f>
              <c:numCache>
                <c:formatCode>General</c:formatCode>
                <c:ptCount val="22"/>
                <c:pt idx="0">
                  <c:v>0</c:v>
                </c:pt>
                <c:pt idx="1">
                  <c:v>2440</c:v>
                </c:pt>
                <c:pt idx="2">
                  <c:v>2440</c:v>
                </c:pt>
                <c:pt idx="3">
                  <c:v>2440</c:v>
                </c:pt>
                <c:pt idx="4">
                  <c:v>2440</c:v>
                </c:pt>
                <c:pt idx="5">
                  <c:v>2440</c:v>
                </c:pt>
                <c:pt idx="6">
                  <c:v>2440</c:v>
                </c:pt>
                <c:pt idx="7">
                  <c:v>2440</c:v>
                </c:pt>
                <c:pt idx="8">
                  <c:v>2440</c:v>
                </c:pt>
                <c:pt idx="9">
                  <c:v>2440</c:v>
                </c:pt>
                <c:pt idx="10">
                  <c:v>2440</c:v>
                </c:pt>
                <c:pt idx="11">
                  <c:v>2440</c:v>
                </c:pt>
                <c:pt idx="12">
                  <c:v>2440</c:v>
                </c:pt>
                <c:pt idx="13">
                  <c:v>2440</c:v>
                </c:pt>
                <c:pt idx="14">
                  <c:v>2440</c:v>
                </c:pt>
                <c:pt idx="15">
                  <c:v>2440</c:v>
                </c:pt>
                <c:pt idx="16">
                  <c:v>2440</c:v>
                </c:pt>
                <c:pt idx="17">
                  <c:v>2440</c:v>
                </c:pt>
                <c:pt idx="18">
                  <c:v>2440</c:v>
                </c:pt>
                <c:pt idx="19">
                  <c:v>2440</c:v>
                </c:pt>
                <c:pt idx="20">
                  <c:v>2440</c:v>
                </c:pt>
                <c:pt idx="21">
                  <c:v>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595E-40FE-9F6E-C78B281CF962}"/>
            </c:ext>
          </c:extLst>
        </c:ser>
        <c:ser>
          <c:idx val="54"/>
          <c:order val="54"/>
          <c:tx>
            <c:strRef>
              <c:f>GVariable!$A$55</c:f>
              <c:strCache>
                <c:ptCount val="1"/>
                <c:pt idx="0">
                  <c:v>Sasan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GVariable!$B$55:$W$55</c:f>
              <c:numCache>
                <c:formatCode>General</c:formatCode>
                <c:ptCount val="22"/>
                <c:pt idx="0">
                  <c:v>1290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595E-40FE-9F6E-C78B281CF962}"/>
            </c:ext>
          </c:extLst>
        </c:ser>
        <c:ser>
          <c:idx val="55"/>
          <c:order val="55"/>
          <c:tx>
            <c:strRef>
              <c:f>GVariable!$A$56</c:f>
              <c:strCache>
                <c:ptCount val="1"/>
                <c:pt idx="0">
                  <c:v>case_I_KSK_MHND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GVariable!$B$56:$W$56</c:f>
              <c:numCache>
                <c:formatCode>General</c:formatCode>
                <c:ptCount val="22"/>
                <c:pt idx="0">
                  <c:v>0</c:v>
                </c:pt>
                <c:pt idx="1">
                  <c:v>2086.65</c:v>
                </c:pt>
                <c:pt idx="2">
                  <c:v>2217.5825</c:v>
                </c:pt>
                <c:pt idx="3">
                  <c:v>2356.861625</c:v>
                </c:pt>
                <c:pt idx="4">
                  <c:v>2509.55470625</c:v>
                </c:pt>
                <c:pt idx="5">
                  <c:v>2665.7324415625003</c:v>
                </c:pt>
                <c:pt idx="6">
                  <c:v>2837.4690636406249</c:v>
                </c:pt>
                <c:pt idx="7">
                  <c:v>3021.8425168226563</c:v>
                </c:pt>
                <c:pt idx="8">
                  <c:v>3225.934642663789</c:v>
                </c:pt>
                <c:pt idx="9">
                  <c:v>3434.8313747969783</c:v>
                </c:pt>
                <c:pt idx="10">
                  <c:v>3616.6229435368277</c:v>
                </c:pt>
                <c:pt idx="11">
                  <c:v>2366.4040907136691</c:v>
                </c:pt>
                <c:pt idx="12">
                  <c:v>2524.2742952493522</c:v>
                </c:pt>
                <c:pt idx="13">
                  <c:v>2691.3380100118202</c:v>
                </c:pt>
                <c:pt idx="14">
                  <c:v>2871.7049105124111</c:v>
                </c:pt>
                <c:pt idx="15">
                  <c:v>3065.4901560380317</c:v>
                </c:pt>
                <c:pt idx="16">
                  <c:v>3220.814663839933</c:v>
                </c:pt>
                <c:pt idx="17">
                  <c:v>3441.8053970319302</c:v>
                </c:pt>
                <c:pt idx="18">
                  <c:v>3672.595666883527</c:v>
                </c:pt>
                <c:pt idx="19">
                  <c:v>3923.3254502277023</c:v>
                </c:pt>
                <c:pt idx="20">
                  <c:v>4280.1417227390875</c:v>
                </c:pt>
                <c:pt idx="21">
                  <c:v>4589.1988088760427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595E-40FE-9F6E-C78B281CF962}"/>
            </c:ext>
          </c:extLst>
        </c:ser>
        <c:ser>
          <c:idx val="56"/>
          <c:order val="56"/>
          <c:tx>
            <c:strRef>
              <c:f>GVariable!$A$57</c:f>
              <c:strCache>
                <c:ptCount val="1"/>
                <c:pt idx="0">
                  <c:v>case_I_B_PTC_MB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GVariable!$B$57:$W$57</c:f>
              <c:numCache>
                <c:formatCode>General</c:formatCode>
                <c:ptCount val="22"/>
                <c:pt idx="0">
                  <c:v>0</c:v>
                </c:pt>
                <c:pt idx="1">
                  <c:v>1292.5500000000002</c:v>
                </c:pt>
                <c:pt idx="2">
                  <c:v>1357.1775000000002</c:v>
                </c:pt>
                <c:pt idx="3">
                  <c:v>1425.0363750000004</c:v>
                </c:pt>
                <c:pt idx="4">
                  <c:v>1496.2881937499999</c:v>
                </c:pt>
                <c:pt idx="5">
                  <c:v>1571.1026034375002</c:v>
                </c:pt>
                <c:pt idx="6">
                  <c:v>1649.6577336093749</c:v>
                </c:pt>
                <c:pt idx="7">
                  <c:v>1732.1406202898443</c:v>
                </c:pt>
                <c:pt idx="8">
                  <c:v>1818.7476513043359</c:v>
                </c:pt>
                <c:pt idx="9">
                  <c:v>1909.6850338695531</c:v>
                </c:pt>
                <c:pt idx="10">
                  <c:v>2005.1692855630306</c:v>
                </c:pt>
                <c:pt idx="11">
                  <c:v>2105.427749841182</c:v>
                </c:pt>
                <c:pt idx="12">
                  <c:v>2210.6991373332412</c:v>
                </c:pt>
                <c:pt idx="13">
                  <c:v>2321.2340941999037</c:v>
                </c:pt>
                <c:pt idx="14">
                  <c:v>2437.2957989098982</c:v>
                </c:pt>
                <c:pt idx="15">
                  <c:v>2559.1605888553936</c:v>
                </c:pt>
                <c:pt idx="16">
                  <c:v>2687.1186182981633</c:v>
                </c:pt>
                <c:pt idx="17">
                  <c:v>2821.4745492130719</c:v>
                </c:pt>
                <c:pt idx="18">
                  <c:v>2962.548276673725</c:v>
                </c:pt>
                <c:pt idx="19">
                  <c:v>3110.6756905074117</c:v>
                </c:pt>
                <c:pt idx="20">
                  <c:v>3266.2094750327819</c:v>
                </c:pt>
                <c:pt idx="21">
                  <c:v>3429.5199487844206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595E-40FE-9F6E-C78B281CF962}"/>
            </c:ext>
          </c:extLst>
        </c:ser>
        <c:ser>
          <c:idx val="57"/>
          <c:order val="57"/>
          <c:tx>
            <c:strRef>
              <c:f>GVariable!$A$58</c:f>
              <c:strCache>
                <c:ptCount val="1"/>
                <c:pt idx="0">
                  <c:v>case_I_C_PTC_TRN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GVariable!$B$58:$W$58</c:f>
              <c:numCache>
                <c:formatCode>General</c:formatCode>
                <c:ptCount val="22"/>
                <c:pt idx="0">
                  <c:v>0</c:v>
                </c:pt>
                <c:pt idx="1">
                  <c:v>1131.9000000000001</c:v>
                </c:pt>
                <c:pt idx="2">
                  <c:v>1188.4950000000001</c:v>
                </c:pt>
                <c:pt idx="3">
                  <c:v>1247.91975</c:v>
                </c:pt>
                <c:pt idx="4">
                  <c:v>1310.3157375000001</c:v>
                </c:pt>
                <c:pt idx="5">
                  <c:v>1375.8315243750001</c:v>
                </c:pt>
                <c:pt idx="6">
                  <c:v>1444.62310059375</c:v>
                </c:pt>
                <c:pt idx="7">
                  <c:v>1516.8542556234377</c:v>
                </c:pt>
                <c:pt idx="8">
                  <c:v>1592.6969684046096</c:v>
                </c:pt>
                <c:pt idx="9">
                  <c:v>1672.33181682484</c:v>
                </c:pt>
                <c:pt idx="10">
                  <c:v>1755.9484076660822</c:v>
                </c:pt>
                <c:pt idx="11">
                  <c:v>1843.7458280493863</c:v>
                </c:pt>
                <c:pt idx="12">
                  <c:v>1935.9331194518552</c:v>
                </c:pt>
                <c:pt idx="13">
                  <c:v>2032.7297754244485</c:v>
                </c:pt>
                <c:pt idx="14">
                  <c:v>2134.3662641956703</c:v>
                </c:pt>
                <c:pt idx="15">
                  <c:v>2241.0845774054546</c:v>
                </c:pt>
                <c:pt idx="16">
                  <c:v>2353.1388062757269</c:v>
                </c:pt>
                <c:pt idx="17">
                  <c:v>2470.7957465895142</c:v>
                </c:pt>
                <c:pt idx="18">
                  <c:v>2594.3355339189893</c:v>
                </c:pt>
                <c:pt idx="19">
                  <c:v>2724.0523106149385</c:v>
                </c:pt>
                <c:pt idx="20">
                  <c:v>2860.2549261456857</c:v>
                </c:pt>
                <c:pt idx="21">
                  <c:v>3003.2676724529697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595E-40FE-9F6E-C78B281CF962}"/>
            </c:ext>
          </c:extLst>
        </c:ser>
        <c:ser>
          <c:idx val="58"/>
          <c:order val="58"/>
          <c:tx>
            <c:strRef>
              <c:f>GVariable!$A$59</c:f>
              <c:strCache>
                <c:ptCount val="1"/>
                <c:pt idx="0">
                  <c:v>case_I_D_RKM_PGN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GVariable!$B$59:$W$59</c:f>
              <c:numCache>
                <c:formatCode>General</c:formatCode>
                <c:ptCount val="22"/>
                <c:pt idx="0">
                  <c:v>0</c:v>
                </c:pt>
                <c:pt idx="1">
                  <c:v>1223.2500000000002</c:v>
                </c:pt>
                <c:pt idx="2">
                  <c:v>1284.4125000000001</c:v>
                </c:pt>
                <c:pt idx="3">
                  <c:v>1348.6331250000003</c:v>
                </c:pt>
                <c:pt idx="4">
                  <c:v>1416.0647812500001</c:v>
                </c:pt>
                <c:pt idx="5">
                  <c:v>1486.8680203125002</c:v>
                </c:pt>
                <c:pt idx="6">
                  <c:v>1561.211421328125</c:v>
                </c:pt>
                <c:pt idx="7">
                  <c:v>1639.2719923945315</c:v>
                </c:pt>
                <c:pt idx="8">
                  <c:v>1721.2355920142579</c:v>
                </c:pt>
                <c:pt idx="9">
                  <c:v>1807.2973716149709</c:v>
                </c:pt>
                <c:pt idx="10">
                  <c:v>1897.6622401957193</c:v>
                </c:pt>
                <c:pt idx="11">
                  <c:v>1992.5453522055054</c:v>
                </c:pt>
                <c:pt idx="12">
                  <c:v>2092.1726198157808</c:v>
                </c:pt>
                <c:pt idx="13">
                  <c:v>2196.7812508065699</c:v>
                </c:pt>
                <c:pt idx="14">
                  <c:v>2306.620313346898</c:v>
                </c:pt>
                <c:pt idx="15">
                  <c:v>2421.9513290142436</c:v>
                </c:pt>
                <c:pt idx="16">
                  <c:v>2543.0488954649554</c:v>
                </c:pt>
                <c:pt idx="17">
                  <c:v>2670.2013402382036</c:v>
                </c:pt>
                <c:pt idx="18">
                  <c:v>2803.711407250114</c:v>
                </c:pt>
                <c:pt idx="19">
                  <c:v>2943.8969776126196</c:v>
                </c:pt>
                <c:pt idx="20">
                  <c:v>3091.0918264932502</c:v>
                </c:pt>
                <c:pt idx="21">
                  <c:v>3245.6464178179131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595E-40FE-9F6E-C78B281CF962}"/>
            </c:ext>
          </c:extLst>
        </c:ser>
        <c:ser>
          <c:idx val="59"/>
          <c:order val="59"/>
          <c:tx>
            <c:strRef>
              <c:f>GVariable!$A$60</c:f>
              <c:strCache>
                <c:ptCount val="1"/>
                <c:pt idx="0">
                  <c:v>Karcham-Wangtoo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GVariable!$B$60:$W$60</c:f>
              <c:numCache>
                <c:formatCode>General</c:formatCode>
                <c:ptCount val="22"/>
                <c:pt idx="0">
                  <c:v>4000</c:v>
                </c:pt>
                <c:pt idx="1">
                  <c:v>3120</c:v>
                </c:pt>
                <c:pt idx="2">
                  <c:v>3229.2</c:v>
                </c:pt>
                <c:pt idx="3">
                  <c:v>3342.2219999999998</c:v>
                </c:pt>
                <c:pt idx="4">
                  <c:v>3459.1997699999993</c:v>
                </c:pt>
                <c:pt idx="5">
                  <c:v>3580.271761949999</c:v>
                </c:pt>
                <c:pt idx="6">
                  <c:v>3705.5812736182488</c:v>
                </c:pt>
                <c:pt idx="7">
                  <c:v>3835.2766181948873</c:v>
                </c:pt>
                <c:pt idx="8">
                  <c:v>3969.5112998317081</c:v>
                </c:pt>
                <c:pt idx="9">
                  <c:v>4108.4441953258174</c:v>
                </c:pt>
                <c:pt idx="10">
                  <c:v>4252.2397421622209</c:v>
                </c:pt>
                <c:pt idx="11">
                  <c:v>4401.0681331378983</c:v>
                </c:pt>
                <c:pt idx="12">
                  <c:v>4401.0681331378983</c:v>
                </c:pt>
                <c:pt idx="13">
                  <c:v>4401.0681331378983</c:v>
                </c:pt>
                <c:pt idx="14">
                  <c:v>4401.0681331378983</c:v>
                </c:pt>
                <c:pt idx="15">
                  <c:v>4401.0681331378983</c:v>
                </c:pt>
                <c:pt idx="16">
                  <c:v>4401.0681331378983</c:v>
                </c:pt>
                <c:pt idx="17">
                  <c:v>4401.0681331378983</c:v>
                </c:pt>
                <c:pt idx="18">
                  <c:v>4401.0681331378983</c:v>
                </c:pt>
                <c:pt idx="19">
                  <c:v>4401.0681331378983</c:v>
                </c:pt>
                <c:pt idx="20">
                  <c:v>4401.0681331378983</c:v>
                </c:pt>
                <c:pt idx="21">
                  <c:v>4401.0681331378983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595E-40FE-9F6E-C78B281CF962}"/>
            </c:ext>
          </c:extLst>
        </c:ser>
        <c:ser>
          <c:idx val="60"/>
          <c:order val="60"/>
          <c:tx>
            <c:strRef>
              <c:f>GVariable!$A$61</c:f>
              <c:strCache>
                <c:ptCount val="1"/>
                <c:pt idx="0">
                  <c:v>VISHNUPRAYAG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GVariable!$B$61:$W$61</c:f>
              <c:numCache>
                <c:formatCode>General</c:formatCode>
                <c:ptCount val="22"/>
                <c:pt idx="0">
                  <c:v>1400</c:v>
                </c:pt>
                <c:pt idx="1">
                  <c:v>1300</c:v>
                </c:pt>
                <c:pt idx="2">
                  <c:v>1345.5</c:v>
                </c:pt>
                <c:pt idx="3">
                  <c:v>1392.5925</c:v>
                </c:pt>
                <c:pt idx="4">
                  <c:v>1441.3332374999998</c:v>
                </c:pt>
                <c:pt idx="5">
                  <c:v>1491.7799008124996</c:v>
                </c:pt>
                <c:pt idx="6">
                  <c:v>1543.9921973409369</c:v>
                </c:pt>
                <c:pt idx="7">
                  <c:v>1598.0319242478695</c:v>
                </c:pt>
                <c:pt idx="8">
                  <c:v>1653.9630415965448</c:v>
                </c:pt>
                <c:pt idx="9">
                  <c:v>1711.8517480524238</c:v>
                </c:pt>
                <c:pt idx="10">
                  <c:v>1771.7665592342585</c:v>
                </c:pt>
                <c:pt idx="11">
                  <c:v>1833.7783888074573</c:v>
                </c:pt>
                <c:pt idx="12">
                  <c:v>1833.7783888074573</c:v>
                </c:pt>
                <c:pt idx="13">
                  <c:v>1833.7783888074573</c:v>
                </c:pt>
                <c:pt idx="14">
                  <c:v>1833.7783888074573</c:v>
                </c:pt>
                <c:pt idx="15">
                  <c:v>1833.7783888074573</c:v>
                </c:pt>
                <c:pt idx="16">
                  <c:v>1833.7783888074573</c:v>
                </c:pt>
                <c:pt idx="17">
                  <c:v>1833.7783888074573</c:v>
                </c:pt>
                <c:pt idx="18">
                  <c:v>1833.7783888074573</c:v>
                </c:pt>
                <c:pt idx="19">
                  <c:v>1833.7783888074573</c:v>
                </c:pt>
                <c:pt idx="20">
                  <c:v>1833.7783888074573</c:v>
                </c:pt>
                <c:pt idx="21">
                  <c:v>1833.7783888074573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595E-40FE-9F6E-C78B281CF962}"/>
            </c:ext>
          </c:extLst>
        </c:ser>
        <c:ser>
          <c:idx val="61"/>
          <c:order val="61"/>
          <c:tx>
            <c:strRef>
              <c:f>GVariable!$A$62</c:f>
              <c:strCache>
                <c:ptCount val="1"/>
                <c:pt idx="0">
                  <c:v>TEHRI_STAGE-I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GVariable!$B$62:$W$62</c:f>
              <c:numCache>
                <c:formatCode>General</c:formatCode>
                <c:ptCount val="22"/>
                <c:pt idx="0">
                  <c:v>2580</c:v>
                </c:pt>
                <c:pt idx="1">
                  <c:v>3560</c:v>
                </c:pt>
                <c:pt idx="2">
                  <c:v>3684.6</c:v>
                </c:pt>
                <c:pt idx="3">
                  <c:v>3813.5609999999997</c:v>
                </c:pt>
                <c:pt idx="4">
                  <c:v>3947.0356349999993</c:v>
                </c:pt>
                <c:pt idx="5">
                  <c:v>4085.1818822249988</c:v>
                </c:pt>
                <c:pt idx="6">
                  <c:v>4228.1632481028737</c:v>
                </c:pt>
                <c:pt idx="7">
                  <c:v>4376.1489617864736</c:v>
                </c:pt>
                <c:pt idx="8">
                  <c:v>4529.3141754489998</c:v>
                </c:pt>
                <c:pt idx="9">
                  <c:v>4687.8401715897144</c:v>
                </c:pt>
                <c:pt idx="10">
                  <c:v>4851.9145775953539</c:v>
                </c:pt>
                <c:pt idx="11">
                  <c:v>5021.7315878111913</c:v>
                </c:pt>
                <c:pt idx="12">
                  <c:v>5021.7315878111913</c:v>
                </c:pt>
                <c:pt idx="13">
                  <c:v>5021.7315878111913</c:v>
                </c:pt>
                <c:pt idx="14">
                  <c:v>5021.7315878111913</c:v>
                </c:pt>
                <c:pt idx="15">
                  <c:v>5021.7315878111913</c:v>
                </c:pt>
                <c:pt idx="16">
                  <c:v>5021.7315878111913</c:v>
                </c:pt>
                <c:pt idx="17">
                  <c:v>5021.7315878111913</c:v>
                </c:pt>
                <c:pt idx="18">
                  <c:v>5021.7315878111913</c:v>
                </c:pt>
                <c:pt idx="19">
                  <c:v>5021.7315878111913</c:v>
                </c:pt>
                <c:pt idx="20">
                  <c:v>5021.7315878111913</c:v>
                </c:pt>
                <c:pt idx="21">
                  <c:v>5021.7315878111913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595E-40FE-9F6E-C78B281CF962}"/>
            </c:ext>
          </c:extLst>
        </c:ser>
        <c:ser>
          <c:idx val="62"/>
          <c:order val="62"/>
          <c:tx>
            <c:strRef>
              <c:f>GVariable!$A$63</c:f>
              <c:strCache>
                <c:ptCount val="1"/>
                <c:pt idx="0">
                  <c:v>Rosa_Power_Project_1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GVariable!$B$63:$W$63</c:f>
              <c:numCache>
                <c:formatCode>General</c:formatCode>
                <c:ptCount val="22"/>
                <c:pt idx="0">
                  <c:v>4330</c:v>
                </c:pt>
                <c:pt idx="1">
                  <c:v>3720</c:v>
                </c:pt>
                <c:pt idx="2">
                  <c:v>3906</c:v>
                </c:pt>
                <c:pt idx="3">
                  <c:v>4101.3</c:v>
                </c:pt>
                <c:pt idx="4">
                  <c:v>4306.3650000000007</c:v>
                </c:pt>
                <c:pt idx="5">
                  <c:v>4521.683250000001</c:v>
                </c:pt>
                <c:pt idx="6">
                  <c:v>4747.7674125000012</c:v>
                </c:pt>
                <c:pt idx="7">
                  <c:v>4985.1557831250011</c:v>
                </c:pt>
                <c:pt idx="8">
                  <c:v>5234.4135722812516</c:v>
                </c:pt>
                <c:pt idx="9">
                  <c:v>5496.1342508953148</c:v>
                </c:pt>
                <c:pt idx="10">
                  <c:v>5770.9409634400808</c:v>
                </c:pt>
                <c:pt idx="11">
                  <c:v>6059.4880116120848</c:v>
                </c:pt>
                <c:pt idx="12">
                  <c:v>6059.4880116120848</c:v>
                </c:pt>
                <c:pt idx="13">
                  <c:v>6059.4880116120848</c:v>
                </c:pt>
                <c:pt idx="14">
                  <c:v>6059.4880116120848</c:v>
                </c:pt>
                <c:pt idx="15">
                  <c:v>6059.4880116120848</c:v>
                </c:pt>
                <c:pt idx="16">
                  <c:v>6059.4880116120848</c:v>
                </c:pt>
                <c:pt idx="17">
                  <c:v>6059.4880116120848</c:v>
                </c:pt>
                <c:pt idx="18">
                  <c:v>6059.4880116120848</c:v>
                </c:pt>
                <c:pt idx="19">
                  <c:v>6059.4880116120848</c:v>
                </c:pt>
                <c:pt idx="20">
                  <c:v>6059.4880116120848</c:v>
                </c:pt>
                <c:pt idx="21">
                  <c:v>6059.4880116120848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595E-40FE-9F6E-C78B281CF962}"/>
            </c:ext>
          </c:extLst>
        </c:ser>
        <c:ser>
          <c:idx val="63"/>
          <c:order val="63"/>
          <c:tx>
            <c:strRef>
              <c:f>GVariable!$A$64</c:f>
              <c:strCache>
                <c:ptCount val="1"/>
                <c:pt idx="0">
                  <c:v>Rosa_Power_Project_2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GVariable!$B$64:$W$64</c:f>
              <c:numCache>
                <c:formatCode>General</c:formatCode>
                <c:ptCount val="22"/>
                <c:pt idx="0">
                  <c:v>4330</c:v>
                </c:pt>
                <c:pt idx="1">
                  <c:v>3750</c:v>
                </c:pt>
                <c:pt idx="2">
                  <c:v>3937.5</c:v>
                </c:pt>
                <c:pt idx="3">
                  <c:v>4134.375</c:v>
                </c:pt>
                <c:pt idx="4">
                  <c:v>4341.09375</c:v>
                </c:pt>
                <c:pt idx="5">
                  <c:v>4558.1484375</c:v>
                </c:pt>
                <c:pt idx="6">
                  <c:v>4786.0558593750002</c:v>
                </c:pt>
                <c:pt idx="7">
                  <c:v>5025.3586523437507</c:v>
                </c:pt>
                <c:pt idx="8">
                  <c:v>5276.6265849609381</c:v>
                </c:pt>
                <c:pt idx="9">
                  <c:v>5540.4579142089851</c:v>
                </c:pt>
                <c:pt idx="10">
                  <c:v>5817.4808099194343</c:v>
                </c:pt>
                <c:pt idx="11">
                  <c:v>6108.354850415406</c:v>
                </c:pt>
                <c:pt idx="12">
                  <c:v>6059.4880116120848</c:v>
                </c:pt>
                <c:pt idx="13">
                  <c:v>6059.4880116120848</c:v>
                </c:pt>
                <c:pt idx="14">
                  <c:v>6059.4880116120848</c:v>
                </c:pt>
                <c:pt idx="15">
                  <c:v>6059.4880116120848</c:v>
                </c:pt>
                <c:pt idx="16">
                  <c:v>6059.4880116120848</c:v>
                </c:pt>
                <c:pt idx="17">
                  <c:v>6059.4880116120848</c:v>
                </c:pt>
                <c:pt idx="18">
                  <c:v>6059.4880116120848</c:v>
                </c:pt>
                <c:pt idx="19">
                  <c:v>6059.4880116120848</c:v>
                </c:pt>
                <c:pt idx="20">
                  <c:v>6059.4880116120848</c:v>
                </c:pt>
                <c:pt idx="21">
                  <c:v>6059.4880116120848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595E-40FE-9F6E-C78B281CF962}"/>
            </c:ext>
          </c:extLst>
        </c:ser>
        <c:ser>
          <c:idx val="64"/>
          <c:order val="64"/>
          <c:tx>
            <c:strRef>
              <c:f>GVariable!$A$65</c:f>
              <c:strCache>
                <c:ptCount val="1"/>
                <c:pt idx="0">
                  <c:v>Bara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GVariable!$B$65:$W$65</c:f>
              <c:numCache>
                <c:formatCode>General</c:formatCode>
                <c:ptCount val="22"/>
                <c:pt idx="0">
                  <c:v>3200</c:v>
                </c:pt>
                <c:pt idx="1">
                  <c:v>3140</c:v>
                </c:pt>
                <c:pt idx="2">
                  <c:v>3297</c:v>
                </c:pt>
                <c:pt idx="3">
                  <c:v>3461.8500000000004</c:v>
                </c:pt>
                <c:pt idx="4">
                  <c:v>3634.9425000000006</c:v>
                </c:pt>
                <c:pt idx="5">
                  <c:v>3816.6896250000009</c:v>
                </c:pt>
                <c:pt idx="6">
                  <c:v>4007.5241062500013</c:v>
                </c:pt>
                <c:pt idx="7">
                  <c:v>4207.9003115625019</c:v>
                </c:pt>
                <c:pt idx="8">
                  <c:v>4418.2953271406268</c:v>
                </c:pt>
                <c:pt idx="9">
                  <c:v>4639.2100934976579</c:v>
                </c:pt>
                <c:pt idx="10">
                  <c:v>4871.1705981725408</c:v>
                </c:pt>
                <c:pt idx="11">
                  <c:v>5114.7291280811678</c:v>
                </c:pt>
                <c:pt idx="12">
                  <c:v>5114.7291280811678</c:v>
                </c:pt>
                <c:pt idx="13">
                  <c:v>5114.7291280811678</c:v>
                </c:pt>
                <c:pt idx="14">
                  <c:v>5114.7291280811678</c:v>
                </c:pt>
                <c:pt idx="15">
                  <c:v>5114.7291280811678</c:v>
                </c:pt>
                <c:pt idx="16">
                  <c:v>5114.7291280811678</c:v>
                </c:pt>
                <c:pt idx="17">
                  <c:v>5114.7291280811678</c:v>
                </c:pt>
                <c:pt idx="18">
                  <c:v>5114.7291280811678</c:v>
                </c:pt>
                <c:pt idx="19">
                  <c:v>5114.7291280811678</c:v>
                </c:pt>
                <c:pt idx="20">
                  <c:v>5114.7291280811678</c:v>
                </c:pt>
                <c:pt idx="21">
                  <c:v>5114.7291280811678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595E-40FE-9F6E-C78B281CF962}"/>
            </c:ext>
          </c:extLst>
        </c:ser>
        <c:ser>
          <c:idx val="65"/>
          <c:order val="65"/>
          <c:tx>
            <c:strRef>
              <c:f>GVariable!$A$66</c:f>
              <c:strCache>
                <c:ptCount val="1"/>
                <c:pt idx="0">
                  <c:v>Anpara_C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GVariable!$B$66:$W$66</c:f>
              <c:numCache>
                <c:formatCode>General</c:formatCode>
                <c:ptCount val="22"/>
                <c:pt idx="0">
                  <c:v>2710</c:v>
                </c:pt>
                <c:pt idx="1">
                  <c:v>2580</c:v>
                </c:pt>
                <c:pt idx="2">
                  <c:v>2709</c:v>
                </c:pt>
                <c:pt idx="3">
                  <c:v>2844.4500000000003</c:v>
                </c:pt>
                <c:pt idx="4">
                  <c:v>2986.6725000000006</c:v>
                </c:pt>
                <c:pt idx="5">
                  <c:v>3136.0061250000008</c:v>
                </c:pt>
                <c:pt idx="6">
                  <c:v>3292.806431250001</c:v>
                </c:pt>
                <c:pt idx="7">
                  <c:v>3457.446752812501</c:v>
                </c:pt>
                <c:pt idx="8">
                  <c:v>3630.3190904531261</c:v>
                </c:pt>
                <c:pt idx="9">
                  <c:v>3811.8350449757827</c:v>
                </c:pt>
                <c:pt idx="10">
                  <c:v>4002.4267972245721</c:v>
                </c:pt>
                <c:pt idx="11">
                  <c:v>4202.5481370858006</c:v>
                </c:pt>
                <c:pt idx="12">
                  <c:v>4202.5481370858006</c:v>
                </c:pt>
                <c:pt idx="13">
                  <c:v>4202.5481370858006</c:v>
                </c:pt>
                <c:pt idx="14">
                  <c:v>4202.5481370858006</c:v>
                </c:pt>
                <c:pt idx="15">
                  <c:v>4202.5481370858006</c:v>
                </c:pt>
                <c:pt idx="16">
                  <c:v>4202.5481370858006</c:v>
                </c:pt>
                <c:pt idx="17">
                  <c:v>4202.5481370858006</c:v>
                </c:pt>
                <c:pt idx="18">
                  <c:v>4202.5481370858006</c:v>
                </c:pt>
                <c:pt idx="19">
                  <c:v>4202.5481370858006</c:v>
                </c:pt>
                <c:pt idx="20">
                  <c:v>4202.5481370858006</c:v>
                </c:pt>
                <c:pt idx="21">
                  <c:v>4202.5481370858006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595E-40FE-9F6E-C78B281CF962}"/>
            </c:ext>
          </c:extLst>
        </c:ser>
        <c:ser>
          <c:idx val="66"/>
          <c:order val="66"/>
          <c:tx>
            <c:strRef>
              <c:f>GVariable!$A$67</c:f>
              <c:strCache>
                <c:ptCount val="1"/>
                <c:pt idx="0">
                  <c:v>IGSTPP_Jhajhjhar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GVariable!$B$67:$W$67</c:f>
              <c:numCache>
                <c:formatCode>General</c:formatCode>
                <c:ptCount val="22"/>
                <c:pt idx="0">
                  <c:v>4390</c:v>
                </c:pt>
                <c:pt idx="1">
                  <c:v>4360</c:v>
                </c:pt>
                <c:pt idx="2">
                  <c:v>4578</c:v>
                </c:pt>
                <c:pt idx="3">
                  <c:v>4806.9000000000005</c:v>
                </c:pt>
                <c:pt idx="4">
                  <c:v>5047.2450000000008</c:v>
                </c:pt>
                <c:pt idx="5">
                  <c:v>5299.6072500000009</c:v>
                </c:pt>
                <c:pt idx="6">
                  <c:v>5564.5876125000013</c:v>
                </c:pt>
                <c:pt idx="7">
                  <c:v>5842.8169931250013</c:v>
                </c:pt>
                <c:pt idx="8">
                  <c:v>6134.9578427812512</c:v>
                </c:pt>
                <c:pt idx="9">
                  <c:v>6441.7057349203142</c:v>
                </c:pt>
                <c:pt idx="10">
                  <c:v>6763.7910216663304</c:v>
                </c:pt>
                <c:pt idx="11">
                  <c:v>7101.9805727496469</c:v>
                </c:pt>
                <c:pt idx="12">
                  <c:v>7101.9805727496469</c:v>
                </c:pt>
                <c:pt idx="13">
                  <c:v>7101.9805727496469</c:v>
                </c:pt>
                <c:pt idx="14">
                  <c:v>7101.9805727496469</c:v>
                </c:pt>
                <c:pt idx="15">
                  <c:v>7101.9805727496469</c:v>
                </c:pt>
                <c:pt idx="16">
                  <c:v>7101.9805727496469</c:v>
                </c:pt>
                <c:pt idx="17">
                  <c:v>7101.9805727496469</c:v>
                </c:pt>
                <c:pt idx="18">
                  <c:v>7101.9805727496469</c:v>
                </c:pt>
                <c:pt idx="19">
                  <c:v>7101.9805727496469</c:v>
                </c:pt>
                <c:pt idx="20">
                  <c:v>7101.9805727496469</c:v>
                </c:pt>
                <c:pt idx="21">
                  <c:v>7101.9805727496469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95E-40FE-9F6E-C78B281CF962}"/>
            </c:ext>
          </c:extLst>
        </c:ser>
        <c:ser>
          <c:idx val="67"/>
          <c:order val="67"/>
          <c:tx>
            <c:strRef>
              <c:f>GVariable!$A$68</c:f>
              <c:strCache>
                <c:ptCount val="1"/>
                <c:pt idx="0">
                  <c:v>Bajaj_Hindusthan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GVariable!$B$68:$W$68</c:f>
              <c:numCache>
                <c:formatCode>General</c:formatCode>
                <c:ptCount val="22"/>
                <c:pt idx="0">
                  <c:v>4710</c:v>
                </c:pt>
                <c:pt idx="1">
                  <c:v>4570</c:v>
                </c:pt>
                <c:pt idx="2">
                  <c:v>4570</c:v>
                </c:pt>
                <c:pt idx="3">
                  <c:v>4570</c:v>
                </c:pt>
                <c:pt idx="4">
                  <c:v>4570</c:v>
                </c:pt>
                <c:pt idx="5">
                  <c:v>4570</c:v>
                </c:pt>
                <c:pt idx="6">
                  <c:v>4570</c:v>
                </c:pt>
                <c:pt idx="7">
                  <c:v>4570</c:v>
                </c:pt>
                <c:pt idx="8">
                  <c:v>4570</c:v>
                </c:pt>
                <c:pt idx="9">
                  <c:v>4570</c:v>
                </c:pt>
                <c:pt idx="10">
                  <c:v>4570</c:v>
                </c:pt>
                <c:pt idx="11">
                  <c:v>4570</c:v>
                </c:pt>
                <c:pt idx="12">
                  <c:v>4570</c:v>
                </c:pt>
                <c:pt idx="13">
                  <c:v>4570</c:v>
                </c:pt>
                <c:pt idx="14">
                  <c:v>4570</c:v>
                </c:pt>
                <c:pt idx="15">
                  <c:v>4570</c:v>
                </c:pt>
                <c:pt idx="16">
                  <c:v>4570</c:v>
                </c:pt>
                <c:pt idx="17">
                  <c:v>4570</c:v>
                </c:pt>
                <c:pt idx="18">
                  <c:v>4570</c:v>
                </c:pt>
                <c:pt idx="19">
                  <c:v>4570</c:v>
                </c:pt>
                <c:pt idx="20">
                  <c:v>4570</c:v>
                </c:pt>
                <c:pt idx="21">
                  <c:v>4570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595E-40FE-9F6E-C78B281CF962}"/>
            </c:ext>
          </c:extLst>
        </c:ser>
        <c:ser>
          <c:idx val="68"/>
          <c:order val="68"/>
          <c:tx>
            <c:strRef>
              <c:f>GVariable!$A$69</c:f>
              <c:strCache>
                <c:ptCount val="1"/>
                <c:pt idx="0">
                  <c:v>Lalitpur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GVariable!$B$69:$W$69</c:f>
              <c:numCache>
                <c:formatCode>General</c:formatCode>
                <c:ptCount val="22"/>
                <c:pt idx="0">
                  <c:v>1980</c:v>
                </c:pt>
                <c:pt idx="1">
                  <c:v>2950</c:v>
                </c:pt>
                <c:pt idx="2">
                  <c:v>3097.5</c:v>
                </c:pt>
                <c:pt idx="3">
                  <c:v>3252.375</c:v>
                </c:pt>
                <c:pt idx="4">
                  <c:v>3414.9937500000001</c:v>
                </c:pt>
                <c:pt idx="5">
                  <c:v>3585.7434375000003</c:v>
                </c:pt>
                <c:pt idx="6">
                  <c:v>3765.0306093750005</c:v>
                </c:pt>
                <c:pt idx="7">
                  <c:v>3953.2821398437509</c:v>
                </c:pt>
                <c:pt idx="8">
                  <c:v>4150.9462468359388</c:v>
                </c:pt>
                <c:pt idx="9">
                  <c:v>4358.4935591777357</c:v>
                </c:pt>
                <c:pt idx="10">
                  <c:v>4576.4182371366223</c:v>
                </c:pt>
                <c:pt idx="11">
                  <c:v>4805.2391489934535</c:v>
                </c:pt>
                <c:pt idx="12">
                  <c:v>4805.2391489934535</c:v>
                </c:pt>
                <c:pt idx="13">
                  <c:v>4805.2391489934535</c:v>
                </c:pt>
                <c:pt idx="14">
                  <c:v>4805.2391489934535</c:v>
                </c:pt>
                <c:pt idx="15">
                  <c:v>4805.2391489934535</c:v>
                </c:pt>
                <c:pt idx="16">
                  <c:v>4805.2391489934535</c:v>
                </c:pt>
                <c:pt idx="17">
                  <c:v>4805.2391489934535</c:v>
                </c:pt>
                <c:pt idx="18">
                  <c:v>4805.2391489934535</c:v>
                </c:pt>
                <c:pt idx="19">
                  <c:v>4805.2391489934535</c:v>
                </c:pt>
                <c:pt idx="20">
                  <c:v>4805.2391489934535</c:v>
                </c:pt>
                <c:pt idx="21">
                  <c:v>4805.2391489934535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595E-40FE-9F6E-C78B281CF962}"/>
            </c:ext>
          </c:extLst>
        </c:ser>
        <c:ser>
          <c:idx val="69"/>
          <c:order val="69"/>
          <c:tx>
            <c:strRef>
              <c:f>GVariable!$A$70</c:f>
              <c:strCache>
                <c:ptCount val="1"/>
                <c:pt idx="0">
                  <c:v>Captive_and_Cogen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GVariable!$B$70:$W$70</c:f>
              <c:numCache>
                <c:formatCode>General</c:formatCode>
                <c:ptCount val="22"/>
                <c:pt idx="0">
                  <c:v>4900</c:v>
                </c:pt>
                <c:pt idx="1">
                  <c:v>4790</c:v>
                </c:pt>
                <c:pt idx="2">
                  <c:v>4933.7</c:v>
                </c:pt>
                <c:pt idx="3">
                  <c:v>5081.7110000000002</c:v>
                </c:pt>
                <c:pt idx="4">
                  <c:v>5234.1623300000001</c:v>
                </c:pt>
                <c:pt idx="5">
                  <c:v>5391.1871999000005</c:v>
                </c:pt>
                <c:pt idx="6">
                  <c:v>5552.9228158970009</c:v>
                </c:pt>
                <c:pt idx="7">
                  <c:v>5719.5105003739109</c:v>
                </c:pt>
                <c:pt idx="8">
                  <c:v>5891.0958153851279</c:v>
                </c:pt>
                <c:pt idx="9">
                  <c:v>6067.8286898466822</c:v>
                </c:pt>
                <c:pt idx="10">
                  <c:v>6249.8635505420825</c:v>
                </c:pt>
                <c:pt idx="11">
                  <c:v>6437.3594570583455</c:v>
                </c:pt>
                <c:pt idx="12">
                  <c:v>6437.3594570583455</c:v>
                </c:pt>
                <c:pt idx="13">
                  <c:v>6437.3594570583455</c:v>
                </c:pt>
                <c:pt idx="14">
                  <c:v>6437.3594570583455</c:v>
                </c:pt>
                <c:pt idx="15">
                  <c:v>6437.3594570583455</c:v>
                </c:pt>
                <c:pt idx="16">
                  <c:v>6437.3594570583455</c:v>
                </c:pt>
                <c:pt idx="17">
                  <c:v>6437.3594570583455</c:v>
                </c:pt>
                <c:pt idx="18">
                  <c:v>6437.3594570583455</c:v>
                </c:pt>
                <c:pt idx="19">
                  <c:v>6437.3594570583455</c:v>
                </c:pt>
                <c:pt idx="20">
                  <c:v>6437.3594570583455</c:v>
                </c:pt>
                <c:pt idx="21">
                  <c:v>6437.3594570583455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595E-40FE-9F6E-C78B281CF962}"/>
            </c:ext>
          </c:extLst>
        </c:ser>
        <c:ser>
          <c:idx val="70"/>
          <c:order val="70"/>
          <c:tx>
            <c:strRef>
              <c:f>GVariable!$A$71</c:f>
              <c:strCache>
                <c:ptCount val="1"/>
                <c:pt idx="0">
                  <c:v>NVVN_Coal_Power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GVariable!$B$71:$W$71</c:f>
              <c:numCache>
                <c:formatCode>General</c:formatCode>
                <c:ptCount val="22"/>
                <c:pt idx="0">
                  <c:v>3000</c:v>
                </c:pt>
                <c:pt idx="1">
                  <c:v>3260</c:v>
                </c:pt>
                <c:pt idx="2">
                  <c:v>3423</c:v>
                </c:pt>
                <c:pt idx="3">
                  <c:v>3594.15</c:v>
                </c:pt>
                <c:pt idx="4">
                  <c:v>3773.8575000000001</c:v>
                </c:pt>
                <c:pt idx="5">
                  <c:v>3962.5503750000003</c:v>
                </c:pt>
                <c:pt idx="6">
                  <c:v>4160.6778937500003</c:v>
                </c:pt>
                <c:pt idx="7">
                  <c:v>4368.7117884375002</c:v>
                </c:pt>
                <c:pt idx="8">
                  <c:v>4587.1473778593754</c:v>
                </c:pt>
                <c:pt idx="9">
                  <c:v>4816.5047467523445</c:v>
                </c:pt>
                <c:pt idx="10">
                  <c:v>5057.3299840899617</c:v>
                </c:pt>
                <c:pt idx="11">
                  <c:v>5310.1964832944604</c:v>
                </c:pt>
                <c:pt idx="12">
                  <c:v>5310.1964832944604</c:v>
                </c:pt>
                <c:pt idx="13">
                  <c:v>5310.1964832944604</c:v>
                </c:pt>
                <c:pt idx="14">
                  <c:v>5310.1964832944604</c:v>
                </c:pt>
                <c:pt idx="15">
                  <c:v>5310.1964832944604</c:v>
                </c:pt>
                <c:pt idx="16">
                  <c:v>5310.1964832944604</c:v>
                </c:pt>
                <c:pt idx="17">
                  <c:v>5310.1964832944604</c:v>
                </c:pt>
                <c:pt idx="18">
                  <c:v>5310.1964832944604</c:v>
                </c:pt>
                <c:pt idx="19">
                  <c:v>5310.1964832944604</c:v>
                </c:pt>
                <c:pt idx="20">
                  <c:v>5310.1964832944604</c:v>
                </c:pt>
                <c:pt idx="21">
                  <c:v>5310.1964832944604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595E-40FE-9F6E-C78B281CF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420504"/>
        <c:axId val="631425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GVariable!$A$1</c15:sqref>
                        </c15:formulaRef>
                      </c:ext>
                    </c:extLst>
                    <c:strCache>
                      <c:ptCount val="1"/>
                      <c:pt idx="0">
                        <c:v>G_no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GVariable!$B$1:$W$1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5E-40FE-9F6E-C78B281CF962}"/>
                  </c:ext>
                </c:extLst>
              </c15:ser>
            </c15:filteredLineSeries>
          </c:ext>
        </c:extLst>
      </c:lineChart>
      <c:catAx>
        <c:axId val="63142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25752"/>
        <c:crosses val="autoZero"/>
        <c:auto val="1"/>
        <c:lblAlgn val="ctr"/>
        <c:lblOffset val="100"/>
        <c:noMultiLvlLbl val="0"/>
      </c:catAx>
      <c:valAx>
        <c:axId val="63142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2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GFixed!$A$2</c:f>
              <c:strCache>
                <c:ptCount val="1"/>
                <c:pt idx="0">
                  <c:v>Anpara_A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GFixed!$B$2:$W$2</c:f>
              <c:numCache>
                <c:formatCode>General</c:formatCode>
                <c:ptCount val="22"/>
                <c:pt idx="0">
                  <c:v>6596986.3013698626</c:v>
                </c:pt>
                <c:pt idx="1">
                  <c:v>8471232.8767123297</c:v>
                </c:pt>
                <c:pt idx="2">
                  <c:v>8301808.2191780834</c:v>
                </c:pt>
                <c:pt idx="3">
                  <c:v>8135772.054794522</c:v>
                </c:pt>
                <c:pt idx="4">
                  <c:v>7973056.6136986315</c:v>
                </c:pt>
                <c:pt idx="5">
                  <c:v>7813595.4814246586</c:v>
                </c:pt>
                <c:pt idx="6">
                  <c:v>7657323.5717961648</c:v>
                </c:pt>
                <c:pt idx="7">
                  <c:v>7504177.1003602417</c:v>
                </c:pt>
                <c:pt idx="8">
                  <c:v>7354093.5583530366</c:v>
                </c:pt>
                <c:pt idx="9">
                  <c:v>7207011.6871859757</c:v>
                </c:pt>
                <c:pt idx="10">
                  <c:v>7062871.453442256</c:v>
                </c:pt>
                <c:pt idx="11">
                  <c:v>6921614.0243734103</c:v>
                </c:pt>
                <c:pt idx="12">
                  <c:v>6921614.0243734103</c:v>
                </c:pt>
                <c:pt idx="13">
                  <c:v>6921614.0243734103</c:v>
                </c:pt>
                <c:pt idx="14">
                  <c:v>6921614.0243734103</c:v>
                </c:pt>
                <c:pt idx="15">
                  <c:v>6921614.0243734103</c:v>
                </c:pt>
                <c:pt idx="16">
                  <c:v>6921614.0243734103</c:v>
                </c:pt>
                <c:pt idx="17">
                  <c:v>6921614.0243734103</c:v>
                </c:pt>
                <c:pt idx="18">
                  <c:v>6921614.0243734103</c:v>
                </c:pt>
                <c:pt idx="19">
                  <c:v>6921614.0243734103</c:v>
                </c:pt>
                <c:pt idx="20">
                  <c:v>6921614.0243734103</c:v>
                </c:pt>
                <c:pt idx="21">
                  <c:v>6921614.0243734103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B-41DC-8ADA-87B79955A21A}"/>
            </c:ext>
          </c:extLst>
        </c:ser>
        <c:ser>
          <c:idx val="2"/>
          <c:order val="2"/>
          <c:tx>
            <c:strRef>
              <c:f>GFixed!$A$3</c:f>
              <c:strCache>
                <c:ptCount val="1"/>
                <c:pt idx="0">
                  <c:v>Anpara_B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GFixed!$B$3:$W$3</c:f>
              <c:numCache>
                <c:formatCode>General</c:formatCode>
                <c:ptCount val="22"/>
                <c:pt idx="0">
                  <c:v>18929589.041095886</c:v>
                </c:pt>
                <c:pt idx="1">
                  <c:v>12599452.05479452</c:v>
                </c:pt>
                <c:pt idx="2">
                  <c:v>12347463.01369863</c:v>
                </c:pt>
                <c:pt idx="3">
                  <c:v>12100513.753424658</c:v>
                </c:pt>
                <c:pt idx="4">
                  <c:v>11858503.478356164</c:v>
                </c:pt>
                <c:pt idx="5">
                  <c:v>11621333.408789041</c:v>
                </c:pt>
                <c:pt idx="6">
                  <c:v>11388906.740613259</c:v>
                </c:pt>
                <c:pt idx="7">
                  <c:v>11161128.605800994</c:v>
                </c:pt>
                <c:pt idx="8">
                  <c:v>10937906.033684975</c:v>
                </c:pt>
                <c:pt idx="9">
                  <c:v>10719147.913011275</c:v>
                </c:pt>
                <c:pt idx="10">
                  <c:v>10504764.95475105</c:v>
                </c:pt>
                <c:pt idx="11">
                  <c:v>10294669.655656029</c:v>
                </c:pt>
                <c:pt idx="12">
                  <c:v>10294669.655656029</c:v>
                </c:pt>
                <c:pt idx="13">
                  <c:v>10294669.655656029</c:v>
                </c:pt>
                <c:pt idx="14">
                  <c:v>10294669.655656029</c:v>
                </c:pt>
                <c:pt idx="15">
                  <c:v>10294669.655656029</c:v>
                </c:pt>
                <c:pt idx="16">
                  <c:v>10294669.655656029</c:v>
                </c:pt>
                <c:pt idx="17">
                  <c:v>10294669.655656029</c:v>
                </c:pt>
                <c:pt idx="18">
                  <c:v>10294669.655656029</c:v>
                </c:pt>
                <c:pt idx="19">
                  <c:v>10294669.655656029</c:v>
                </c:pt>
                <c:pt idx="20">
                  <c:v>10294669.655656029</c:v>
                </c:pt>
                <c:pt idx="21">
                  <c:v>10294669.655656029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B-41DC-8ADA-87B79955A21A}"/>
            </c:ext>
          </c:extLst>
        </c:ser>
        <c:ser>
          <c:idx val="3"/>
          <c:order val="3"/>
          <c:tx>
            <c:strRef>
              <c:f>GFixed!$A$4</c:f>
              <c:strCache>
                <c:ptCount val="1"/>
                <c:pt idx="0">
                  <c:v>Harduagunj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GFixed!$B$4:$W$4</c:f>
              <c:numCache>
                <c:formatCode>General</c:formatCode>
                <c:ptCount val="22"/>
                <c:pt idx="0">
                  <c:v>1509041.0958904109</c:v>
                </c:pt>
                <c:pt idx="1">
                  <c:v>3381369.8630136987</c:v>
                </c:pt>
                <c:pt idx="2">
                  <c:v>3482810.9589041099</c:v>
                </c:pt>
                <c:pt idx="3">
                  <c:v>3587295.2876712331</c:v>
                </c:pt>
                <c:pt idx="4">
                  <c:v>3694914.1463013701</c:v>
                </c:pt>
                <c:pt idx="5">
                  <c:v>3805761.5706904111</c:v>
                </c:pt>
                <c:pt idx="6">
                  <c:v>3919934.4178111237</c:v>
                </c:pt>
                <c:pt idx="7">
                  <c:v>4037532.4503454575</c:v>
                </c:pt>
                <c:pt idx="8">
                  <c:v>4158658.4238558211</c:v>
                </c:pt>
                <c:pt idx="9">
                  <c:v>4283418.1765714958</c:v>
                </c:pt>
                <c:pt idx="10">
                  <c:v>4411920.7218686407</c:v>
                </c:pt>
                <c:pt idx="11">
                  <c:v>4544278.3435247</c:v>
                </c:pt>
                <c:pt idx="12">
                  <c:v>4544278.3435247</c:v>
                </c:pt>
                <c:pt idx="13">
                  <c:v>4544278.3435247</c:v>
                </c:pt>
                <c:pt idx="14">
                  <c:v>4544278.3435247</c:v>
                </c:pt>
                <c:pt idx="15">
                  <c:v>4544278.3435247</c:v>
                </c:pt>
                <c:pt idx="16">
                  <c:v>4544278.3435247</c:v>
                </c:pt>
                <c:pt idx="17">
                  <c:v>4544278.3435247</c:v>
                </c:pt>
                <c:pt idx="18">
                  <c:v>4544278.3435247</c:v>
                </c:pt>
                <c:pt idx="19">
                  <c:v>4544278.3435247</c:v>
                </c:pt>
                <c:pt idx="20">
                  <c:v>4544278.3435247</c:v>
                </c:pt>
                <c:pt idx="21">
                  <c:v>4544278.3435247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3B-41DC-8ADA-87B79955A21A}"/>
            </c:ext>
          </c:extLst>
        </c:ser>
        <c:ser>
          <c:idx val="4"/>
          <c:order val="4"/>
          <c:tx>
            <c:strRef>
              <c:f>GFixed!$A$5</c:f>
              <c:strCache>
                <c:ptCount val="1"/>
                <c:pt idx="0">
                  <c:v>Obra_A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GFixed!$B$5:$W$5</c:f>
              <c:numCache>
                <c:formatCode>General</c:formatCode>
                <c:ptCount val="22"/>
                <c:pt idx="0">
                  <c:v>2011232.8767123288</c:v>
                </c:pt>
                <c:pt idx="1">
                  <c:v>5316986.3013698626</c:v>
                </c:pt>
                <c:pt idx="2">
                  <c:v>5476495.8904109588</c:v>
                </c:pt>
                <c:pt idx="3">
                  <c:v>5640790.7671232875</c:v>
                </c:pt>
                <c:pt idx="4">
                  <c:v>5810014.4901369866</c:v>
                </c:pt>
                <c:pt idx="5">
                  <c:v>5984314.9248410966</c:v>
                </c:pt>
                <c:pt idx="6">
                  <c:v>6163844.3725863295</c:v>
                </c:pt>
                <c:pt idx="7">
                  <c:v>6348759.7037639199</c:v>
                </c:pt>
                <c:pt idx="8">
                  <c:v>6539222.4948768374</c:v>
                </c:pt>
                <c:pt idx="9">
                  <c:v>6735399.1697231429</c:v>
                </c:pt>
                <c:pt idx="10">
                  <c:v>6937461.1448148377</c:v>
                </c:pt>
                <c:pt idx="11">
                  <c:v>7145584.9791592835</c:v>
                </c:pt>
                <c:pt idx="12">
                  <c:v>7145584.9791592835</c:v>
                </c:pt>
                <c:pt idx="13">
                  <c:v>7145584.9791592835</c:v>
                </c:pt>
                <c:pt idx="14">
                  <c:v>7145584.9791592835</c:v>
                </c:pt>
                <c:pt idx="15">
                  <c:v>7145584.9791592835</c:v>
                </c:pt>
                <c:pt idx="16">
                  <c:v>7145584.9791592835</c:v>
                </c:pt>
                <c:pt idx="17">
                  <c:v>7145584.9791592835</c:v>
                </c:pt>
                <c:pt idx="18">
                  <c:v>7145584.9791592835</c:v>
                </c:pt>
                <c:pt idx="19">
                  <c:v>7145584.9791592835</c:v>
                </c:pt>
                <c:pt idx="20">
                  <c:v>7145584.9791592835</c:v>
                </c:pt>
                <c:pt idx="21">
                  <c:v>7145584.9791592835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3B-41DC-8ADA-87B79955A21A}"/>
            </c:ext>
          </c:extLst>
        </c:ser>
        <c:ser>
          <c:idx val="5"/>
          <c:order val="5"/>
          <c:tx>
            <c:strRef>
              <c:f>GFixed!$A$6</c:f>
              <c:strCache>
                <c:ptCount val="1"/>
                <c:pt idx="0">
                  <c:v>Obra_B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GFixed!$B$6:$W$6</c:f>
              <c:numCache>
                <c:formatCode>General</c:formatCode>
                <c:ptCount val="22"/>
                <c:pt idx="0">
                  <c:v>6992054.7945205476</c:v>
                </c:pt>
                <c:pt idx="1">
                  <c:v>11949863.01369863</c:v>
                </c:pt>
                <c:pt idx="2">
                  <c:v>11949863.01369863</c:v>
                </c:pt>
                <c:pt idx="3">
                  <c:v>11949863.01369863</c:v>
                </c:pt>
                <c:pt idx="4">
                  <c:v>11949863.01369863</c:v>
                </c:pt>
                <c:pt idx="5">
                  <c:v>11949863.01369863</c:v>
                </c:pt>
                <c:pt idx="6">
                  <c:v>11949863.01369863</c:v>
                </c:pt>
                <c:pt idx="7">
                  <c:v>11949863.01369863</c:v>
                </c:pt>
                <c:pt idx="8">
                  <c:v>11949863.01369863</c:v>
                </c:pt>
                <c:pt idx="9">
                  <c:v>11949863.01369863</c:v>
                </c:pt>
                <c:pt idx="10">
                  <c:v>11949863.01369863</c:v>
                </c:pt>
                <c:pt idx="11">
                  <c:v>11949863.01369863</c:v>
                </c:pt>
                <c:pt idx="12">
                  <c:v>11949863.01369863</c:v>
                </c:pt>
                <c:pt idx="13">
                  <c:v>11949863.01369863</c:v>
                </c:pt>
                <c:pt idx="14">
                  <c:v>11949863.01369863</c:v>
                </c:pt>
                <c:pt idx="15">
                  <c:v>11949863.01369863</c:v>
                </c:pt>
                <c:pt idx="16">
                  <c:v>11949863.01369863</c:v>
                </c:pt>
                <c:pt idx="17">
                  <c:v>11949863.01369863</c:v>
                </c:pt>
                <c:pt idx="18">
                  <c:v>11949863.01369863</c:v>
                </c:pt>
                <c:pt idx="19">
                  <c:v>11949863.01369863</c:v>
                </c:pt>
                <c:pt idx="20">
                  <c:v>11949863.01369863</c:v>
                </c:pt>
                <c:pt idx="21">
                  <c:v>11949863.01369863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3B-41DC-8ADA-87B79955A21A}"/>
            </c:ext>
          </c:extLst>
        </c:ser>
        <c:ser>
          <c:idx val="6"/>
          <c:order val="6"/>
          <c:tx>
            <c:strRef>
              <c:f>GFixed!$A$7</c:f>
              <c:strCache>
                <c:ptCount val="1"/>
                <c:pt idx="0">
                  <c:v>Panki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GFixed!$B$7:$W$7</c:f>
              <c:numCache>
                <c:formatCode>General</c:formatCode>
                <c:ptCount val="22"/>
                <c:pt idx="0">
                  <c:v>2715342.4657534244</c:v>
                </c:pt>
                <c:pt idx="1">
                  <c:v>4594520.5479452051</c:v>
                </c:pt>
                <c:pt idx="2">
                  <c:v>4732356.1643835614</c:v>
                </c:pt>
                <c:pt idx="3">
                  <c:v>4874326.8493150687</c:v>
                </c:pt>
                <c:pt idx="4">
                  <c:v>5020556.6547945207</c:v>
                </c:pt>
                <c:pt idx="5">
                  <c:v>5171173.3544383561</c:v>
                </c:pt>
                <c:pt idx="6">
                  <c:v>5326308.5550715066</c:v>
                </c:pt>
                <c:pt idx="7">
                  <c:v>5486097.8117236523</c:v>
                </c:pt>
                <c:pt idx="8">
                  <c:v>5650680.746075362</c:v>
                </c:pt>
                <c:pt idx="9">
                  <c:v>5820201.1684576226</c:v>
                </c:pt>
                <c:pt idx="10">
                  <c:v>5994807.2035113517</c:v>
                </c:pt>
                <c:pt idx="11">
                  <c:v>6174651.4196166927</c:v>
                </c:pt>
                <c:pt idx="12">
                  <c:v>6174651.4196166927</c:v>
                </c:pt>
                <c:pt idx="13">
                  <c:v>6174651.4196166927</c:v>
                </c:pt>
                <c:pt idx="14">
                  <c:v>6174651.4196166927</c:v>
                </c:pt>
                <c:pt idx="15">
                  <c:v>6174651.4196166927</c:v>
                </c:pt>
                <c:pt idx="16">
                  <c:v>6174651.4196166927</c:v>
                </c:pt>
                <c:pt idx="17">
                  <c:v>6174651.4196166927</c:v>
                </c:pt>
                <c:pt idx="18">
                  <c:v>6174651.4196166927</c:v>
                </c:pt>
                <c:pt idx="19">
                  <c:v>6174651.4196166927</c:v>
                </c:pt>
                <c:pt idx="20">
                  <c:v>6174651.4196166927</c:v>
                </c:pt>
                <c:pt idx="21">
                  <c:v>6174651.4196166927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3B-41DC-8ADA-87B79955A21A}"/>
            </c:ext>
          </c:extLst>
        </c:ser>
        <c:ser>
          <c:idx val="7"/>
          <c:order val="7"/>
          <c:tx>
            <c:strRef>
              <c:f>GFixed!$A$8</c:f>
              <c:strCache>
                <c:ptCount val="1"/>
                <c:pt idx="0">
                  <c:v>Parichha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GFixed!$B$8:$W$8</c:f>
              <c:numCache>
                <c:formatCode>General</c:formatCode>
                <c:ptCount val="22"/>
                <c:pt idx="0">
                  <c:v>871232.87671232875</c:v>
                </c:pt>
                <c:pt idx="1">
                  <c:v>3748493.1506849313</c:v>
                </c:pt>
                <c:pt idx="2">
                  <c:v>3860947.9452054794</c:v>
                </c:pt>
                <c:pt idx="3">
                  <c:v>3976776.3835616438</c:v>
                </c:pt>
                <c:pt idx="4">
                  <c:v>4096079.675068493</c:v>
                </c:pt>
                <c:pt idx="5">
                  <c:v>4218962.0653205477</c:v>
                </c:pt>
                <c:pt idx="6">
                  <c:v>4345530.9272801643</c:v>
                </c:pt>
                <c:pt idx="7">
                  <c:v>4475896.8550985698</c:v>
                </c:pt>
                <c:pt idx="8">
                  <c:v>4610173.7607515268</c:v>
                </c:pt>
                <c:pt idx="9">
                  <c:v>4748478.9735740731</c:v>
                </c:pt>
                <c:pt idx="10">
                  <c:v>4890933.3427812951</c:v>
                </c:pt>
                <c:pt idx="11">
                  <c:v>5037661.3430647338</c:v>
                </c:pt>
                <c:pt idx="12">
                  <c:v>5037661.3430647338</c:v>
                </c:pt>
                <c:pt idx="13">
                  <c:v>5037661.3430647338</c:v>
                </c:pt>
                <c:pt idx="14">
                  <c:v>5037661.3430647338</c:v>
                </c:pt>
                <c:pt idx="15">
                  <c:v>5037661.3430647338</c:v>
                </c:pt>
                <c:pt idx="16">
                  <c:v>5037661.3430647338</c:v>
                </c:pt>
                <c:pt idx="17">
                  <c:v>5037661.3430647338</c:v>
                </c:pt>
                <c:pt idx="18">
                  <c:v>5037661.3430647338</c:v>
                </c:pt>
                <c:pt idx="19">
                  <c:v>5037661.3430647338</c:v>
                </c:pt>
                <c:pt idx="20">
                  <c:v>5037661.3430647338</c:v>
                </c:pt>
                <c:pt idx="21">
                  <c:v>5037661.3430647338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3B-41DC-8ADA-87B79955A21A}"/>
            </c:ext>
          </c:extLst>
        </c:ser>
        <c:ser>
          <c:idx val="8"/>
          <c:order val="8"/>
          <c:tx>
            <c:strRef>
              <c:f>GFixed!$A$9</c:f>
              <c:strCache>
                <c:ptCount val="1"/>
                <c:pt idx="0">
                  <c:v>ParichhaExtn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GFixed!$B$9:$W$9</c:f>
              <c:numCache>
                <c:formatCode>General</c:formatCode>
                <c:ptCount val="22"/>
                <c:pt idx="0">
                  <c:v>8828493.1506849322</c:v>
                </c:pt>
                <c:pt idx="1">
                  <c:v>10531506.849315068</c:v>
                </c:pt>
                <c:pt idx="2">
                  <c:v>10847452.05479452</c:v>
                </c:pt>
                <c:pt idx="3">
                  <c:v>11172875.616438355</c:v>
                </c:pt>
                <c:pt idx="4">
                  <c:v>11508061.884931507</c:v>
                </c:pt>
                <c:pt idx="5">
                  <c:v>11853303.741479453</c:v>
                </c:pt>
                <c:pt idx="6">
                  <c:v>12208902.853723837</c:v>
                </c:pt>
                <c:pt idx="7">
                  <c:v>12575169.939335553</c:v>
                </c:pt>
                <c:pt idx="8">
                  <c:v>12952425.03751562</c:v>
                </c:pt>
                <c:pt idx="9">
                  <c:v>13340997.78864109</c:v>
                </c:pt>
                <c:pt idx="10">
                  <c:v>13741227.722300323</c:v>
                </c:pt>
                <c:pt idx="11">
                  <c:v>14153464.553969333</c:v>
                </c:pt>
                <c:pt idx="12">
                  <c:v>14153464.553969333</c:v>
                </c:pt>
                <c:pt idx="13">
                  <c:v>14153464.553969333</c:v>
                </c:pt>
                <c:pt idx="14">
                  <c:v>14153464.553969333</c:v>
                </c:pt>
                <c:pt idx="15">
                  <c:v>14153464.553969333</c:v>
                </c:pt>
                <c:pt idx="16">
                  <c:v>14153464.553969333</c:v>
                </c:pt>
                <c:pt idx="17">
                  <c:v>14153464.553969333</c:v>
                </c:pt>
                <c:pt idx="18">
                  <c:v>14153464.553969333</c:v>
                </c:pt>
                <c:pt idx="19">
                  <c:v>14153464.553969333</c:v>
                </c:pt>
                <c:pt idx="20">
                  <c:v>14153464.553969333</c:v>
                </c:pt>
                <c:pt idx="21">
                  <c:v>14153464.553969333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3B-41DC-8ADA-87B79955A21A}"/>
            </c:ext>
          </c:extLst>
        </c:ser>
        <c:ser>
          <c:idx val="9"/>
          <c:order val="9"/>
          <c:tx>
            <c:strRef>
              <c:f>GFixed!$A$10</c:f>
              <c:strCache>
                <c:ptCount val="1"/>
                <c:pt idx="0">
                  <c:v>ParichhaExtn_Stage_II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GFixed!$B$10:$W$10</c:f>
              <c:numCache>
                <c:formatCode>General</c:formatCode>
                <c:ptCount val="22"/>
                <c:pt idx="0">
                  <c:v>16366027.397260275</c:v>
                </c:pt>
                <c:pt idx="1">
                  <c:v>17095890.410958905</c:v>
                </c:pt>
                <c:pt idx="2">
                  <c:v>16753972.602739727</c:v>
                </c:pt>
                <c:pt idx="3">
                  <c:v>16418893.150684932</c:v>
                </c:pt>
                <c:pt idx="4">
                  <c:v>16090515.287671233</c:v>
                </c:pt>
                <c:pt idx="5">
                  <c:v>15768704.981917808</c:v>
                </c:pt>
                <c:pt idx="6">
                  <c:v>15453330.882279452</c:v>
                </c:pt>
                <c:pt idx="7">
                  <c:v>15144264.264633862</c:v>
                </c:pt>
                <c:pt idx="8">
                  <c:v>14841378.979341185</c:v>
                </c:pt>
                <c:pt idx="9">
                  <c:v>14544551.39975436</c:v>
                </c:pt>
                <c:pt idx="10">
                  <c:v>14253660.371759273</c:v>
                </c:pt>
                <c:pt idx="11">
                  <c:v>13968587.164324088</c:v>
                </c:pt>
                <c:pt idx="12">
                  <c:v>13968587.164324088</c:v>
                </c:pt>
                <c:pt idx="13">
                  <c:v>13968587.164324088</c:v>
                </c:pt>
                <c:pt idx="14">
                  <c:v>13968587.164324088</c:v>
                </c:pt>
                <c:pt idx="15">
                  <c:v>13968587.164324088</c:v>
                </c:pt>
                <c:pt idx="16">
                  <c:v>13968587.164324088</c:v>
                </c:pt>
                <c:pt idx="17">
                  <c:v>13968587.164324088</c:v>
                </c:pt>
                <c:pt idx="18">
                  <c:v>13968587.164324088</c:v>
                </c:pt>
                <c:pt idx="19">
                  <c:v>13968587.164324088</c:v>
                </c:pt>
                <c:pt idx="20">
                  <c:v>13968587.164324088</c:v>
                </c:pt>
                <c:pt idx="21">
                  <c:v>13968587.164324088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3B-41DC-8ADA-87B79955A21A}"/>
            </c:ext>
          </c:extLst>
        </c:ser>
        <c:ser>
          <c:idx val="10"/>
          <c:order val="10"/>
          <c:tx>
            <c:strRef>
              <c:f>GFixed!$A$11</c:f>
              <c:strCache>
                <c:ptCount val="1"/>
                <c:pt idx="0">
                  <c:v>Harduaganj_Ext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GFixed!$B$11:$W$11</c:f>
              <c:numCache>
                <c:formatCode>General</c:formatCode>
                <c:ptCount val="22"/>
                <c:pt idx="0">
                  <c:v>16837260.273972601</c:v>
                </c:pt>
                <c:pt idx="1">
                  <c:v>18437260.273972604</c:v>
                </c:pt>
                <c:pt idx="2">
                  <c:v>18068515.06849315</c:v>
                </c:pt>
                <c:pt idx="3">
                  <c:v>17707144.767123286</c:v>
                </c:pt>
                <c:pt idx="4">
                  <c:v>17353001.87178082</c:v>
                </c:pt>
                <c:pt idx="5">
                  <c:v>17005941.834345203</c:v>
                </c:pt>
                <c:pt idx="6">
                  <c:v>16665822.997658299</c:v>
                </c:pt>
                <c:pt idx="7">
                  <c:v>16332506.537705133</c:v>
                </c:pt>
                <c:pt idx="8">
                  <c:v>16005856.406951031</c:v>
                </c:pt>
                <c:pt idx="9">
                  <c:v>15685739.27881201</c:v>
                </c:pt>
                <c:pt idx="10">
                  <c:v>15372024.493235769</c:v>
                </c:pt>
                <c:pt idx="11">
                  <c:v>15064584.003371052</c:v>
                </c:pt>
                <c:pt idx="12">
                  <c:v>15064584.003371052</c:v>
                </c:pt>
                <c:pt idx="13">
                  <c:v>15064584.003371052</c:v>
                </c:pt>
                <c:pt idx="14">
                  <c:v>15064584.003371052</c:v>
                </c:pt>
                <c:pt idx="15">
                  <c:v>15064584.003371052</c:v>
                </c:pt>
                <c:pt idx="16">
                  <c:v>15064584.003371052</c:v>
                </c:pt>
                <c:pt idx="17">
                  <c:v>15064584.003371052</c:v>
                </c:pt>
                <c:pt idx="18">
                  <c:v>15064584.003371052</c:v>
                </c:pt>
                <c:pt idx="19">
                  <c:v>15064584.003371052</c:v>
                </c:pt>
                <c:pt idx="20">
                  <c:v>15064584.003371052</c:v>
                </c:pt>
                <c:pt idx="21">
                  <c:v>15064584.003371052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3B-41DC-8ADA-87B79955A21A}"/>
            </c:ext>
          </c:extLst>
        </c:ser>
        <c:ser>
          <c:idx val="11"/>
          <c:order val="11"/>
          <c:tx>
            <c:strRef>
              <c:f>GFixed!$A$12</c:f>
              <c:strCache>
                <c:ptCount val="1"/>
                <c:pt idx="0">
                  <c:v>Anpara_D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GFixed!$B$12:$W$12</c:f>
              <c:numCache>
                <c:formatCode>General</c:formatCode>
                <c:ptCount val="22"/>
                <c:pt idx="0">
                  <c:v>9413150.6849315073</c:v>
                </c:pt>
                <c:pt idx="1">
                  <c:v>36247123.287671231</c:v>
                </c:pt>
                <c:pt idx="2">
                  <c:v>35522180.821917802</c:v>
                </c:pt>
                <c:pt idx="3">
                  <c:v>34811737.205479443</c:v>
                </c:pt>
                <c:pt idx="4">
                  <c:v>34115502.461369857</c:v>
                </c:pt>
                <c:pt idx="5">
                  <c:v>33433192.412142459</c:v>
                </c:pt>
                <c:pt idx="6">
                  <c:v>32764528.56389961</c:v>
                </c:pt>
                <c:pt idx="7">
                  <c:v>32109237.992621619</c:v>
                </c:pt>
                <c:pt idx="8">
                  <c:v>31467053.232769188</c:v>
                </c:pt>
                <c:pt idx="9">
                  <c:v>30837712.168113802</c:v>
                </c:pt>
                <c:pt idx="10">
                  <c:v>30220957.924751524</c:v>
                </c:pt>
                <c:pt idx="11">
                  <c:v>29616538.766256493</c:v>
                </c:pt>
                <c:pt idx="12">
                  <c:v>29616538.766256493</c:v>
                </c:pt>
                <c:pt idx="13">
                  <c:v>29616538.766256493</c:v>
                </c:pt>
                <c:pt idx="14">
                  <c:v>29616538.766256493</c:v>
                </c:pt>
                <c:pt idx="15">
                  <c:v>29616538.766256493</c:v>
                </c:pt>
                <c:pt idx="16">
                  <c:v>29616538.766256493</c:v>
                </c:pt>
                <c:pt idx="17">
                  <c:v>29616538.766256493</c:v>
                </c:pt>
                <c:pt idx="18">
                  <c:v>29616538.766256493</c:v>
                </c:pt>
                <c:pt idx="19">
                  <c:v>29616538.766256493</c:v>
                </c:pt>
                <c:pt idx="20">
                  <c:v>29616538.766256493</c:v>
                </c:pt>
                <c:pt idx="21">
                  <c:v>29616538.766256493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3B-41DC-8ADA-87B79955A21A}"/>
            </c:ext>
          </c:extLst>
        </c:ser>
        <c:ser>
          <c:idx val="12"/>
          <c:order val="12"/>
          <c:tx>
            <c:strRef>
              <c:f>GFixed!$A$13</c:f>
              <c:strCache>
                <c:ptCount val="1"/>
                <c:pt idx="0">
                  <c:v>Khara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GFixed!$B$13:$W$13</c:f>
              <c:numCache>
                <c:formatCode>General</c:formatCode>
                <c:ptCount val="22"/>
                <c:pt idx="0">
                  <c:v>648219.17808219173</c:v>
                </c:pt>
                <c:pt idx="1">
                  <c:v>323013.69863013696</c:v>
                </c:pt>
                <c:pt idx="2">
                  <c:v>323013.69863013696</c:v>
                </c:pt>
                <c:pt idx="3">
                  <c:v>323013.69863013696</c:v>
                </c:pt>
                <c:pt idx="4">
                  <c:v>323013.69863013696</c:v>
                </c:pt>
                <c:pt idx="5">
                  <c:v>323013.69863013696</c:v>
                </c:pt>
                <c:pt idx="6">
                  <c:v>323013.69863013696</c:v>
                </c:pt>
                <c:pt idx="7">
                  <c:v>323013.69863013696</c:v>
                </c:pt>
                <c:pt idx="8">
                  <c:v>323013.69863013696</c:v>
                </c:pt>
                <c:pt idx="9">
                  <c:v>323013.69863013696</c:v>
                </c:pt>
                <c:pt idx="10">
                  <c:v>323013.69863013696</c:v>
                </c:pt>
                <c:pt idx="11">
                  <c:v>323013.69863013696</c:v>
                </c:pt>
                <c:pt idx="12">
                  <c:v>323013.69863013696</c:v>
                </c:pt>
                <c:pt idx="13">
                  <c:v>323013.69863013696</c:v>
                </c:pt>
                <c:pt idx="14">
                  <c:v>323013.69863013696</c:v>
                </c:pt>
                <c:pt idx="15">
                  <c:v>323013.69863013696</c:v>
                </c:pt>
                <c:pt idx="16">
                  <c:v>323013.69863013696</c:v>
                </c:pt>
                <c:pt idx="17">
                  <c:v>323013.69863013696</c:v>
                </c:pt>
                <c:pt idx="18">
                  <c:v>323013.69863013696</c:v>
                </c:pt>
                <c:pt idx="19">
                  <c:v>323013.69863013696</c:v>
                </c:pt>
                <c:pt idx="20">
                  <c:v>323013.69863013696</c:v>
                </c:pt>
                <c:pt idx="21">
                  <c:v>323013.69863013696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3B-41DC-8ADA-87B79955A21A}"/>
            </c:ext>
          </c:extLst>
        </c:ser>
        <c:ser>
          <c:idx val="13"/>
          <c:order val="13"/>
          <c:tx>
            <c:strRef>
              <c:f>GFixed!$A$14</c:f>
              <c:strCache>
                <c:ptCount val="1"/>
                <c:pt idx="0">
                  <c:v>Matatila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GFixed!$B$14:$W$14</c:f>
              <c:numCache>
                <c:formatCode>General</c:formatCode>
                <c:ptCount val="22"/>
                <c:pt idx="0">
                  <c:v>155616.43835616438</c:v>
                </c:pt>
                <c:pt idx="1">
                  <c:v>101369.86301369863</c:v>
                </c:pt>
                <c:pt idx="2">
                  <c:v>101369.86301369863</c:v>
                </c:pt>
                <c:pt idx="3">
                  <c:v>101369.86301369863</c:v>
                </c:pt>
                <c:pt idx="4">
                  <c:v>101369.86301369863</c:v>
                </c:pt>
                <c:pt idx="5">
                  <c:v>101369.86301369863</c:v>
                </c:pt>
                <c:pt idx="6">
                  <c:v>101369.86301369863</c:v>
                </c:pt>
                <c:pt idx="7">
                  <c:v>101369.86301369863</c:v>
                </c:pt>
                <c:pt idx="8">
                  <c:v>101369.86301369863</c:v>
                </c:pt>
                <c:pt idx="9">
                  <c:v>101369.86301369863</c:v>
                </c:pt>
                <c:pt idx="10">
                  <c:v>101369.86301369863</c:v>
                </c:pt>
                <c:pt idx="11">
                  <c:v>101369.86301369863</c:v>
                </c:pt>
                <c:pt idx="12">
                  <c:v>101369.86301369863</c:v>
                </c:pt>
                <c:pt idx="13">
                  <c:v>101369.86301369863</c:v>
                </c:pt>
                <c:pt idx="14">
                  <c:v>101369.86301369863</c:v>
                </c:pt>
                <c:pt idx="15">
                  <c:v>101369.86301369863</c:v>
                </c:pt>
                <c:pt idx="16">
                  <c:v>101369.86301369863</c:v>
                </c:pt>
                <c:pt idx="17">
                  <c:v>101369.86301369863</c:v>
                </c:pt>
                <c:pt idx="18">
                  <c:v>101369.86301369863</c:v>
                </c:pt>
                <c:pt idx="19">
                  <c:v>101369.86301369863</c:v>
                </c:pt>
                <c:pt idx="20">
                  <c:v>101369.86301369863</c:v>
                </c:pt>
                <c:pt idx="21">
                  <c:v>101369.86301369863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3B-41DC-8ADA-87B79955A21A}"/>
            </c:ext>
          </c:extLst>
        </c:ser>
        <c:ser>
          <c:idx val="14"/>
          <c:order val="14"/>
          <c:tx>
            <c:strRef>
              <c:f>GFixed!$A$15</c:f>
              <c:strCache>
                <c:ptCount val="1"/>
                <c:pt idx="0">
                  <c:v>Obra_Hydel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GFixed!$B$15:$W$15</c:f>
              <c:numCache>
                <c:formatCode>General</c:formatCode>
                <c:ptCount val="22"/>
                <c:pt idx="0">
                  <c:v>516164.38356164383</c:v>
                </c:pt>
                <c:pt idx="1">
                  <c:v>485753.42465753423</c:v>
                </c:pt>
                <c:pt idx="2">
                  <c:v>485753.42465753423</c:v>
                </c:pt>
                <c:pt idx="3">
                  <c:v>485753.42465753423</c:v>
                </c:pt>
                <c:pt idx="4">
                  <c:v>485753.42465753423</c:v>
                </c:pt>
                <c:pt idx="5">
                  <c:v>485753.42465753423</c:v>
                </c:pt>
                <c:pt idx="6">
                  <c:v>485753.42465753423</c:v>
                </c:pt>
                <c:pt idx="7">
                  <c:v>485753.42465753423</c:v>
                </c:pt>
                <c:pt idx="8">
                  <c:v>485753.42465753423</c:v>
                </c:pt>
                <c:pt idx="9">
                  <c:v>485753.42465753423</c:v>
                </c:pt>
                <c:pt idx="10">
                  <c:v>485753.42465753423</c:v>
                </c:pt>
                <c:pt idx="11">
                  <c:v>485753.42465753423</c:v>
                </c:pt>
                <c:pt idx="12">
                  <c:v>485753.42465753423</c:v>
                </c:pt>
                <c:pt idx="13">
                  <c:v>485753.42465753423</c:v>
                </c:pt>
                <c:pt idx="14">
                  <c:v>485753.42465753423</c:v>
                </c:pt>
                <c:pt idx="15">
                  <c:v>485753.42465753423</c:v>
                </c:pt>
                <c:pt idx="16">
                  <c:v>485753.42465753423</c:v>
                </c:pt>
                <c:pt idx="17">
                  <c:v>485753.42465753423</c:v>
                </c:pt>
                <c:pt idx="18">
                  <c:v>485753.42465753423</c:v>
                </c:pt>
                <c:pt idx="19">
                  <c:v>485753.42465753423</c:v>
                </c:pt>
                <c:pt idx="20">
                  <c:v>485753.42465753423</c:v>
                </c:pt>
                <c:pt idx="21">
                  <c:v>485753.42465753423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3B-41DC-8ADA-87B79955A21A}"/>
            </c:ext>
          </c:extLst>
        </c:ser>
        <c:ser>
          <c:idx val="15"/>
          <c:order val="15"/>
          <c:tx>
            <c:strRef>
              <c:f>GFixed!$A$16</c:f>
              <c:strCache>
                <c:ptCount val="1"/>
                <c:pt idx="0">
                  <c:v>Rihand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GFixed!$B$16:$W$16</c:f>
              <c:numCache>
                <c:formatCode>General</c:formatCode>
                <c:ptCount val="22"/>
                <c:pt idx="0">
                  <c:v>1261643.8356164384</c:v>
                </c:pt>
                <c:pt idx="1">
                  <c:v>1092328.7671232878</c:v>
                </c:pt>
                <c:pt idx="2">
                  <c:v>1092328.7671232878</c:v>
                </c:pt>
                <c:pt idx="3">
                  <c:v>1092328.7671232878</c:v>
                </c:pt>
                <c:pt idx="4">
                  <c:v>1092328.7671232878</c:v>
                </c:pt>
                <c:pt idx="5">
                  <c:v>1092328.7671232878</c:v>
                </c:pt>
                <c:pt idx="6">
                  <c:v>1092328.7671232878</c:v>
                </c:pt>
                <c:pt idx="7">
                  <c:v>1092328.7671232878</c:v>
                </c:pt>
                <c:pt idx="8">
                  <c:v>1092328.7671232878</c:v>
                </c:pt>
                <c:pt idx="9">
                  <c:v>1092328.7671232878</c:v>
                </c:pt>
                <c:pt idx="10">
                  <c:v>1092328.7671232878</c:v>
                </c:pt>
                <c:pt idx="11">
                  <c:v>1092328.7671232878</c:v>
                </c:pt>
                <c:pt idx="12">
                  <c:v>1092328.7671232878</c:v>
                </c:pt>
                <c:pt idx="13">
                  <c:v>1092328.7671232878</c:v>
                </c:pt>
                <c:pt idx="14">
                  <c:v>1092328.7671232878</c:v>
                </c:pt>
                <c:pt idx="15">
                  <c:v>1092328.7671232878</c:v>
                </c:pt>
                <c:pt idx="16">
                  <c:v>1092328.7671232878</c:v>
                </c:pt>
                <c:pt idx="17">
                  <c:v>1092328.7671232878</c:v>
                </c:pt>
                <c:pt idx="18">
                  <c:v>1092328.7671232878</c:v>
                </c:pt>
                <c:pt idx="19">
                  <c:v>1092328.7671232878</c:v>
                </c:pt>
                <c:pt idx="20">
                  <c:v>1092328.7671232878</c:v>
                </c:pt>
                <c:pt idx="21">
                  <c:v>1092328.7671232878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83B-41DC-8ADA-87B79955A21A}"/>
            </c:ext>
          </c:extLst>
        </c:ser>
        <c:ser>
          <c:idx val="16"/>
          <c:order val="16"/>
          <c:tx>
            <c:strRef>
              <c:f>GFixed!$A$17</c:f>
              <c:strCache>
                <c:ptCount val="1"/>
                <c:pt idx="0">
                  <c:v>UGC_Power_Stations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GFixed!$B$17:$W$17</c:f>
              <c:numCache>
                <c:formatCode>General</c:formatCode>
                <c:ptCount val="22"/>
                <c:pt idx="0">
                  <c:v>196164.38356164383</c:v>
                </c:pt>
                <c:pt idx="1">
                  <c:v>227123.28767123283</c:v>
                </c:pt>
                <c:pt idx="2">
                  <c:v>227123.28767123283</c:v>
                </c:pt>
                <c:pt idx="3">
                  <c:v>227123.28767123283</c:v>
                </c:pt>
                <c:pt idx="4">
                  <c:v>227123.28767123283</c:v>
                </c:pt>
                <c:pt idx="5">
                  <c:v>227123.28767123283</c:v>
                </c:pt>
                <c:pt idx="6">
                  <c:v>227123.28767123283</c:v>
                </c:pt>
                <c:pt idx="7">
                  <c:v>227123.28767123283</c:v>
                </c:pt>
                <c:pt idx="8">
                  <c:v>227123.28767123283</c:v>
                </c:pt>
                <c:pt idx="9">
                  <c:v>227123.28767123283</c:v>
                </c:pt>
                <c:pt idx="10">
                  <c:v>227123.28767123283</c:v>
                </c:pt>
                <c:pt idx="11">
                  <c:v>227123.28767123283</c:v>
                </c:pt>
                <c:pt idx="12">
                  <c:v>227123.28767123283</c:v>
                </c:pt>
                <c:pt idx="13">
                  <c:v>227123.28767123283</c:v>
                </c:pt>
                <c:pt idx="14">
                  <c:v>227123.28767123283</c:v>
                </c:pt>
                <c:pt idx="15">
                  <c:v>227123.28767123283</c:v>
                </c:pt>
                <c:pt idx="16">
                  <c:v>227123.28767123283</c:v>
                </c:pt>
                <c:pt idx="17">
                  <c:v>227123.28767123283</c:v>
                </c:pt>
                <c:pt idx="18">
                  <c:v>227123.28767123283</c:v>
                </c:pt>
                <c:pt idx="19">
                  <c:v>227123.28767123283</c:v>
                </c:pt>
                <c:pt idx="20">
                  <c:v>227123.28767123283</c:v>
                </c:pt>
                <c:pt idx="21">
                  <c:v>227123.28767123283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83B-41DC-8ADA-87B79955A21A}"/>
            </c:ext>
          </c:extLst>
        </c:ser>
        <c:ser>
          <c:idx val="17"/>
          <c:order val="17"/>
          <c:tx>
            <c:strRef>
              <c:f>GFixed!$A$18</c:f>
              <c:strCache>
                <c:ptCount val="1"/>
                <c:pt idx="0">
                  <c:v>BelkaBabail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GFixed!$B$18:$W$18</c:f>
              <c:numCache>
                <c:formatCode>General</c:formatCode>
                <c:ptCount val="22"/>
                <c:pt idx="0">
                  <c:v>105205.47945205479</c:v>
                </c:pt>
                <c:pt idx="1">
                  <c:v>105205.47945205479</c:v>
                </c:pt>
                <c:pt idx="2">
                  <c:v>105205.47945205479</c:v>
                </c:pt>
                <c:pt idx="3">
                  <c:v>105205.47945205479</c:v>
                </c:pt>
                <c:pt idx="4">
                  <c:v>105205.47945205479</c:v>
                </c:pt>
                <c:pt idx="5">
                  <c:v>105205.47945205479</c:v>
                </c:pt>
                <c:pt idx="6">
                  <c:v>105205.47945205479</c:v>
                </c:pt>
                <c:pt idx="7">
                  <c:v>105205.47945205479</c:v>
                </c:pt>
                <c:pt idx="8">
                  <c:v>105205.47945205479</c:v>
                </c:pt>
                <c:pt idx="9">
                  <c:v>105205.47945205479</c:v>
                </c:pt>
                <c:pt idx="10">
                  <c:v>105205.47945205479</c:v>
                </c:pt>
                <c:pt idx="11">
                  <c:v>105205.47945205479</c:v>
                </c:pt>
                <c:pt idx="12">
                  <c:v>105205.47945205479</c:v>
                </c:pt>
                <c:pt idx="13">
                  <c:v>105205.47945205479</c:v>
                </c:pt>
                <c:pt idx="14">
                  <c:v>105205.47945205479</c:v>
                </c:pt>
                <c:pt idx="15">
                  <c:v>105205.47945205479</c:v>
                </c:pt>
                <c:pt idx="16">
                  <c:v>105205.47945205479</c:v>
                </c:pt>
                <c:pt idx="17">
                  <c:v>105205.47945205479</c:v>
                </c:pt>
                <c:pt idx="18">
                  <c:v>105205.47945205479</c:v>
                </c:pt>
                <c:pt idx="19">
                  <c:v>105205.47945205479</c:v>
                </c:pt>
                <c:pt idx="20">
                  <c:v>105205.47945205479</c:v>
                </c:pt>
                <c:pt idx="21">
                  <c:v>105205.47945205479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83B-41DC-8ADA-87B79955A21A}"/>
            </c:ext>
          </c:extLst>
        </c:ser>
        <c:ser>
          <c:idx val="18"/>
          <c:order val="18"/>
          <c:tx>
            <c:strRef>
              <c:f>GFixed!$A$19</c:f>
              <c:strCache>
                <c:ptCount val="1"/>
                <c:pt idx="0">
                  <c:v>Sheetla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GFixed!$B$19:$W$19</c:f>
              <c:numCache>
                <c:formatCode>General</c:formatCode>
                <c:ptCount val="22"/>
                <c:pt idx="0">
                  <c:v>81095.890410958906</c:v>
                </c:pt>
                <c:pt idx="1">
                  <c:v>76438.356164383556</c:v>
                </c:pt>
                <c:pt idx="2">
                  <c:v>76438.356164383556</c:v>
                </c:pt>
                <c:pt idx="3">
                  <c:v>76438.356164383556</c:v>
                </c:pt>
                <c:pt idx="4">
                  <c:v>76438.356164383556</c:v>
                </c:pt>
                <c:pt idx="5">
                  <c:v>76438.356164383556</c:v>
                </c:pt>
                <c:pt idx="6">
                  <c:v>76438.356164383556</c:v>
                </c:pt>
                <c:pt idx="7">
                  <c:v>76438.356164383556</c:v>
                </c:pt>
                <c:pt idx="8">
                  <c:v>76438.356164383556</c:v>
                </c:pt>
                <c:pt idx="9">
                  <c:v>76438.356164383556</c:v>
                </c:pt>
                <c:pt idx="10">
                  <c:v>76438.356164383556</c:v>
                </c:pt>
                <c:pt idx="11">
                  <c:v>76438.356164383556</c:v>
                </c:pt>
                <c:pt idx="12">
                  <c:v>76438.356164383556</c:v>
                </c:pt>
                <c:pt idx="13">
                  <c:v>76438.356164383556</c:v>
                </c:pt>
                <c:pt idx="14">
                  <c:v>76438.356164383556</c:v>
                </c:pt>
                <c:pt idx="15">
                  <c:v>76438.356164383556</c:v>
                </c:pt>
                <c:pt idx="16">
                  <c:v>76438.356164383556</c:v>
                </c:pt>
                <c:pt idx="17">
                  <c:v>76438.356164383556</c:v>
                </c:pt>
                <c:pt idx="18">
                  <c:v>76438.356164383556</c:v>
                </c:pt>
                <c:pt idx="19">
                  <c:v>76438.356164383556</c:v>
                </c:pt>
                <c:pt idx="20">
                  <c:v>76438.356164383556</c:v>
                </c:pt>
                <c:pt idx="21">
                  <c:v>76438.356164383556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83B-41DC-8ADA-87B79955A21A}"/>
            </c:ext>
          </c:extLst>
        </c:ser>
        <c:ser>
          <c:idx val="19"/>
          <c:order val="19"/>
          <c:tx>
            <c:strRef>
              <c:f>GFixed!$A$20</c:f>
              <c:strCache>
                <c:ptCount val="1"/>
                <c:pt idx="0">
                  <c:v>Anta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GFixed!$B$20:$W$20</c:f>
              <c:numCache>
                <c:formatCode>General</c:formatCode>
                <c:ptCount val="22"/>
                <c:pt idx="0">
                  <c:v>1186849.3150684931</c:v>
                </c:pt>
                <c:pt idx="1">
                  <c:v>1258904.1095890412</c:v>
                </c:pt>
                <c:pt idx="2">
                  <c:v>1271493.1506849315</c:v>
                </c:pt>
                <c:pt idx="3">
                  <c:v>1284208.0821917809</c:v>
                </c:pt>
                <c:pt idx="4">
                  <c:v>1297050.1630136988</c:v>
                </c:pt>
                <c:pt idx="5">
                  <c:v>1310020.6646438357</c:v>
                </c:pt>
                <c:pt idx="6">
                  <c:v>1323120.8712902742</c:v>
                </c:pt>
                <c:pt idx="7">
                  <c:v>1336352.080003177</c:v>
                </c:pt>
                <c:pt idx="8">
                  <c:v>1349715.6008032088</c:v>
                </c:pt>
                <c:pt idx="9">
                  <c:v>1363212.7568112409</c:v>
                </c:pt>
                <c:pt idx="10">
                  <c:v>1376844.8843793534</c:v>
                </c:pt>
                <c:pt idx="11">
                  <c:v>1390613.3332231469</c:v>
                </c:pt>
                <c:pt idx="12">
                  <c:v>1390613.3332231469</c:v>
                </c:pt>
                <c:pt idx="13">
                  <c:v>1390613.3332231469</c:v>
                </c:pt>
                <c:pt idx="14">
                  <c:v>1390613.3332231469</c:v>
                </c:pt>
                <c:pt idx="15">
                  <c:v>1390613.3332231469</c:v>
                </c:pt>
                <c:pt idx="16">
                  <c:v>1390613.3332231469</c:v>
                </c:pt>
                <c:pt idx="17">
                  <c:v>1390613.3332231469</c:v>
                </c:pt>
                <c:pt idx="18">
                  <c:v>1390613.3332231469</c:v>
                </c:pt>
                <c:pt idx="19">
                  <c:v>1390613.3332231469</c:v>
                </c:pt>
                <c:pt idx="20">
                  <c:v>1390613.3332231469</c:v>
                </c:pt>
                <c:pt idx="21">
                  <c:v>1390613.3332231469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83B-41DC-8ADA-87B79955A21A}"/>
            </c:ext>
          </c:extLst>
        </c:ser>
        <c:ser>
          <c:idx val="20"/>
          <c:order val="20"/>
          <c:tx>
            <c:strRef>
              <c:f>GFixed!$A$21</c:f>
              <c:strCache>
                <c:ptCount val="1"/>
                <c:pt idx="0">
                  <c:v>Auriya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GFixed!$B$21:$W$21</c:f>
              <c:numCache>
                <c:formatCode>General</c:formatCode>
                <c:ptCount val="22"/>
                <c:pt idx="0">
                  <c:v>1431780.8219178081</c:v>
                </c:pt>
                <c:pt idx="1">
                  <c:v>1943013.6986301369</c:v>
                </c:pt>
                <c:pt idx="2">
                  <c:v>1962443.8356164382</c:v>
                </c:pt>
                <c:pt idx="3">
                  <c:v>1982068.2739726026</c:v>
                </c:pt>
                <c:pt idx="4">
                  <c:v>2001888.9567123286</c:v>
                </c:pt>
                <c:pt idx="5">
                  <c:v>2021907.8462794519</c:v>
                </c:pt>
                <c:pt idx="6">
                  <c:v>2042126.9247422463</c:v>
                </c:pt>
                <c:pt idx="7">
                  <c:v>2062548.1939896687</c:v>
                </c:pt>
                <c:pt idx="8">
                  <c:v>2083173.6759295654</c:v>
                </c:pt>
                <c:pt idx="9">
                  <c:v>2104005.4126888611</c:v>
                </c:pt>
                <c:pt idx="10">
                  <c:v>2125045.4668157496</c:v>
                </c:pt>
                <c:pt idx="11">
                  <c:v>2146295.9214839074</c:v>
                </c:pt>
                <c:pt idx="12">
                  <c:v>2146295.9214839074</c:v>
                </c:pt>
                <c:pt idx="13">
                  <c:v>2146295.9214839074</c:v>
                </c:pt>
                <c:pt idx="14">
                  <c:v>2146295.9214839074</c:v>
                </c:pt>
                <c:pt idx="15">
                  <c:v>2146295.9214839074</c:v>
                </c:pt>
                <c:pt idx="16">
                  <c:v>2146295.9214839074</c:v>
                </c:pt>
                <c:pt idx="17">
                  <c:v>2146295.9214839074</c:v>
                </c:pt>
                <c:pt idx="18">
                  <c:v>2146295.9214839074</c:v>
                </c:pt>
                <c:pt idx="19">
                  <c:v>2146295.9214839074</c:v>
                </c:pt>
                <c:pt idx="20">
                  <c:v>2146295.9214839074</c:v>
                </c:pt>
                <c:pt idx="21">
                  <c:v>2146295.9214839074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83B-41DC-8ADA-87B79955A21A}"/>
            </c:ext>
          </c:extLst>
        </c:ser>
        <c:ser>
          <c:idx val="21"/>
          <c:order val="21"/>
          <c:tx>
            <c:strRef>
              <c:f>GFixed!$A$22</c:f>
              <c:strCache>
                <c:ptCount val="1"/>
                <c:pt idx="0">
                  <c:v>Dadri_Thermal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GFixed!$B$22:$W$22</c:f>
              <c:numCache>
                <c:formatCode>General</c:formatCode>
                <c:ptCount val="22"/>
                <c:pt idx="0">
                  <c:v>1350136.98630137</c:v>
                </c:pt>
                <c:pt idx="1">
                  <c:v>1438082.1917808219</c:v>
                </c:pt>
                <c:pt idx="2">
                  <c:v>1466843.8356164384</c:v>
                </c:pt>
                <c:pt idx="3">
                  <c:v>1496180.7123287672</c:v>
                </c:pt>
                <c:pt idx="4">
                  <c:v>1526104.3265753426</c:v>
                </c:pt>
                <c:pt idx="5">
                  <c:v>1556626.4131068494</c:v>
                </c:pt>
                <c:pt idx="6">
                  <c:v>1587758.9413689864</c:v>
                </c:pt>
                <c:pt idx="7">
                  <c:v>1619514.1201963662</c:v>
                </c:pt>
                <c:pt idx="8">
                  <c:v>1651904.4026002935</c:v>
                </c:pt>
                <c:pt idx="9">
                  <c:v>1684942.4906522995</c:v>
                </c:pt>
                <c:pt idx="10">
                  <c:v>1718641.3404653454</c:v>
                </c:pt>
                <c:pt idx="11">
                  <c:v>1753014.1672746523</c:v>
                </c:pt>
                <c:pt idx="12">
                  <c:v>1753014.1672746523</c:v>
                </c:pt>
                <c:pt idx="13">
                  <c:v>1753014.1672746523</c:v>
                </c:pt>
                <c:pt idx="14">
                  <c:v>1753014.1672746523</c:v>
                </c:pt>
                <c:pt idx="15">
                  <c:v>1753014.1672746523</c:v>
                </c:pt>
                <c:pt idx="16">
                  <c:v>1753014.1672746523</c:v>
                </c:pt>
                <c:pt idx="17">
                  <c:v>1753014.1672746523</c:v>
                </c:pt>
                <c:pt idx="18">
                  <c:v>1753014.1672746523</c:v>
                </c:pt>
                <c:pt idx="19">
                  <c:v>1753014.1672746523</c:v>
                </c:pt>
                <c:pt idx="20">
                  <c:v>1753014.1672746523</c:v>
                </c:pt>
                <c:pt idx="21">
                  <c:v>1753014.1672746523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83B-41DC-8ADA-87B79955A21A}"/>
            </c:ext>
          </c:extLst>
        </c:ser>
        <c:ser>
          <c:idx val="22"/>
          <c:order val="22"/>
          <c:tx>
            <c:strRef>
              <c:f>GFixed!$A$23</c:f>
              <c:strCache>
                <c:ptCount val="1"/>
                <c:pt idx="0">
                  <c:v>Dadri_Gas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GFixed!$B$23:$W$23</c:f>
              <c:numCache>
                <c:formatCode>General</c:formatCode>
                <c:ptCount val="22"/>
                <c:pt idx="0">
                  <c:v>2049863.0136986298</c:v>
                </c:pt>
                <c:pt idx="1">
                  <c:v>2220821.9178082193</c:v>
                </c:pt>
                <c:pt idx="2">
                  <c:v>2243030.1369863017</c:v>
                </c:pt>
                <c:pt idx="3">
                  <c:v>2265460.4383561648</c:v>
                </c:pt>
                <c:pt idx="4">
                  <c:v>2288115.0427397266</c:v>
                </c:pt>
                <c:pt idx="5">
                  <c:v>2310996.1931671239</c:v>
                </c:pt>
                <c:pt idx="6">
                  <c:v>2334106.1550987954</c:v>
                </c:pt>
                <c:pt idx="7">
                  <c:v>2357447.2166497833</c:v>
                </c:pt>
                <c:pt idx="8">
                  <c:v>2381021.688816281</c:v>
                </c:pt>
                <c:pt idx="9">
                  <c:v>2404831.9057044438</c:v>
                </c:pt>
                <c:pt idx="10">
                  <c:v>2428880.2247614884</c:v>
                </c:pt>
                <c:pt idx="11">
                  <c:v>2453169.0270091034</c:v>
                </c:pt>
                <c:pt idx="12">
                  <c:v>2453169.0270091034</c:v>
                </c:pt>
                <c:pt idx="13">
                  <c:v>2453169.0270091034</c:v>
                </c:pt>
                <c:pt idx="14">
                  <c:v>2453169.0270091034</c:v>
                </c:pt>
                <c:pt idx="15">
                  <c:v>2453169.0270091034</c:v>
                </c:pt>
                <c:pt idx="16">
                  <c:v>2453169.0270091034</c:v>
                </c:pt>
                <c:pt idx="17">
                  <c:v>2453169.0270091034</c:v>
                </c:pt>
                <c:pt idx="18">
                  <c:v>2453169.0270091034</c:v>
                </c:pt>
                <c:pt idx="19">
                  <c:v>2453169.0270091034</c:v>
                </c:pt>
                <c:pt idx="20">
                  <c:v>2453169.0270091034</c:v>
                </c:pt>
                <c:pt idx="21">
                  <c:v>2453169.0270091034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83B-41DC-8ADA-87B79955A21A}"/>
            </c:ext>
          </c:extLst>
        </c:ser>
        <c:ser>
          <c:idx val="23"/>
          <c:order val="23"/>
          <c:tx>
            <c:strRef>
              <c:f>GFixed!$A$24</c:f>
              <c:strCache>
                <c:ptCount val="1"/>
                <c:pt idx="0">
                  <c:v>Dadri_Extension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GFixed!$B$24:$W$24</c:f>
              <c:numCache>
                <c:formatCode>General</c:formatCode>
                <c:ptCount val="22"/>
                <c:pt idx="0">
                  <c:v>4264383.5616438352</c:v>
                </c:pt>
                <c:pt idx="1">
                  <c:v>4667397.2602739735</c:v>
                </c:pt>
                <c:pt idx="2">
                  <c:v>4574049.3150684936</c:v>
                </c:pt>
                <c:pt idx="3">
                  <c:v>4482568.3287671236</c:v>
                </c:pt>
                <c:pt idx="4">
                  <c:v>4392916.962191781</c:v>
                </c:pt>
                <c:pt idx="5">
                  <c:v>4305058.6229479453</c:v>
                </c:pt>
                <c:pt idx="6">
                  <c:v>4218957.4504889864</c:v>
                </c:pt>
                <c:pt idx="7">
                  <c:v>4134578.3014792064</c:v>
                </c:pt>
                <c:pt idx="8">
                  <c:v>4051886.7354496224</c:v>
                </c:pt>
                <c:pt idx="9">
                  <c:v>3970849.0007406301</c:v>
                </c:pt>
                <c:pt idx="10">
                  <c:v>3891432.0207258174</c:v>
                </c:pt>
                <c:pt idx="11">
                  <c:v>3813603.380311301</c:v>
                </c:pt>
                <c:pt idx="12">
                  <c:v>3813603.380311301</c:v>
                </c:pt>
                <c:pt idx="13">
                  <c:v>3813603.380311301</c:v>
                </c:pt>
                <c:pt idx="14">
                  <c:v>3813603.380311301</c:v>
                </c:pt>
                <c:pt idx="15">
                  <c:v>3813603.380311301</c:v>
                </c:pt>
                <c:pt idx="16">
                  <c:v>3813603.380311301</c:v>
                </c:pt>
                <c:pt idx="17">
                  <c:v>3813603.380311301</c:v>
                </c:pt>
                <c:pt idx="18">
                  <c:v>3813603.380311301</c:v>
                </c:pt>
                <c:pt idx="19">
                  <c:v>3813603.380311301</c:v>
                </c:pt>
                <c:pt idx="20">
                  <c:v>3813603.380311301</c:v>
                </c:pt>
                <c:pt idx="21">
                  <c:v>3813603.380311301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83B-41DC-8ADA-87B79955A21A}"/>
            </c:ext>
          </c:extLst>
        </c:ser>
        <c:ser>
          <c:idx val="24"/>
          <c:order val="24"/>
          <c:tx>
            <c:strRef>
              <c:f>GFixed!$A$25</c:f>
              <c:strCache>
                <c:ptCount val="1"/>
                <c:pt idx="0">
                  <c:v>Rihand-I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GFixed!$B$25:$W$25</c:f>
              <c:numCache>
                <c:formatCode>General</c:formatCode>
                <c:ptCount val="22"/>
                <c:pt idx="0">
                  <c:v>5713150.6849315064</c:v>
                </c:pt>
                <c:pt idx="1">
                  <c:v>6017808.2191780824</c:v>
                </c:pt>
                <c:pt idx="2">
                  <c:v>6198342.4657534249</c:v>
                </c:pt>
                <c:pt idx="3">
                  <c:v>6384292.7397260275</c:v>
                </c:pt>
                <c:pt idx="4">
                  <c:v>6575821.5219178088</c:v>
                </c:pt>
                <c:pt idx="5">
                  <c:v>6773096.1675753435</c:v>
                </c:pt>
                <c:pt idx="6">
                  <c:v>6976289.052602604</c:v>
                </c:pt>
                <c:pt idx="7">
                  <c:v>7185577.7241806826</c:v>
                </c:pt>
                <c:pt idx="8">
                  <c:v>7401145.055906103</c:v>
                </c:pt>
                <c:pt idx="9">
                  <c:v>7623179.4075832861</c:v>
                </c:pt>
                <c:pt idx="10">
                  <c:v>7851874.7898107851</c:v>
                </c:pt>
                <c:pt idx="11">
                  <c:v>8087431.0335051091</c:v>
                </c:pt>
                <c:pt idx="12">
                  <c:v>8087431.0335051091</c:v>
                </c:pt>
                <c:pt idx="13">
                  <c:v>8087431.0335051091</c:v>
                </c:pt>
                <c:pt idx="14">
                  <c:v>8087431.0335051091</c:v>
                </c:pt>
                <c:pt idx="15">
                  <c:v>8087431.0335051091</c:v>
                </c:pt>
                <c:pt idx="16">
                  <c:v>8087431.0335051091</c:v>
                </c:pt>
                <c:pt idx="17">
                  <c:v>8087431.0335051091</c:v>
                </c:pt>
                <c:pt idx="18">
                  <c:v>8087431.0335051091</c:v>
                </c:pt>
                <c:pt idx="19">
                  <c:v>8087431.0335051091</c:v>
                </c:pt>
                <c:pt idx="20">
                  <c:v>8087431.0335051091</c:v>
                </c:pt>
                <c:pt idx="21">
                  <c:v>8087431.0335051091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83B-41DC-8ADA-87B79955A21A}"/>
            </c:ext>
          </c:extLst>
        </c:ser>
        <c:ser>
          <c:idx val="25"/>
          <c:order val="25"/>
          <c:tx>
            <c:strRef>
              <c:f>GFixed!$A$26</c:f>
              <c:strCache>
                <c:ptCount val="1"/>
                <c:pt idx="0">
                  <c:v>Rihand-II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GFixed!$B$26:$W$26</c:f>
              <c:numCache>
                <c:formatCode>General</c:formatCode>
                <c:ptCount val="22"/>
                <c:pt idx="0">
                  <c:v>6078082.1917808224</c:v>
                </c:pt>
                <c:pt idx="1">
                  <c:v>7229041.0958904112</c:v>
                </c:pt>
                <c:pt idx="2">
                  <c:v>7301331.506849315</c:v>
                </c:pt>
                <c:pt idx="3">
                  <c:v>7374344.8219178086</c:v>
                </c:pt>
                <c:pt idx="4">
                  <c:v>7448088.2701369869</c:v>
                </c:pt>
                <c:pt idx="5">
                  <c:v>7522569.1528383568</c:v>
                </c:pt>
                <c:pt idx="6">
                  <c:v>7597794.8443667404</c:v>
                </c:pt>
                <c:pt idx="7">
                  <c:v>7673772.7928104075</c:v>
                </c:pt>
                <c:pt idx="8">
                  <c:v>7750510.5207385113</c:v>
                </c:pt>
                <c:pt idx="9">
                  <c:v>7828015.6259458968</c:v>
                </c:pt>
                <c:pt idx="10">
                  <c:v>7906295.7822053563</c:v>
                </c:pt>
                <c:pt idx="11">
                  <c:v>7985358.74002741</c:v>
                </c:pt>
                <c:pt idx="12">
                  <c:v>7985358.74002741</c:v>
                </c:pt>
                <c:pt idx="13">
                  <c:v>7985358.74002741</c:v>
                </c:pt>
                <c:pt idx="14">
                  <c:v>7985358.74002741</c:v>
                </c:pt>
                <c:pt idx="15">
                  <c:v>7985358.74002741</c:v>
                </c:pt>
                <c:pt idx="16">
                  <c:v>7985358.74002741</c:v>
                </c:pt>
                <c:pt idx="17">
                  <c:v>7985358.74002741</c:v>
                </c:pt>
                <c:pt idx="18">
                  <c:v>7985358.74002741</c:v>
                </c:pt>
                <c:pt idx="19">
                  <c:v>7985358.74002741</c:v>
                </c:pt>
                <c:pt idx="20">
                  <c:v>7985358.74002741</c:v>
                </c:pt>
                <c:pt idx="21">
                  <c:v>7985358.74002741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83B-41DC-8ADA-87B79955A21A}"/>
            </c:ext>
          </c:extLst>
        </c:ser>
        <c:ser>
          <c:idx val="26"/>
          <c:order val="26"/>
          <c:tx>
            <c:strRef>
              <c:f>GFixed!$A$27</c:f>
              <c:strCache>
                <c:ptCount val="1"/>
                <c:pt idx="0">
                  <c:v>Singrauli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GFixed!$B$27:$W$27</c:f>
              <c:numCache>
                <c:formatCode>General</c:formatCode>
                <c:ptCount val="22"/>
                <c:pt idx="0">
                  <c:v>9095890.4109589048</c:v>
                </c:pt>
                <c:pt idx="1">
                  <c:v>9889589.041095892</c:v>
                </c:pt>
                <c:pt idx="2">
                  <c:v>10186276.712328769</c:v>
                </c:pt>
                <c:pt idx="3">
                  <c:v>10491865.013698632</c:v>
                </c:pt>
                <c:pt idx="4">
                  <c:v>10806620.96410959</c:v>
                </c:pt>
                <c:pt idx="5">
                  <c:v>11130819.593032878</c:v>
                </c:pt>
                <c:pt idx="6">
                  <c:v>11464744.180823864</c:v>
                </c:pt>
                <c:pt idx="7">
                  <c:v>11808686.50624858</c:v>
                </c:pt>
                <c:pt idx="8">
                  <c:v>12162947.101436038</c:v>
                </c:pt>
                <c:pt idx="9">
                  <c:v>12527835.514479119</c:v>
                </c:pt>
                <c:pt idx="10">
                  <c:v>12903670.579913493</c:v>
                </c:pt>
                <c:pt idx="11">
                  <c:v>13290780.697310898</c:v>
                </c:pt>
                <c:pt idx="12">
                  <c:v>13290780.697310898</c:v>
                </c:pt>
                <c:pt idx="13">
                  <c:v>13290780.697310898</c:v>
                </c:pt>
                <c:pt idx="14">
                  <c:v>13290780.697310898</c:v>
                </c:pt>
                <c:pt idx="15">
                  <c:v>13290780.697310898</c:v>
                </c:pt>
                <c:pt idx="16">
                  <c:v>13290780.697310898</c:v>
                </c:pt>
                <c:pt idx="17">
                  <c:v>13290780.697310898</c:v>
                </c:pt>
                <c:pt idx="18">
                  <c:v>13290780.697310898</c:v>
                </c:pt>
                <c:pt idx="19">
                  <c:v>13290780.697310898</c:v>
                </c:pt>
                <c:pt idx="20">
                  <c:v>13290780.697310898</c:v>
                </c:pt>
                <c:pt idx="21">
                  <c:v>13290780.697310898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83B-41DC-8ADA-87B79955A21A}"/>
            </c:ext>
          </c:extLst>
        </c:ser>
        <c:ser>
          <c:idx val="27"/>
          <c:order val="27"/>
          <c:tx>
            <c:strRef>
              <c:f>GFixed!$A$28</c:f>
              <c:strCache>
                <c:ptCount val="1"/>
                <c:pt idx="0">
                  <c:v>Tanda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GFixed!$B$28:$W$28</c:f>
              <c:numCache>
                <c:formatCode>General</c:formatCode>
                <c:ptCount val="22"/>
                <c:pt idx="0">
                  <c:v>9039452.0547945201</c:v>
                </c:pt>
                <c:pt idx="1">
                  <c:v>9385205.4794520549</c:v>
                </c:pt>
                <c:pt idx="2">
                  <c:v>9666761.6438356172</c:v>
                </c:pt>
                <c:pt idx="3">
                  <c:v>9956764.4931506868</c:v>
                </c:pt>
                <c:pt idx="4">
                  <c:v>10255467.427945208</c:v>
                </c:pt>
                <c:pt idx="5">
                  <c:v>10563131.450783564</c:v>
                </c:pt>
                <c:pt idx="6">
                  <c:v>10880025.394307071</c:v>
                </c:pt>
                <c:pt idx="7">
                  <c:v>11206426.156136284</c:v>
                </c:pt>
                <c:pt idx="8">
                  <c:v>11542618.940820372</c:v>
                </c:pt>
                <c:pt idx="9">
                  <c:v>11888897.509044982</c:v>
                </c:pt>
                <c:pt idx="10">
                  <c:v>12245564.434316332</c:v>
                </c:pt>
                <c:pt idx="11">
                  <c:v>12612931.367345821</c:v>
                </c:pt>
                <c:pt idx="12">
                  <c:v>12612931.367345821</c:v>
                </c:pt>
                <c:pt idx="13">
                  <c:v>12612931.367345821</c:v>
                </c:pt>
                <c:pt idx="14">
                  <c:v>12612931.367345821</c:v>
                </c:pt>
                <c:pt idx="15">
                  <c:v>12612931.367345821</c:v>
                </c:pt>
                <c:pt idx="16">
                  <c:v>12612931.367345821</c:v>
                </c:pt>
                <c:pt idx="17">
                  <c:v>12612931.367345821</c:v>
                </c:pt>
                <c:pt idx="18">
                  <c:v>12612931.367345821</c:v>
                </c:pt>
                <c:pt idx="19">
                  <c:v>12612931.367345821</c:v>
                </c:pt>
                <c:pt idx="20">
                  <c:v>12612931.367345821</c:v>
                </c:pt>
                <c:pt idx="21">
                  <c:v>12612931.367345821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83B-41DC-8ADA-87B79955A21A}"/>
            </c:ext>
          </c:extLst>
        </c:ser>
        <c:ser>
          <c:idx val="28"/>
          <c:order val="28"/>
          <c:tx>
            <c:strRef>
              <c:f>GFixed!$A$29</c:f>
              <c:strCache>
                <c:ptCount val="1"/>
                <c:pt idx="0">
                  <c:v>Unchahar-I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GFixed!$B$29:$W$29</c:f>
              <c:numCache>
                <c:formatCode>General</c:formatCode>
                <c:ptCount val="22"/>
                <c:pt idx="0">
                  <c:v>4346027.3972602738</c:v>
                </c:pt>
                <c:pt idx="1">
                  <c:v>4760273.9726027399</c:v>
                </c:pt>
                <c:pt idx="2">
                  <c:v>4903082.1917808224</c:v>
                </c:pt>
                <c:pt idx="3">
                  <c:v>5050174.6575342473</c:v>
                </c:pt>
                <c:pt idx="4">
                  <c:v>5201679.8972602747</c:v>
                </c:pt>
                <c:pt idx="5">
                  <c:v>5357730.2941780835</c:v>
                </c:pt>
                <c:pt idx="6">
                  <c:v>5518462.2030034261</c:v>
                </c:pt>
                <c:pt idx="7">
                  <c:v>5684016.0690935291</c:v>
                </c:pt>
                <c:pt idx="8">
                  <c:v>5854536.5511663351</c:v>
                </c:pt>
                <c:pt idx="9">
                  <c:v>6030172.6477013249</c:v>
                </c:pt>
                <c:pt idx="10">
                  <c:v>6211077.8271323647</c:v>
                </c:pt>
                <c:pt idx="11">
                  <c:v>6397410.1619463358</c:v>
                </c:pt>
                <c:pt idx="12">
                  <c:v>6397410.1619463358</c:v>
                </c:pt>
                <c:pt idx="13">
                  <c:v>6397410.1619463358</c:v>
                </c:pt>
                <c:pt idx="14">
                  <c:v>6397410.1619463358</c:v>
                </c:pt>
                <c:pt idx="15">
                  <c:v>6397410.1619463358</c:v>
                </c:pt>
                <c:pt idx="16">
                  <c:v>6397410.1619463358</c:v>
                </c:pt>
                <c:pt idx="17">
                  <c:v>6397410.1619463358</c:v>
                </c:pt>
                <c:pt idx="18">
                  <c:v>6397410.1619463358</c:v>
                </c:pt>
                <c:pt idx="19">
                  <c:v>6397410.1619463358</c:v>
                </c:pt>
                <c:pt idx="20">
                  <c:v>6397410.1619463358</c:v>
                </c:pt>
                <c:pt idx="21">
                  <c:v>6397410.1619463358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83B-41DC-8ADA-87B79955A21A}"/>
            </c:ext>
          </c:extLst>
        </c:ser>
        <c:ser>
          <c:idx val="29"/>
          <c:order val="29"/>
          <c:tx>
            <c:strRef>
              <c:f>GFixed!$A$30</c:f>
              <c:strCache>
                <c:ptCount val="1"/>
                <c:pt idx="0">
                  <c:v>Unchahar-II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GFixed!$B$30:$W$30</c:f>
              <c:numCache>
                <c:formatCode>General</c:formatCode>
                <c:ptCount val="22"/>
                <c:pt idx="0">
                  <c:v>2638356.1643835618</c:v>
                </c:pt>
                <c:pt idx="1">
                  <c:v>2856712.3287671232</c:v>
                </c:pt>
                <c:pt idx="2">
                  <c:v>2942413.6986301369</c:v>
                </c:pt>
                <c:pt idx="3">
                  <c:v>3030686.1095890412</c:v>
                </c:pt>
                <c:pt idx="4">
                  <c:v>3121606.6928767124</c:v>
                </c:pt>
                <c:pt idx="5">
                  <c:v>3215254.8936630138</c:v>
                </c:pt>
                <c:pt idx="6">
                  <c:v>3311712.5404729042</c:v>
                </c:pt>
                <c:pt idx="7">
                  <c:v>3411063.9166870913</c:v>
                </c:pt>
                <c:pt idx="8">
                  <c:v>3513395.8341877041</c:v>
                </c:pt>
                <c:pt idx="9">
                  <c:v>3618797.7092133355</c:v>
                </c:pt>
                <c:pt idx="10">
                  <c:v>3727361.6404897356</c:v>
                </c:pt>
                <c:pt idx="11">
                  <c:v>3839182.4897044278</c:v>
                </c:pt>
                <c:pt idx="12">
                  <c:v>3839182.4897044278</c:v>
                </c:pt>
                <c:pt idx="13">
                  <c:v>3839182.4897044278</c:v>
                </c:pt>
                <c:pt idx="14">
                  <c:v>3839182.4897044278</c:v>
                </c:pt>
                <c:pt idx="15">
                  <c:v>3839182.4897044278</c:v>
                </c:pt>
                <c:pt idx="16">
                  <c:v>3839182.4897044278</c:v>
                </c:pt>
                <c:pt idx="17">
                  <c:v>3839182.4897044278</c:v>
                </c:pt>
                <c:pt idx="18">
                  <c:v>3839182.4897044278</c:v>
                </c:pt>
                <c:pt idx="19">
                  <c:v>3839182.4897044278</c:v>
                </c:pt>
                <c:pt idx="20">
                  <c:v>3839182.4897044278</c:v>
                </c:pt>
                <c:pt idx="21">
                  <c:v>3839182.4897044278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83B-41DC-8ADA-87B79955A21A}"/>
            </c:ext>
          </c:extLst>
        </c:ser>
        <c:ser>
          <c:idx val="30"/>
          <c:order val="30"/>
          <c:tx>
            <c:strRef>
              <c:f>GFixed!$A$31</c:f>
              <c:strCache>
                <c:ptCount val="1"/>
                <c:pt idx="0">
                  <c:v>Unchahar-III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GFixed!$B$31:$W$31</c:f>
              <c:numCache>
                <c:formatCode>General</c:formatCode>
                <c:ptCount val="22"/>
                <c:pt idx="0">
                  <c:v>1975890.4109589041</c:v>
                </c:pt>
                <c:pt idx="1">
                  <c:v>2166849.3150684931</c:v>
                </c:pt>
                <c:pt idx="2">
                  <c:v>2123512.3287671232</c:v>
                </c:pt>
                <c:pt idx="3">
                  <c:v>2081042.0821917807</c:v>
                </c:pt>
                <c:pt idx="4">
                  <c:v>2039421.240547945</c:v>
                </c:pt>
                <c:pt idx="5">
                  <c:v>1998632.815736986</c:v>
                </c:pt>
                <c:pt idx="6">
                  <c:v>1958660.1594222463</c:v>
                </c:pt>
                <c:pt idx="7">
                  <c:v>1919486.9562338013</c:v>
                </c:pt>
                <c:pt idx="8">
                  <c:v>1881097.2171091253</c:v>
                </c:pt>
                <c:pt idx="9">
                  <c:v>1843475.2727669429</c:v>
                </c:pt>
                <c:pt idx="10">
                  <c:v>1806605.767311604</c:v>
                </c:pt>
                <c:pt idx="11">
                  <c:v>1770473.6519653718</c:v>
                </c:pt>
                <c:pt idx="12">
                  <c:v>1770473.6519653718</c:v>
                </c:pt>
                <c:pt idx="13">
                  <c:v>1770473.6519653718</c:v>
                </c:pt>
                <c:pt idx="14">
                  <c:v>1770473.6519653718</c:v>
                </c:pt>
                <c:pt idx="15">
                  <c:v>1770473.6519653718</c:v>
                </c:pt>
                <c:pt idx="16">
                  <c:v>1770473.6519653718</c:v>
                </c:pt>
                <c:pt idx="17">
                  <c:v>1770473.6519653718</c:v>
                </c:pt>
                <c:pt idx="18">
                  <c:v>1770473.6519653718</c:v>
                </c:pt>
                <c:pt idx="19">
                  <c:v>1770473.6519653718</c:v>
                </c:pt>
                <c:pt idx="20">
                  <c:v>1770473.6519653718</c:v>
                </c:pt>
                <c:pt idx="21">
                  <c:v>1770473.6519653718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83B-41DC-8ADA-87B79955A21A}"/>
            </c:ext>
          </c:extLst>
        </c:ser>
        <c:ser>
          <c:idx val="31"/>
          <c:order val="31"/>
          <c:tx>
            <c:strRef>
              <c:f>GFixed!$A$32</c:f>
              <c:strCache>
                <c:ptCount val="1"/>
                <c:pt idx="0">
                  <c:v>Farakka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GFixed!$B$32:$W$32</c:f>
              <c:numCache>
                <c:formatCode>General</c:formatCode>
                <c:ptCount val="22"/>
                <c:pt idx="0">
                  <c:v>442465.75342465751</c:v>
                </c:pt>
                <c:pt idx="1">
                  <c:v>472602.73972602742</c:v>
                </c:pt>
                <c:pt idx="2">
                  <c:v>486780.82191780827</c:v>
                </c:pt>
                <c:pt idx="3">
                  <c:v>501384.24657534255</c:v>
                </c:pt>
                <c:pt idx="4">
                  <c:v>516425.77397260285</c:v>
                </c:pt>
                <c:pt idx="5">
                  <c:v>531918.54719178099</c:v>
                </c:pt>
                <c:pt idx="6">
                  <c:v>547876.10360753443</c:v>
                </c:pt>
                <c:pt idx="7">
                  <c:v>564312.38671576045</c:v>
                </c:pt>
                <c:pt idx="8">
                  <c:v>581241.7583172333</c:v>
                </c:pt>
                <c:pt idx="9">
                  <c:v>598679.01106675027</c:v>
                </c:pt>
                <c:pt idx="10">
                  <c:v>616639.3813987528</c:v>
                </c:pt>
                <c:pt idx="11">
                  <c:v>635138.5628407154</c:v>
                </c:pt>
                <c:pt idx="12">
                  <c:v>635138.5628407154</c:v>
                </c:pt>
                <c:pt idx="13">
                  <c:v>635138.5628407154</c:v>
                </c:pt>
                <c:pt idx="14">
                  <c:v>635138.5628407154</c:v>
                </c:pt>
                <c:pt idx="15">
                  <c:v>635138.5628407154</c:v>
                </c:pt>
                <c:pt idx="16">
                  <c:v>635138.5628407154</c:v>
                </c:pt>
                <c:pt idx="17">
                  <c:v>635138.5628407154</c:v>
                </c:pt>
                <c:pt idx="18">
                  <c:v>635138.5628407154</c:v>
                </c:pt>
                <c:pt idx="19">
                  <c:v>635138.5628407154</c:v>
                </c:pt>
                <c:pt idx="20">
                  <c:v>635138.5628407154</c:v>
                </c:pt>
                <c:pt idx="21">
                  <c:v>635138.5628407154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83B-41DC-8ADA-87B79955A21A}"/>
            </c:ext>
          </c:extLst>
        </c:ser>
        <c:ser>
          <c:idx val="32"/>
          <c:order val="32"/>
          <c:tx>
            <c:strRef>
              <c:f>GFixed!$A$33</c:f>
              <c:strCache>
                <c:ptCount val="1"/>
                <c:pt idx="0">
                  <c:v>Kahalgaon_St_I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GFixed!$B$33:$W$33</c:f>
              <c:numCache>
                <c:formatCode>General</c:formatCode>
                <c:ptCount val="22"/>
                <c:pt idx="0">
                  <c:v>1210684.9315068494</c:v>
                </c:pt>
                <c:pt idx="1">
                  <c:v>1444931.506849315</c:v>
                </c:pt>
                <c:pt idx="2">
                  <c:v>1488279.4520547944</c:v>
                </c:pt>
                <c:pt idx="3">
                  <c:v>1532927.8356164382</c:v>
                </c:pt>
                <c:pt idx="4">
                  <c:v>1578915.6706849313</c:v>
                </c:pt>
                <c:pt idx="5">
                  <c:v>1626283.1408054794</c:v>
                </c:pt>
                <c:pt idx="6">
                  <c:v>1675071.6350296438</c:v>
                </c:pt>
                <c:pt idx="7">
                  <c:v>1725323.7840805331</c:v>
                </c:pt>
                <c:pt idx="8">
                  <c:v>1777083.4976029492</c:v>
                </c:pt>
                <c:pt idx="9">
                  <c:v>1830396.0025310377</c:v>
                </c:pt>
                <c:pt idx="10">
                  <c:v>1885307.8826069687</c:v>
                </c:pt>
                <c:pt idx="11">
                  <c:v>1941867.1190851778</c:v>
                </c:pt>
                <c:pt idx="12">
                  <c:v>1941867.1190851778</c:v>
                </c:pt>
                <c:pt idx="13">
                  <c:v>1941867.1190851778</c:v>
                </c:pt>
                <c:pt idx="14">
                  <c:v>1941867.1190851778</c:v>
                </c:pt>
                <c:pt idx="15">
                  <c:v>1941867.1190851778</c:v>
                </c:pt>
                <c:pt idx="16">
                  <c:v>1941867.1190851778</c:v>
                </c:pt>
                <c:pt idx="17">
                  <c:v>1941867.1190851778</c:v>
                </c:pt>
                <c:pt idx="18">
                  <c:v>1941867.1190851778</c:v>
                </c:pt>
                <c:pt idx="19">
                  <c:v>1941867.1190851778</c:v>
                </c:pt>
                <c:pt idx="20">
                  <c:v>1941867.1190851778</c:v>
                </c:pt>
                <c:pt idx="21">
                  <c:v>1941867.1190851778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83B-41DC-8ADA-87B79955A21A}"/>
            </c:ext>
          </c:extLst>
        </c:ser>
        <c:ser>
          <c:idx val="33"/>
          <c:order val="33"/>
          <c:tx>
            <c:strRef>
              <c:f>GFixed!$A$34</c:f>
              <c:strCache>
                <c:ptCount val="1"/>
                <c:pt idx="0">
                  <c:v>KahalgaonSt_II_Ph_II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GFixed!$B$34:$W$34</c:f>
              <c:numCache>
                <c:formatCode>General</c:formatCode>
                <c:ptCount val="22"/>
                <c:pt idx="0">
                  <c:v>5003013.6986301374</c:v>
                </c:pt>
                <c:pt idx="1">
                  <c:v>6048219.1780821914</c:v>
                </c:pt>
                <c:pt idx="2">
                  <c:v>6229665.7534246575</c:v>
                </c:pt>
                <c:pt idx="3">
                  <c:v>6416555.7260273974</c:v>
                </c:pt>
                <c:pt idx="4">
                  <c:v>6609052.3978082193</c:v>
                </c:pt>
                <c:pt idx="5">
                  <c:v>6807323.9697424658</c:v>
                </c:pt>
                <c:pt idx="6">
                  <c:v>7011543.6888347398</c:v>
                </c:pt>
                <c:pt idx="7">
                  <c:v>7221889.999499782</c:v>
                </c:pt>
                <c:pt idx="8">
                  <c:v>7438546.6994847758</c:v>
                </c:pt>
                <c:pt idx="9">
                  <c:v>7661703.1004693191</c:v>
                </c:pt>
                <c:pt idx="10">
                  <c:v>7891554.1934833992</c:v>
                </c:pt>
                <c:pt idx="11">
                  <c:v>8128300.8192879017</c:v>
                </c:pt>
                <c:pt idx="12">
                  <c:v>8128300.8192879017</c:v>
                </c:pt>
                <c:pt idx="13">
                  <c:v>8128300.8192879017</c:v>
                </c:pt>
                <c:pt idx="14">
                  <c:v>8128300.8192879017</c:v>
                </c:pt>
                <c:pt idx="15">
                  <c:v>8128300.8192879017</c:v>
                </c:pt>
                <c:pt idx="16">
                  <c:v>8128300.8192879017</c:v>
                </c:pt>
                <c:pt idx="17">
                  <c:v>8128300.8192879017</c:v>
                </c:pt>
                <c:pt idx="18">
                  <c:v>8128300.8192879017</c:v>
                </c:pt>
                <c:pt idx="19">
                  <c:v>8128300.8192879017</c:v>
                </c:pt>
                <c:pt idx="20">
                  <c:v>8128300.8192879017</c:v>
                </c:pt>
                <c:pt idx="21">
                  <c:v>8128300.8192879017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83B-41DC-8ADA-87B79955A21A}"/>
            </c:ext>
          </c:extLst>
        </c:ser>
        <c:ser>
          <c:idx val="34"/>
          <c:order val="34"/>
          <c:tx>
            <c:strRef>
              <c:f>GFixed!$A$35</c:f>
              <c:strCache>
                <c:ptCount val="1"/>
                <c:pt idx="0">
                  <c:v>Koldam_Hydro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GFixed!$B$35:$W$35</c:f>
              <c:numCache>
                <c:formatCode>General</c:formatCode>
                <c:ptCount val="22"/>
                <c:pt idx="0">
                  <c:v>890410.95890410955</c:v>
                </c:pt>
                <c:pt idx="1">
                  <c:v>1542191.7808219178</c:v>
                </c:pt>
                <c:pt idx="2">
                  <c:v>1542191.7808219178</c:v>
                </c:pt>
                <c:pt idx="3">
                  <c:v>1542191.7808219178</c:v>
                </c:pt>
                <c:pt idx="4">
                  <c:v>1542191.7808219178</c:v>
                </c:pt>
                <c:pt idx="5">
                  <c:v>1542191.7808219178</c:v>
                </c:pt>
                <c:pt idx="6">
                  <c:v>1542191.7808219178</c:v>
                </c:pt>
                <c:pt idx="7">
                  <c:v>1542191.7808219178</c:v>
                </c:pt>
                <c:pt idx="8">
                  <c:v>1542191.7808219178</c:v>
                </c:pt>
                <c:pt idx="9">
                  <c:v>1542191.7808219178</c:v>
                </c:pt>
                <c:pt idx="10">
                  <c:v>1542191.7808219178</c:v>
                </c:pt>
                <c:pt idx="11">
                  <c:v>1542191.7808219178</c:v>
                </c:pt>
                <c:pt idx="12">
                  <c:v>1542191.7808219178</c:v>
                </c:pt>
                <c:pt idx="13">
                  <c:v>1542191.7808219178</c:v>
                </c:pt>
                <c:pt idx="14">
                  <c:v>1542191.7808219178</c:v>
                </c:pt>
                <c:pt idx="15">
                  <c:v>1542191.7808219178</c:v>
                </c:pt>
                <c:pt idx="16">
                  <c:v>1542191.7808219178</c:v>
                </c:pt>
                <c:pt idx="17">
                  <c:v>1542191.7808219178</c:v>
                </c:pt>
                <c:pt idx="18">
                  <c:v>1542191.7808219178</c:v>
                </c:pt>
                <c:pt idx="19">
                  <c:v>1542191.7808219178</c:v>
                </c:pt>
                <c:pt idx="20">
                  <c:v>1542191.7808219178</c:v>
                </c:pt>
                <c:pt idx="21">
                  <c:v>1542191.7808219178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83B-41DC-8ADA-87B79955A21A}"/>
            </c:ext>
          </c:extLst>
        </c:ser>
        <c:ser>
          <c:idx val="35"/>
          <c:order val="35"/>
          <c:tx>
            <c:strRef>
              <c:f>GFixed!$A$36</c:f>
              <c:strCache>
                <c:ptCount val="1"/>
                <c:pt idx="0">
                  <c:v>Rihand-III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GFixed!$B$36:$W$36</c:f>
              <c:numCache>
                <c:formatCode>General</c:formatCode>
                <c:ptCount val="22"/>
                <c:pt idx="0">
                  <c:v>12542739.726027397</c:v>
                </c:pt>
                <c:pt idx="1">
                  <c:v>7161095.8904109588</c:v>
                </c:pt>
                <c:pt idx="2">
                  <c:v>7375928.7671232875</c:v>
                </c:pt>
                <c:pt idx="3">
                  <c:v>7597206.6301369863</c:v>
                </c:pt>
                <c:pt idx="4">
                  <c:v>7825122.8290410964</c:v>
                </c:pt>
                <c:pt idx="5">
                  <c:v>8059876.5139123295</c:v>
                </c:pt>
                <c:pt idx="6">
                  <c:v>8301672.8093296997</c:v>
                </c:pt>
                <c:pt idx="7">
                  <c:v>8550722.9936095905</c:v>
                </c:pt>
                <c:pt idx="8">
                  <c:v>8807244.683417879</c:v>
                </c:pt>
                <c:pt idx="9">
                  <c:v>9071462.023920415</c:v>
                </c:pt>
                <c:pt idx="10">
                  <c:v>9343605.8846380282</c:v>
                </c:pt>
                <c:pt idx="11">
                  <c:v>9623914.0611771699</c:v>
                </c:pt>
                <c:pt idx="12">
                  <c:v>9623914.0611771699</c:v>
                </c:pt>
                <c:pt idx="13">
                  <c:v>9623914.0611771699</c:v>
                </c:pt>
                <c:pt idx="14">
                  <c:v>9623914.0611771699</c:v>
                </c:pt>
                <c:pt idx="15">
                  <c:v>9623914.0611771699</c:v>
                </c:pt>
                <c:pt idx="16">
                  <c:v>9623914.0611771699</c:v>
                </c:pt>
                <c:pt idx="17">
                  <c:v>9623914.0611771699</c:v>
                </c:pt>
                <c:pt idx="18">
                  <c:v>9623914.0611771699</c:v>
                </c:pt>
                <c:pt idx="19">
                  <c:v>9623914.0611771699</c:v>
                </c:pt>
                <c:pt idx="20">
                  <c:v>9623914.0611771699</c:v>
                </c:pt>
                <c:pt idx="21">
                  <c:v>9623914.0611771699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83B-41DC-8ADA-87B79955A21A}"/>
            </c:ext>
          </c:extLst>
        </c:ser>
        <c:ser>
          <c:idx val="36"/>
          <c:order val="36"/>
          <c:tx>
            <c:strRef>
              <c:f>GFixed!$A$37</c:f>
              <c:strCache>
                <c:ptCount val="1"/>
                <c:pt idx="0">
                  <c:v>Chamera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GFixed!$B$37:$W$37</c:f>
              <c:numCache>
                <c:formatCode>General</c:formatCode>
                <c:ptCount val="22"/>
                <c:pt idx="0">
                  <c:v>800821.91780821921</c:v>
                </c:pt>
                <c:pt idx="1">
                  <c:v>990410.95890410955</c:v>
                </c:pt>
                <c:pt idx="2">
                  <c:v>1025075.3424657533</c:v>
                </c:pt>
                <c:pt idx="3">
                  <c:v>1060952.9794520547</c:v>
                </c:pt>
                <c:pt idx="4">
                  <c:v>1098086.3337328765</c:v>
                </c:pt>
                <c:pt idx="5">
                  <c:v>1136519.355413527</c:v>
                </c:pt>
                <c:pt idx="6">
                  <c:v>1176297.5328530003</c:v>
                </c:pt>
                <c:pt idx="7">
                  <c:v>1217467.9465028553</c:v>
                </c:pt>
                <c:pt idx="8">
                  <c:v>1260079.3246304551</c:v>
                </c:pt>
                <c:pt idx="9">
                  <c:v>1304182.100992521</c:v>
                </c:pt>
                <c:pt idx="10">
                  <c:v>1349828.4745272591</c:v>
                </c:pt>
                <c:pt idx="11">
                  <c:v>1397072.4711357132</c:v>
                </c:pt>
                <c:pt idx="12">
                  <c:v>1397072.4711357132</c:v>
                </c:pt>
                <c:pt idx="13">
                  <c:v>1397072.4711357132</c:v>
                </c:pt>
                <c:pt idx="14">
                  <c:v>1397072.4711357132</c:v>
                </c:pt>
                <c:pt idx="15">
                  <c:v>1397072.4711357132</c:v>
                </c:pt>
                <c:pt idx="16">
                  <c:v>1397072.4711357132</c:v>
                </c:pt>
                <c:pt idx="17">
                  <c:v>1397072.4711357132</c:v>
                </c:pt>
                <c:pt idx="18">
                  <c:v>1397072.4711357132</c:v>
                </c:pt>
                <c:pt idx="19">
                  <c:v>1397072.4711357132</c:v>
                </c:pt>
                <c:pt idx="20">
                  <c:v>1397072.4711357132</c:v>
                </c:pt>
                <c:pt idx="21">
                  <c:v>1397072.4711357132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83B-41DC-8ADA-87B79955A21A}"/>
            </c:ext>
          </c:extLst>
        </c:ser>
        <c:ser>
          <c:idx val="37"/>
          <c:order val="37"/>
          <c:tx>
            <c:strRef>
              <c:f>GFixed!$A$38</c:f>
              <c:strCache>
                <c:ptCount val="1"/>
                <c:pt idx="0">
                  <c:v>Chamera_II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GFixed!$B$38:$W$38</c:f>
              <c:numCache>
                <c:formatCode>General</c:formatCode>
                <c:ptCount val="22"/>
                <c:pt idx="0">
                  <c:v>1358630.1369863015</c:v>
                </c:pt>
                <c:pt idx="1">
                  <c:v>1601643.8356164384</c:v>
                </c:pt>
                <c:pt idx="2">
                  <c:v>1657701.3698630137</c:v>
                </c:pt>
                <c:pt idx="3">
                  <c:v>1715720.9178082191</c:v>
                </c:pt>
                <c:pt idx="4">
                  <c:v>1775771.1499315067</c:v>
                </c:pt>
                <c:pt idx="5">
                  <c:v>1837923.1401791093</c:v>
                </c:pt>
                <c:pt idx="6">
                  <c:v>1902250.450085378</c:v>
                </c:pt>
                <c:pt idx="7">
                  <c:v>1968829.2158383662</c:v>
                </c:pt>
                <c:pt idx="8">
                  <c:v>2037738.2383927088</c:v>
                </c:pt>
                <c:pt idx="9">
                  <c:v>2109059.0767364535</c:v>
                </c:pt>
                <c:pt idx="10">
                  <c:v>2182876.1444222294</c:v>
                </c:pt>
                <c:pt idx="11">
                  <c:v>2259276.809477007</c:v>
                </c:pt>
                <c:pt idx="12">
                  <c:v>2259276.809477007</c:v>
                </c:pt>
                <c:pt idx="13">
                  <c:v>2259276.809477007</c:v>
                </c:pt>
                <c:pt idx="14">
                  <c:v>2259276.809477007</c:v>
                </c:pt>
                <c:pt idx="15">
                  <c:v>2259276.809477007</c:v>
                </c:pt>
                <c:pt idx="16">
                  <c:v>2259276.809477007</c:v>
                </c:pt>
                <c:pt idx="17">
                  <c:v>2259276.809477007</c:v>
                </c:pt>
                <c:pt idx="18">
                  <c:v>2259276.809477007</c:v>
                </c:pt>
                <c:pt idx="19">
                  <c:v>2259276.809477007</c:v>
                </c:pt>
                <c:pt idx="20">
                  <c:v>2259276.809477007</c:v>
                </c:pt>
                <c:pt idx="21">
                  <c:v>2259276.809477007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83B-41DC-8ADA-87B79955A21A}"/>
            </c:ext>
          </c:extLst>
        </c:ser>
        <c:ser>
          <c:idx val="38"/>
          <c:order val="38"/>
          <c:tx>
            <c:strRef>
              <c:f>GFixed!$A$39</c:f>
              <c:strCache>
                <c:ptCount val="1"/>
                <c:pt idx="0">
                  <c:v>Chamera_III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GFixed!$B$39:$W$39</c:f>
              <c:numCache>
                <c:formatCode>General</c:formatCode>
                <c:ptCount val="22"/>
                <c:pt idx="0">
                  <c:v>1293150.6849315069</c:v>
                </c:pt>
                <c:pt idx="1">
                  <c:v>1396438.3561643835</c:v>
                </c:pt>
                <c:pt idx="2">
                  <c:v>1445313.6986301367</c:v>
                </c:pt>
                <c:pt idx="3">
                  <c:v>1495899.6780821914</c:v>
                </c:pt>
                <c:pt idx="4">
                  <c:v>1548256.1668150679</c:v>
                </c:pt>
                <c:pt idx="5">
                  <c:v>1602445.1326535952</c:v>
                </c:pt>
                <c:pt idx="6">
                  <c:v>1658530.712296471</c:v>
                </c:pt>
                <c:pt idx="7">
                  <c:v>1716579.2872268474</c:v>
                </c:pt>
                <c:pt idx="8">
                  <c:v>1776659.5622797869</c:v>
                </c:pt>
                <c:pt idx="9">
                  <c:v>1838842.6469595793</c:v>
                </c:pt>
                <c:pt idx="10">
                  <c:v>1903202.1396031645</c:v>
                </c:pt>
                <c:pt idx="11">
                  <c:v>1969814.2144892751</c:v>
                </c:pt>
                <c:pt idx="12">
                  <c:v>1969814.2144892751</c:v>
                </c:pt>
                <c:pt idx="13">
                  <c:v>1969814.2144892751</c:v>
                </c:pt>
                <c:pt idx="14">
                  <c:v>1969814.2144892751</c:v>
                </c:pt>
                <c:pt idx="15">
                  <c:v>1969814.2144892751</c:v>
                </c:pt>
                <c:pt idx="16">
                  <c:v>1969814.2144892751</c:v>
                </c:pt>
                <c:pt idx="17">
                  <c:v>1969814.2144892751</c:v>
                </c:pt>
                <c:pt idx="18">
                  <c:v>1969814.2144892751</c:v>
                </c:pt>
                <c:pt idx="19">
                  <c:v>1969814.2144892751</c:v>
                </c:pt>
                <c:pt idx="20">
                  <c:v>1969814.2144892751</c:v>
                </c:pt>
                <c:pt idx="21">
                  <c:v>1969814.2144892751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83B-41DC-8ADA-87B79955A21A}"/>
            </c:ext>
          </c:extLst>
        </c:ser>
        <c:ser>
          <c:idx val="39"/>
          <c:order val="39"/>
          <c:tx>
            <c:strRef>
              <c:f>GFixed!$A$40</c:f>
              <c:strCache>
                <c:ptCount val="1"/>
                <c:pt idx="0">
                  <c:v>Dhauliganga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GFixed!$B$40:$W$40</c:f>
              <c:numCache>
                <c:formatCode>General</c:formatCode>
                <c:ptCount val="22"/>
                <c:pt idx="0">
                  <c:v>1024383.5616438356</c:v>
                </c:pt>
                <c:pt idx="1">
                  <c:v>850410.95890410955</c:v>
                </c:pt>
                <c:pt idx="2">
                  <c:v>880175.34246575332</c:v>
                </c:pt>
                <c:pt idx="3">
                  <c:v>910981.4794520546</c:v>
                </c:pt>
                <c:pt idx="4">
                  <c:v>942865.8312328764</c:v>
                </c:pt>
                <c:pt idx="5">
                  <c:v>975866.13532602706</c:v>
                </c:pt>
                <c:pt idx="6">
                  <c:v>1010021.4500624379</c:v>
                </c:pt>
                <c:pt idx="7">
                  <c:v>1045372.2008146232</c:v>
                </c:pt>
                <c:pt idx="8">
                  <c:v>1081960.2278431349</c:v>
                </c:pt>
                <c:pt idx="9">
                  <c:v>1119828.8358176446</c:v>
                </c:pt>
                <c:pt idx="10">
                  <c:v>1159022.845071262</c:v>
                </c:pt>
                <c:pt idx="11">
                  <c:v>1199588.6446487561</c:v>
                </c:pt>
                <c:pt idx="12">
                  <c:v>1199588.6446487561</c:v>
                </c:pt>
                <c:pt idx="13">
                  <c:v>1199588.6446487561</c:v>
                </c:pt>
                <c:pt idx="14">
                  <c:v>1199588.6446487561</c:v>
                </c:pt>
                <c:pt idx="15">
                  <c:v>1199588.6446487561</c:v>
                </c:pt>
                <c:pt idx="16">
                  <c:v>1199588.6446487561</c:v>
                </c:pt>
                <c:pt idx="17">
                  <c:v>1199588.6446487561</c:v>
                </c:pt>
                <c:pt idx="18">
                  <c:v>1199588.6446487561</c:v>
                </c:pt>
                <c:pt idx="19">
                  <c:v>1199588.6446487561</c:v>
                </c:pt>
                <c:pt idx="20">
                  <c:v>1199588.6446487561</c:v>
                </c:pt>
                <c:pt idx="21">
                  <c:v>1199588.6446487561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83B-41DC-8ADA-87B79955A21A}"/>
            </c:ext>
          </c:extLst>
        </c:ser>
        <c:ser>
          <c:idx val="40"/>
          <c:order val="40"/>
          <c:tx>
            <c:strRef>
              <c:f>GFixed!$A$41</c:f>
              <c:strCache>
                <c:ptCount val="1"/>
                <c:pt idx="0">
                  <c:v>Salal_I_II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GFixed!$B$41:$W$41</c:f>
              <c:numCache>
                <c:formatCode>General</c:formatCode>
                <c:ptCount val="22"/>
                <c:pt idx="0">
                  <c:v>257260.27397260274</c:v>
                </c:pt>
                <c:pt idx="1">
                  <c:v>381095.89041095891</c:v>
                </c:pt>
                <c:pt idx="2">
                  <c:v>394434.24657534243</c:v>
                </c:pt>
                <c:pt idx="3">
                  <c:v>408239.44520547939</c:v>
                </c:pt>
                <c:pt idx="4">
                  <c:v>422527.82578767114</c:v>
                </c:pt>
                <c:pt idx="5">
                  <c:v>437316.2996902396</c:v>
                </c:pt>
                <c:pt idx="6">
                  <c:v>452622.37017939793</c:v>
                </c:pt>
                <c:pt idx="7">
                  <c:v>468464.15313567681</c:v>
                </c:pt>
                <c:pt idx="8">
                  <c:v>484860.39849542547</c:v>
                </c:pt>
                <c:pt idx="9">
                  <c:v>501830.51244276535</c:v>
                </c:pt>
                <c:pt idx="10">
                  <c:v>519394.58037826209</c:v>
                </c:pt>
                <c:pt idx="11">
                  <c:v>537573.3906915012</c:v>
                </c:pt>
                <c:pt idx="12">
                  <c:v>537573.3906915012</c:v>
                </c:pt>
                <c:pt idx="13">
                  <c:v>537573.3906915012</c:v>
                </c:pt>
                <c:pt idx="14">
                  <c:v>537573.3906915012</c:v>
                </c:pt>
                <c:pt idx="15">
                  <c:v>537573.3906915012</c:v>
                </c:pt>
                <c:pt idx="16">
                  <c:v>537573.3906915012</c:v>
                </c:pt>
                <c:pt idx="17">
                  <c:v>537573.3906915012</c:v>
                </c:pt>
                <c:pt idx="18">
                  <c:v>537573.3906915012</c:v>
                </c:pt>
                <c:pt idx="19">
                  <c:v>537573.3906915012</c:v>
                </c:pt>
                <c:pt idx="20">
                  <c:v>537573.3906915012</c:v>
                </c:pt>
                <c:pt idx="21">
                  <c:v>537573.3906915012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83B-41DC-8ADA-87B79955A21A}"/>
            </c:ext>
          </c:extLst>
        </c:ser>
        <c:ser>
          <c:idx val="41"/>
          <c:order val="41"/>
          <c:tx>
            <c:strRef>
              <c:f>GFixed!$A$42</c:f>
              <c:strCache>
                <c:ptCount val="1"/>
                <c:pt idx="0">
                  <c:v>Tanakpur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GFixed!$B$42:$W$42</c:f>
              <c:numCache>
                <c:formatCode>General</c:formatCode>
                <c:ptCount val="22"/>
                <c:pt idx="0">
                  <c:v>305205.47945205477</c:v>
                </c:pt>
                <c:pt idx="1">
                  <c:v>416712.32876712328</c:v>
                </c:pt>
                <c:pt idx="2">
                  <c:v>431297.26027397258</c:v>
                </c:pt>
                <c:pt idx="3">
                  <c:v>446392.66438356158</c:v>
                </c:pt>
                <c:pt idx="4">
                  <c:v>462016.40763698623</c:v>
                </c:pt>
                <c:pt idx="5">
                  <c:v>478186.98190428072</c:v>
                </c:pt>
                <c:pt idx="6">
                  <c:v>494923.52627093048</c:v>
                </c:pt>
                <c:pt idx="7">
                  <c:v>512245.84969041299</c:v>
                </c:pt>
                <c:pt idx="8">
                  <c:v>530174.45442957745</c:v>
                </c:pt>
                <c:pt idx="9">
                  <c:v>548730.56033461262</c:v>
                </c:pt>
                <c:pt idx="10">
                  <c:v>567936.12994632404</c:v>
                </c:pt>
                <c:pt idx="11">
                  <c:v>587813.8944944453</c:v>
                </c:pt>
                <c:pt idx="12">
                  <c:v>587813.8944944453</c:v>
                </c:pt>
                <c:pt idx="13">
                  <c:v>587813.8944944453</c:v>
                </c:pt>
                <c:pt idx="14">
                  <c:v>587813.8944944453</c:v>
                </c:pt>
                <c:pt idx="15">
                  <c:v>587813.8944944453</c:v>
                </c:pt>
                <c:pt idx="16">
                  <c:v>587813.8944944453</c:v>
                </c:pt>
                <c:pt idx="17">
                  <c:v>587813.8944944453</c:v>
                </c:pt>
                <c:pt idx="18">
                  <c:v>587813.8944944453</c:v>
                </c:pt>
                <c:pt idx="19">
                  <c:v>587813.8944944453</c:v>
                </c:pt>
                <c:pt idx="20">
                  <c:v>587813.8944944453</c:v>
                </c:pt>
                <c:pt idx="21">
                  <c:v>587813.8944944453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83B-41DC-8ADA-87B79955A21A}"/>
            </c:ext>
          </c:extLst>
        </c:ser>
        <c:ser>
          <c:idx val="42"/>
          <c:order val="42"/>
          <c:tx>
            <c:strRef>
              <c:f>GFixed!$A$43</c:f>
              <c:strCache>
                <c:ptCount val="1"/>
                <c:pt idx="0">
                  <c:v>Uri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GFixed!$B$43:$W$43</c:f>
              <c:numCache>
                <c:formatCode>General</c:formatCode>
                <c:ptCount val="22"/>
                <c:pt idx="0">
                  <c:v>1040547.9452054793</c:v>
                </c:pt>
                <c:pt idx="1">
                  <c:v>1423287.6712328766</c:v>
                </c:pt>
                <c:pt idx="2">
                  <c:v>1473102.7397260272</c:v>
                </c:pt>
                <c:pt idx="3">
                  <c:v>1524661.3356164382</c:v>
                </c:pt>
                <c:pt idx="4">
                  <c:v>1578024.4823630133</c:v>
                </c:pt>
                <c:pt idx="5">
                  <c:v>1633255.3392457187</c:v>
                </c:pt>
                <c:pt idx="6">
                  <c:v>1690419.2761193188</c:v>
                </c:pt>
                <c:pt idx="7">
                  <c:v>1749583.9507834949</c:v>
                </c:pt>
                <c:pt idx="8">
                  <c:v>1810819.3890609171</c:v>
                </c:pt>
                <c:pt idx="9">
                  <c:v>1874198.067678049</c:v>
                </c:pt>
                <c:pt idx="10">
                  <c:v>1939795.0000467806</c:v>
                </c:pt>
                <c:pt idx="11">
                  <c:v>2007687.8250484178</c:v>
                </c:pt>
                <c:pt idx="12">
                  <c:v>2007687.8250484178</c:v>
                </c:pt>
                <c:pt idx="13">
                  <c:v>2007687.8250484178</c:v>
                </c:pt>
                <c:pt idx="14">
                  <c:v>2007687.8250484178</c:v>
                </c:pt>
                <c:pt idx="15">
                  <c:v>2007687.8250484178</c:v>
                </c:pt>
                <c:pt idx="16">
                  <c:v>2007687.8250484178</c:v>
                </c:pt>
                <c:pt idx="17">
                  <c:v>2007687.8250484178</c:v>
                </c:pt>
                <c:pt idx="18">
                  <c:v>2007687.8250484178</c:v>
                </c:pt>
                <c:pt idx="19">
                  <c:v>2007687.8250484178</c:v>
                </c:pt>
                <c:pt idx="20">
                  <c:v>2007687.8250484178</c:v>
                </c:pt>
                <c:pt idx="21">
                  <c:v>2007687.8250484178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83B-41DC-8ADA-87B79955A21A}"/>
            </c:ext>
          </c:extLst>
        </c:ser>
        <c:ser>
          <c:idx val="43"/>
          <c:order val="43"/>
          <c:tx>
            <c:strRef>
              <c:f>GFixed!$A$44</c:f>
              <c:strCache>
                <c:ptCount val="1"/>
                <c:pt idx="0">
                  <c:v>Dulhasti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GFixed!$B$44:$W$44</c:f>
              <c:numCache>
                <c:formatCode>General</c:formatCode>
                <c:ptCount val="22"/>
                <c:pt idx="0">
                  <c:v>3706575.3424657532</c:v>
                </c:pt>
                <c:pt idx="1">
                  <c:v>3986301.3698630137</c:v>
                </c:pt>
                <c:pt idx="2">
                  <c:v>4125821.9178082189</c:v>
                </c:pt>
                <c:pt idx="3">
                  <c:v>4270225.6849315064</c:v>
                </c:pt>
                <c:pt idx="4">
                  <c:v>4419683.583904109</c:v>
                </c:pt>
                <c:pt idx="5">
                  <c:v>4574372.5093407528</c:v>
                </c:pt>
                <c:pt idx="6">
                  <c:v>4734475.5471676793</c:v>
                </c:pt>
                <c:pt idx="7">
                  <c:v>4900182.1913185474</c:v>
                </c:pt>
                <c:pt idx="8">
                  <c:v>5071688.5680146962</c:v>
                </c:pt>
                <c:pt idx="9">
                  <c:v>5249197.66789521</c:v>
                </c:pt>
                <c:pt idx="10">
                  <c:v>5432919.5862715421</c:v>
                </c:pt>
                <c:pt idx="11">
                  <c:v>5623071.7717910456</c:v>
                </c:pt>
                <c:pt idx="12">
                  <c:v>5623071.7717910456</c:v>
                </c:pt>
                <c:pt idx="13">
                  <c:v>5623071.7717910456</c:v>
                </c:pt>
                <c:pt idx="14">
                  <c:v>5623071.7717910456</c:v>
                </c:pt>
                <c:pt idx="15">
                  <c:v>5623071.7717910456</c:v>
                </c:pt>
                <c:pt idx="16">
                  <c:v>5623071.7717910456</c:v>
                </c:pt>
                <c:pt idx="17">
                  <c:v>5623071.7717910456</c:v>
                </c:pt>
                <c:pt idx="18">
                  <c:v>5623071.7717910456</c:v>
                </c:pt>
                <c:pt idx="19">
                  <c:v>5623071.7717910456</c:v>
                </c:pt>
                <c:pt idx="20">
                  <c:v>5623071.7717910456</c:v>
                </c:pt>
                <c:pt idx="21">
                  <c:v>5623071.7717910456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83B-41DC-8ADA-87B79955A21A}"/>
            </c:ext>
          </c:extLst>
        </c:ser>
        <c:ser>
          <c:idx val="44"/>
          <c:order val="44"/>
          <c:tx>
            <c:strRef>
              <c:f>GFixed!$A$45</c:f>
              <c:strCache>
                <c:ptCount val="1"/>
                <c:pt idx="0">
                  <c:v>Sewa_II_JuneJuly_2010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GFixed!$B$45:$W$45</c:f>
              <c:numCache>
                <c:formatCode>General</c:formatCode>
                <c:ptCount val="22"/>
                <c:pt idx="0">
                  <c:v>800821.91780821921</c:v>
                </c:pt>
                <c:pt idx="1">
                  <c:v>706027.39726027392</c:v>
                </c:pt>
                <c:pt idx="2">
                  <c:v>730738.35616438347</c:v>
                </c:pt>
                <c:pt idx="3">
                  <c:v>756314.19863013679</c:v>
                </c:pt>
                <c:pt idx="4">
                  <c:v>782785.19558219146</c:v>
                </c:pt>
                <c:pt idx="5">
                  <c:v>810182.67742756812</c:v>
                </c:pt>
                <c:pt idx="6">
                  <c:v>838539.07113753294</c:v>
                </c:pt>
                <c:pt idx="7">
                  <c:v>867887.93862734654</c:v>
                </c:pt>
                <c:pt idx="8">
                  <c:v>898264.01647930359</c:v>
                </c:pt>
                <c:pt idx="9">
                  <c:v>929703.25705607911</c:v>
                </c:pt>
                <c:pt idx="10">
                  <c:v>962242.87105304177</c:v>
                </c:pt>
                <c:pt idx="11">
                  <c:v>995921.37153989822</c:v>
                </c:pt>
                <c:pt idx="12">
                  <c:v>995921.37153989822</c:v>
                </c:pt>
                <c:pt idx="13">
                  <c:v>995921.37153989822</c:v>
                </c:pt>
                <c:pt idx="14">
                  <c:v>995921.37153989822</c:v>
                </c:pt>
                <c:pt idx="15">
                  <c:v>995921.37153989822</c:v>
                </c:pt>
                <c:pt idx="16">
                  <c:v>995921.37153989822</c:v>
                </c:pt>
                <c:pt idx="17">
                  <c:v>995921.37153989822</c:v>
                </c:pt>
                <c:pt idx="18">
                  <c:v>995921.37153989822</c:v>
                </c:pt>
                <c:pt idx="19">
                  <c:v>995921.37153989822</c:v>
                </c:pt>
                <c:pt idx="20">
                  <c:v>995921.37153989822</c:v>
                </c:pt>
                <c:pt idx="21">
                  <c:v>995921.37153989822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83B-41DC-8ADA-87B79955A21A}"/>
            </c:ext>
          </c:extLst>
        </c:ser>
        <c:ser>
          <c:idx val="45"/>
          <c:order val="45"/>
          <c:tx>
            <c:strRef>
              <c:f>GFixed!$A$46</c:f>
              <c:strCache>
                <c:ptCount val="1"/>
                <c:pt idx="0">
                  <c:v>Uri-II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GFixed!$B$46:$W$46</c:f>
              <c:numCache>
                <c:formatCode>General</c:formatCode>
                <c:ptCount val="22"/>
                <c:pt idx="0">
                  <c:v>1810410.9589041097</c:v>
                </c:pt>
                <c:pt idx="1">
                  <c:v>1509863.01369863</c:v>
                </c:pt>
                <c:pt idx="2">
                  <c:v>1562708.219178082</c:v>
                </c:pt>
                <c:pt idx="3">
                  <c:v>1617403.0068493148</c:v>
                </c:pt>
                <c:pt idx="4">
                  <c:v>1674012.1120890407</c:v>
                </c:pt>
                <c:pt idx="5">
                  <c:v>1732602.5360121569</c:v>
                </c:pt>
                <c:pt idx="6">
                  <c:v>1793243.6247725822</c:v>
                </c:pt>
                <c:pt idx="7">
                  <c:v>1856007.1516396224</c:v>
                </c:pt>
                <c:pt idx="8">
                  <c:v>1920967.4019470091</c:v>
                </c:pt>
                <c:pt idx="9">
                  <c:v>1988201.2610151544</c:v>
                </c:pt>
                <c:pt idx="10">
                  <c:v>2057788.3051506847</c:v>
                </c:pt>
                <c:pt idx="11">
                  <c:v>2129810.8958309586</c:v>
                </c:pt>
                <c:pt idx="12">
                  <c:v>2129810.8958309586</c:v>
                </c:pt>
                <c:pt idx="13">
                  <c:v>2129810.8958309586</c:v>
                </c:pt>
                <c:pt idx="14">
                  <c:v>2129810.8958309586</c:v>
                </c:pt>
                <c:pt idx="15">
                  <c:v>2129810.8958309586</c:v>
                </c:pt>
                <c:pt idx="16">
                  <c:v>2129810.8958309586</c:v>
                </c:pt>
                <c:pt idx="17">
                  <c:v>2129810.8958309586</c:v>
                </c:pt>
                <c:pt idx="18">
                  <c:v>2129810.8958309586</c:v>
                </c:pt>
                <c:pt idx="19">
                  <c:v>2129810.8958309586</c:v>
                </c:pt>
                <c:pt idx="20">
                  <c:v>2129810.8958309586</c:v>
                </c:pt>
                <c:pt idx="21">
                  <c:v>2129810.8958309586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83B-41DC-8ADA-87B79955A21A}"/>
            </c:ext>
          </c:extLst>
        </c:ser>
        <c:ser>
          <c:idx val="46"/>
          <c:order val="46"/>
          <c:tx>
            <c:strRef>
              <c:f>GFixed!$A$47</c:f>
              <c:strCache>
                <c:ptCount val="1"/>
                <c:pt idx="0">
                  <c:v>Parbati_III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GFixed!$B$47:$W$47</c:f>
              <c:numCache>
                <c:formatCode>General</c:formatCode>
                <c:ptCount val="22"/>
                <c:pt idx="0">
                  <c:v>1838082.1917808219</c:v>
                </c:pt>
                <c:pt idx="1">
                  <c:v>1478904.1095890412</c:v>
                </c:pt>
                <c:pt idx="2">
                  <c:v>1530665.7534246575</c:v>
                </c:pt>
                <c:pt idx="3">
                  <c:v>1584239.0547945204</c:v>
                </c:pt>
                <c:pt idx="4">
                  <c:v>1639687.4217123284</c:v>
                </c:pt>
                <c:pt idx="5">
                  <c:v>1697076.4814722599</c:v>
                </c:pt>
                <c:pt idx="6">
                  <c:v>1756474.1583237888</c:v>
                </c:pt>
                <c:pt idx="7">
                  <c:v>1817950.7538651212</c:v>
                </c:pt>
                <c:pt idx="8">
                  <c:v>1881579.0302504003</c:v>
                </c:pt>
                <c:pt idx="9">
                  <c:v>1947434.2963091643</c:v>
                </c:pt>
                <c:pt idx="10">
                  <c:v>2015594.496679985</c:v>
                </c:pt>
                <c:pt idx="11">
                  <c:v>2086140.3040637842</c:v>
                </c:pt>
                <c:pt idx="12">
                  <c:v>2086140.3040637842</c:v>
                </c:pt>
                <c:pt idx="13">
                  <c:v>2086140.3040637842</c:v>
                </c:pt>
                <c:pt idx="14">
                  <c:v>2086140.3040637842</c:v>
                </c:pt>
                <c:pt idx="15">
                  <c:v>2086140.3040637842</c:v>
                </c:pt>
                <c:pt idx="16">
                  <c:v>2086140.3040637842</c:v>
                </c:pt>
                <c:pt idx="17">
                  <c:v>2086140.3040637842</c:v>
                </c:pt>
                <c:pt idx="18">
                  <c:v>2086140.3040637842</c:v>
                </c:pt>
                <c:pt idx="19">
                  <c:v>2086140.3040637842</c:v>
                </c:pt>
                <c:pt idx="20">
                  <c:v>2086140.3040637842</c:v>
                </c:pt>
                <c:pt idx="21">
                  <c:v>2086140.3040637842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83B-41DC-8ADA-87B79955A21A}"/>
            </c:ext>
          </c:extLst>
        </c:ser>
        <c:ser>
          <c:idx val="47"/>
          <c:order val="47"/>
          <c:tx>
            <c:strRef>
              <c:f>GFixed!$A$48</c:f>
              <c:strCache>
                <c:ptCount val="1"/>
                <c:pt idx="0">
                  <c:v>NAPP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GFixed!$B$48:$W$48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83B-41DC-8ADA-87B79955A21A}"/>
            </c:ext>
          </c:extLst>
        </c:ser>
        <c:ser>
          <c:idx val="48"/>
          <c:order val="48"/>
          <c:tx>
            <c:strRef>
              <c:f>GFixed!$A$49</c:f>
              <c:strCache>
                <c:ptCount val="1"/>
                <c:pt idx="0">
                  <c:v>RAPP_3_4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GFixed!$B$49:$W$49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83B-41DC-8ADA-87B79955A21A}"/>
            </c:ext>
          </c:extLst>
        </c:ser>
        <c:ser>
          <c:idx val="49"/>
          <c:order val="49"/>
          <c:tx>
            <c:strRef>
              <c:f>GFixed!$A$50</c:f>
              <c:strCache>
                <c:ptCount val="1"/>
                <c:pt idx="0">
                  <c:v>RAPP5_6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GFixed!$B$50:$W$50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83B-41DC-8ADA-87B79955A21A}"/>
            </c:ext>
          </c:extLst>
        </c:ser>
        <c:ser>
          <c:idx val="50"/>
          <c:order val="50"/>
          <c:tx>
            <c:strRef>
              <c:f>GFixed!$A$51</c:f>
              <c:strCache>
                <c:ptCount val="1"/>
                <c:pt idx="0">
                  <c:v>NATHPA_JHAKRI_HPS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GFixed!$B$51:$W$51</c:f>
              <c:numCache>
                <c:formatCode>General</c:formatCode>
                <c:ptCount val="22"/>
                <c:pt idx="0">
                  <c:v>6072328.7671232875</c:v>
                </c:pt>
                <c:pt idx="1">
                  <c:v>6066575.3424657537</c:v>
                </c:pt>
                <c:pt idx="2">
                  <c:v>6278905.4794520549</c:v>
                </c:pt>
                <c:pt idx="3">
                  <c:v>6498667.1712328764</c:v>
                </c:pt>
                <c:pt idx="4">
                  <c:v>6726120.5222260263</c:v>
                </c:pt>
                <c:pt idx="5">
                  <c:v>6961534.740503937</c:v>
                </c:pt>
                <c:pt idx="6">
                  <c:v>7205188.4564215746</c:v>
                </c:pt>
                <c:pt idx="7">
                  <c:v>7457370.0523963291</c:v>
                </c:pt>
                <c:pt idx="8">
                  <c:v>7718378.0042302003</c:v>
                </c:pt>
                <c:pt idx="9">
                  <c:v>7988521.2343782568</c:v>
                </c:pt>
                <c:pt idx="10">
                  <c:v>8268119.4775814954</c:v>
                </c:pt>
                <c:pt idx="11">
                  <c:v>8557503.6592968479</c:v>
                </c:pt>
                <c:pt idx="12">
                  <c:v>8557503.6592968479</c:v>
                </c:pt>
                <c:pt idx="13">
                  <c:v>8557503.6592968479</c:v>
                </c:pt>
                <c:pt idx="14">
                  <c:v>8557503.6592968479</c:v>
                </c:pt>
                <c:pt idx="15">
                  <c:v>8557503.6592968479</c:v>
                </c:pt>
                <c:pt idx="16">
                  <c:v>8557503.6592968479</c:v>
                </c:pt>
                <c:pt idx="17">
                  <c:v>8557503.6592968479</c:v>
                </c:pt>
                <c:pt idx="18">
                  <c:v>8557503.6592968479</c:v>
                </c:pt>
                <c:pt idx="19">
                  <c:v>8557503.6592968479</c:v>
                </c:pt>
                <c:pt idx="20">
                  <c:v>8557503.6592968479</c:v>
                </c:pt>
                <c:pt idx="21">
                  <c:v>8557503.6592968479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83B-41DC-8ADA-87B79955A21A}"/>
            </c:ext>
          </c:extLst>
        </c:ser>
        <c:ser>
          <c:idx val="51"/>
          <c:order val="51"/>
          <c:tx>
            <c:strRef>
              <c:f>GFixed!$A$52</c:f>
              <c:strCache>
                <c:ptCount val="1"/>
                <c:pt idx="0">
                  <c:v>TALA_POWER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GFixed!$B$52:$W$52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83B-41DC-8ADA-87B79955A21A}"/>
            </c:ext>
          </c:extLst>
        </c:ser>
        <c:ser>
          <c:idx val="52"/>
          <c:order val="52"/>
          <c:tx>
            <c:strRef>
              <c:f>GFixed!$A$53</c:f>
              <c:strCache>
                <c:ptCount val="1"/>
                <c:pt idx="0">
                  <c:v>Koteshwar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GFixed!$B$53:$W$53</c:f>
              <c:numCache>
                <c:formatCode>General</c:formatCode>
                <c:ptCount val="22"/>
                <c:pt idx="0">
                  <c:v>3150684.9315068494</c:v>
                </c:pt>
                <c:pt idx="1">
                  <c:v>3144109.5890410957</c:v>
                </c:pt>
                <c:pt idx="2">
                  <c:v>3254153.4246575339</c:v>
                </c:pt>
                <c:pt idx="3">
                  <c:v>3368048.7945205471</c:v>
                </c:pt>
                <c:pt idx="4">
                  <c:v>3485930.502328766</c:v>
                </c:pt>
                <c:pt idx="5">
                  <c:v>3607938.0699102725</c:v>
                </c:pt>
                <c:pt idx="6">
                  <c:v>3734215.9023571317</c:v>
                </c:pt>
                <c:pt idx="7">
                  <c:v>3864913.458939631</c:v>
                </c:pt>
                <c:pt idx="8">
                  <c:v>4000185.430002518</c:v>
                </c:pt>
                <c:pt idx="9">
                  <c:v>4140191.9200526057</c:v>
                </c:pt>
                <c:pt idx="10">
                  <c:v>4285098.6372544467</c:v>
                </c:pt>
                <c:pt idx="11">
                  <c:v>4435077.0895583518</c:v>
                </c:pt>
                <c:pt idx="12">
                  <c:v>4435077.0895583518</c:v>
                </c:pt>
                <c:pt idx="13">
                  <c:v>4435077.0895583518</c:v>
                </c:pt>
                <c:pt idx="14">
                  <c:v>4435077.0895583518</c:v>
                </c:pt>
                <c:pt idx="15">
                  <c:v>4435077.0895583518</c:v>
                </c:pt>
                <c:pt idx="16">
                  <c:v>4435077.0895583518</c:v>
                </c:pt>
                <c:pt idx="17">
                  <c:v>4435077.0895583518</c:v>
                </c:pt>
                <c:pt idx="18">
                  <c:v>4435077.0895583518</c:v>
                </c:pt>
                <c:pt idx="19">
                  <c:v>4435077.0895583518</c:v>
                </c:pt>
                <c:pt idx="20">
                  <c:v>4435077.0895583518</c:v>
                </c:pt>
                <c:pt idx="21">
                  <c:v>4435077.0895583518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83B-41DC-8ADA-87B79955A21A}"/>
            </c:ext>
          </c:extLst>
        </c:ser>
        <c:ser>
          <c:idx val="53"/>
          <c:order val="53"/>
          <c:tx>
            <c:strRef>
              <c:f>GFixed!$A$54</c:f>
              <c:strCache>
                <c:ptCount val="1"/>
                <c:pt idx="0">
                  <c:v>Srinagar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GFixed!$B$54:$W$54</c:f>
              <c:numCache>
                <c:formatCode>General</c:formatCode>
                <c:ptCount val="22"/>
                <c:pt idx="0">
                  <c:v>4289589.0410958901</c:v>
                </c:pt>
                <c:pt idx="1">
                  <c:v>3467123.2876712331</c:v>
                </c:pt>
                <c:pt idx="2">
                  <c:v>3588472.6027397257</c:v>
                </c:pt>
                <c:pt idx="3">
                  <c:v>3714069.1438356158</c:v>
                </c:pt>
                <c:pt idx="4">
                  <c:v>3844061.5638698619</c:v>
                </c:pt>
                <c:pt idx="5">
                  <c:v>3978603.7186053069</c:v>
                </c:pt>
                <c:pt idx="6">
                  <c:v>4117854.8487564921</c:v>
                </c:pt>
                <c:pt idx="7">
                  <c:v>4261979.768462969</c:v>
                </c:pt>
                <c:pt idx="8">
                  <c:v>4411149.0603591725</c:v>
                </c:pt>
                <c:pt idx="9">
                  <c:v>4565539.2774717435</c:v>
                </c:pt>
                <c:pt idx="10">
                  <c:v>4725333.1521832542</c:v>
                </c:pt>
                <c:pt idx="11">
                  <c:v>4890719.8125096681</c:v>
                </c:pt>
                <c:pt idx="12">
                  <c:v>4890719.8125096681</c:v>
                </c:pt>
                <c:pt idx="13">
                  <c:v>4890719.8125096681</c:v>
                </c:pt>
                <c:pt idx="14">
                  <c:v>4890719.8125096681</c:v>
                </c:pt>
                <c:pt idx="15">
                  <c:v>4890719.8125096681</c:v>
                </c:pt>
                <c:pt idx="16">
                  <c:v>4890719.8125096681</c:v>
                </c:pt>
                <c:pt idx="17">
                  <c:v>4890719.8125096681</c:v>
                </c:pt>
                <c:pt idx="18">
                  <c:v>4890719.8125096681</c:v>
                </c:pt>
                <c:pt idx="19">
                  <c:v>4890719.8125096681</c:v>
                </c:pt>
                <c:pt idx="20">
                  <c:v>4890719.8125096681</c:v>
                </c:pt>
                <c:pt idx="21">
                  <c:v>4890719.8125096681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83B-41DC-8ADA-87B79955A21A}"/>
            </c:ext>
          </c:extLst>
        </c:ser>
        <c:ser>
          <c:idx val="54"/>
          <c:order val="54"/>
          <c:tx>
            <c:strRef>
              <c:f>GFixed!$A$55</c:f>
              <c:strCache>
                <c:ptCount val="1"/>
                <c:pt idx="0">
                  <c:v>Sasan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GFixed!$B$55:$W$55</c:f>
              <c:numCache>
                <c:formatCode>General</c:formatCode>
                <c:ptCount val="22"/>
                <c:pt idx="0">
                  <c:v>1012602.7397260274</c:v>
                </c:pt>
                <c:pt idx="1">
                  <c:v>1529041.0958904109</c:v>
                </c:pt>
                <c:pt idx="2">
                  <c:v>1559621.9178082191</c:v>
                </c:pt>
                <c:pt idx="3">
                  <c:v>1590814.3561643835</c:v>
                </c:pt>
                <c:pt idx="4">
                  <c:v>1622630.6432876713</c:v>
                </c:pt>
                <c:pt idx="5">
                  <c:v>1655083.2561534247</c:v>
                </c:pt>
                <c:pt idx="6">
                  <c:v>1688184.9212764932</c:v>
                </c:pt>
                <c:pt idx="7">
                  <c:v>1721948.6197020232</c:v>
                </c:pt>
                <c:pt idx="8">
                  <c:v>1756387.5920960638</c:v>
                </c:pt>
                <c:pt idx="9">
                  <c:v>1791515.3439379851</c:v>
                </c:pt>
                <c:pt idx="10">
                  <c:v>1827345.6508167449</c:v>
                </c:pt>
                <c:pt idx="11">
                  <c:v>1863892.5638330798</c:v>
                </c:pt>
                <c:pt idx="12">
                  <c:v>1863892.5638330798</c:v>
                </c:pt>
                <c:pt idx="13">
                  <c:v>1863892.5638330798</c:v>
                </c:pt>
                <c:pt idx="14">
                  <c:v>1863892.5638330798</c:v>
                </c:pt>
                <c:pt idx="15">
                  <c:v>1863892.5638330798</c:v>
                </c:pt>
                <c:pt idx="16">
                  <c:v>1863892.5638330798</c:v>
                </c:pt>
                <c:pt idx="17">
                  <c:v>1863892.5638330798</c:v>
                </c:pt>
                <c:pt idx="18">
                  <c:v>1863892.5638330798</c:v>
                </c:pt>
                <c:pt idx="19">
                  <c:v>1863892.5638330798</c:v>
                </c:pt>
                <c:pt idx="20">
                  <c:v>1863892.5638330798</c:v>
                </c:pt>
                <c:pt idx="21">
                  <c:v>1863892.5638330798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783B-41DC-8ADA-87B79955A21A}"/>
            </c:ext>
          </c:extLst>
        </c:ser>
        <c:ser>
          <c:idx val="55"/>
          <c:order val="55"/>
          <c:tx>
            <c:strRef>
              <c:f>GFixed!$A$56</c:f>
              <c:strCache>
                <c:ptCount val="1"/>
                <c:pt idx="0">
                  <c:v>case_I_KSK_MHND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GFixed!$B$56:$W$56</c:f>
              <c:numCache>
                <c:formatCode>General</c:formatCode>
                <c:ptCount val="22"/>
                <c:pt idx="0">
                  <c:v>0</c:v>
                </c:pt>
                <c:pt idx="1">
                  <c:v>15912000</c:v>
                </c:pt>
                <c:pt idx="2">
                  <c:v>15912000</c:v>
                </c:pt>
                <c:pt idx="3">
                  <c:v>15912000</c:v>
                </c:pt>
                <c:pt idx="4">
                  <c:v>15912000</c:v>
                </c:pt>
                <c:pt idx="5">
                  <c:v>15912000</c:v>
                </c:pt>
                <c:pt idx="6">
                  <c:v>15912000</c:v>
                </c:pt>
                <c:pt idx="7">
                  <c:v>15912000</c:v>
                </c:pt>
                <c:pt idx="8">
                  <c:v>15912000</c:v>
                </c:pt>
                <c:pt idx="9">
                  <c:v>15912000</c:v>
                </c:pt>
                <c:pt idx="10">
                  <c:v>15912000</c:v>
                </c:pt>
                <c:pt idx="11">
                  <c:v>15912000</c:v>
                </c:pt>
                <c:pt idx="12">
                  <c:v>15912000</c:v>
                </c:pt>
                <c:pt idx="13">
                  <c:v>15912000</c:v>
                </c:pt>
                <c:pt idx="14">
                  <c:v>15912000</c:v>
                </c:pt>
                <c:pt idx="15">
                  <c:v>15912000</c:v>
                </c:pt>
                <c:pt idx="16">
                  <c:v>15912000</c:v>
                </c:pt>
                <c:pt idx="17">
                  <c:v>15912000</c:v>
                </c:pt>
                <c:pt idx="18">
                  <c:v>15912000</c:v>
                </c:pt>
                <c:pt idx="19">
                  <c:v>15912000</c:v>
                </c:pt>
                <c:pt idx="20">
                  <c:v>15912000</c:v>
                </c:pt>
                <c:pt idx="21">
                  <c:v>15912000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783B-41DC-8ADA-87B79955A21A}"/>
            </c:ext>
          </c:extLst>
        </c:ser>
        <c:ser>
          <c:idx val="56"/>
          <c:order val="56"/>
          <c:tx>
            <c:strRef>
              <c:f>GFixed!$A$57</c:f>
              <c:strCache>
                <c:ptCount val="1"/>
                <c:pt idx="0">
                  <c:v>case_I_B_PTC_MB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GFixed!$B$57:$W$57</c:f>
              <c:numCache>
                <c:formatCode>General</c:formatCode>
                <c:ptCount val="22"/>
                <c:pt idx="0">
                  <c:v>0</c:v>
                </c:pt>
                <c:pt idx="1">
                  <c:v>21662596.800000001</c:v>
                </c:pt>
                <c:pt idx="2">
                  <c:v>21116735.640000001</c:v>
                </c:pt>
                <c:pt idx="3">
                  <c:v>20551935.222000003</c:v>
                </c:pt>
                <c:pt idx="4">
                  <c:v>19952529.983100001</c:v>
                </c:pt>
                <c:pt idx="5">
                  <c:v>19438118.682255004</c:v>
                </c:pt>
                <c:pt idx="6">
                  <c:v>18889633.016367752</c:v>
                </c:pt>
                <c:pt idx="7">
                  <c:v>18418742.267186139</c:v>
                </c:pt>
                <c:pt idx="8">
                  <c:v>17906405.980545446</c:v>
                </c:pt>
                <c:pt idx="9">
                  <c:v>17480234.679572713</c:v>
                </c:pt>
                <c:pt idx="10">
                  <c:v>17450842.613551356</c:v>
                </c:pt>
                <c:pt idx="11">
                  <c:v>17428732.544228919</c:v>
                </c:pt>
                <c:pt idx="12">
                  <c:v>17668860.571440369</c:v>
                </c:pt>
                <c:pt idx="13">
                  <c:v>17869281.000012387</c:v>
                </c:pt>
                <c:pt idx="14">
                  <c:v>18054263.250013001</c:v>
                </c:pt>
                <c:pt idx="15">
                  <c:v>18033284.812513653</c:v>
                </c:pt>
                <c:pt idx="16">
                  <c:v>18164808.253139336</c:v>
                </c:pt>
                <c:pt idx="17">
                  <c:v>16142058.265796304</c:v>
                </c:pt>
                <c:pt idx="18">
                  <c:v>16031038.779086117</c:v>
                </c:pt>
                <c:pt idx="19">
                  <c:v>16304710.118040426</c:v>
                </c:pt>
                <c:pt idx="20">
                  <c:v>17798990.223942447</c:v>
                </c:pt>
                <c:pt idx="21">
                  <c:v>18103775.93513957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783B-41DC-8ADA-87B79955A21A}"/>
            </c:ext>
          </c:extLst>
        </c:ser>
        <c:ser>
          <c:idx val="57"/>
          <c:order val="57"/>
          <c:tx>
            <c:strRef>
              <c:f>GFixed!$A$58</c:f>
              <c:strCache>
                <c:ptCount val="1"/>
                <c:pt idx="0">
                  <c:v>case_I_C_PTC_TRN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GFixed!$B$58:$W$58</c:f>
              <c:numCache>
                <c:formatCode>General</c:formatCode>
                <c:ptCount val="22"/>
                <c:pt idx="0">
                  <c:v>0</c:v>
                </c:pt>
                <c:pt idx="1">
                  <c:v>14626310.400000002</c:v>
                </c:pt>
                <c:pt idx="2">
                  <c:v>14323345.92</c:v>
                </c:pt>
                <c:pt idx="3">
                  <c:v>14032681.415999997</c:v>
                </c:pt>
                <c:pt idx="4">
                  <c:v>13754534.0868</c:v>
                </c:pt>
                <c:pt idx="5">
                  <c:v>13481175.991140002</c:v>
                </c:pt>
                <c:pt idx="6">
                  <c:v>13212846.590697004</c:v>
                </c:pt>
                <c:pt idx="7">
                  <c:v>12957753.320231851</c:v>
                </c:pt>
                <c:pt idx="8">
                  <c:v>12708204.186243441</c:v>
                </c:pt>
                <c:pt idx="9">
                  <c:v>13172560.39555561</c:v>
                </c:pt>
                <c:pt idx="10">
                  <c:v>12942901.015333397</c:v>
                </c:pt>
                <c:pt idx="11">
                  <c:v>10873867.666100066</c:v>
                </c:pt>
                <c:pt idx="12">
                  <c:v>10927869.249405071</c:v>
                </c:pt>
                <c:pt idx="13">
                  <c:v>10996902.711875323</c:v>
                </c:pt>
                <c:pt idx="14">
                  <c:v>11160881.847469086</c:v>
                </c:pt>
                <c:pt idx="15">
                  <c:v>11404266.13984254</c:v>
                </c:pt>
                <c:pt idx="16">
                  <c:v>11679709.646834671</c:v>
                </c:pt>
                <c:pt idx="17">
                  <c:v>11963753.929176403</c:v>
                </c:pt>
                <c:pt idx="18">
                  <c:v>12272741.025635224</c:v>
                </c:pt>
                <c:pt idx="19">
                  <c:v>12638946.476916982</c:v>
                </c:pt>
                <c:pt idx="20">
                  <c:v>12975328.400762836</c:v>
                </c:pt>
                <c:pt idx="21">
                  <c:v>13338076.620800974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783B-41DC-8ADA-87B79955A21A}"/>
            </c:ext>
          </c:extLst>
        </c:ser>
        <c:ser>
          <c:idx val="58"/>
          <c:order val="58"/>
          <c:tx>
            <c:strRef>
              <c:f>GFixed!$A$59</c:f>
              <c:strCache>
                <c:ptCount val="1"/>
                <c:pt idx="0">
                  <c:v>case_I_D_RKM_PGN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GFixed!$B$59:$W$59</c:f>
              <c:numCache>
                <c:formatCode>General</c:formatCode>
                <c:ptCount val="22"/>
                <c:pt idx="0">
                  <c:v>0</c:v>
                </c:pt>
                <c:pt idx="1">
                  <c:v>19341433.799999997</c:v>
                </c:pt>
                <c:pt idx="2">
                  <c:v>18633767.490000002</c:v>
                </c:pt>
                <c:pt idx="3">
                  <c:v>18014035.864500001</c:v>
                </c:pt>
                <c:pt idx="4">
                  <c:v>18596497.657725003</c:v>
                </c:pt>
                <c:pt idx="5">
                  <c:v>18790392.540611252</c:v>
                </c:pt>
                <c:pt idx="6">
                  <c:v>18834862.167641811</c:v>
                </c:pt>
                <c:pt idx="7">
                  <c:v>18889511.276023906</c:v>
                </c:pt>
                <c:pt idx="8">
                  <c:v>18644564.839825101</c:v>
                </c:pt>
                <c:pt idx="9">
                  <c:v>18068733.281816356</c:v>
                </c:pt>
                <c:pt idx="10">
                  <c:v>16915941.745907173</c:v>
                </c:pt>
                <c:pt idx="11">
                  <c:v>17175779.433202527</c:v>
                </c:pt>
                <c:pt idx="12">
                  <c:v>16430241.004862655</c:v>
                </c:pt>
                <c:pt idx="13">
                  <c:v>16493944.05510579</c:v>
                </c:pt>
                <c:pt idx="14">
                  <c:v>16564014.65786108</c:v>
                </c:pt>
                <c:pt idx="15">
                  <c:v>16641168.990754137</c:v>
                </c:pt>
                <c:pt idx="16">
                  <c:v>16972795.040291838</c:v>
                </c:pt>
                <c:pt idx="17">
                  <c:v>17321002.392306428</c:v>
                </c:pt>
                <c:pt idx="18">
                  <c:v>18020772.111921754</c:v>
                </c:pt>
                <c:pt idx="19">
                  <c:v>18404670.717517845</c:v>
                </c:pt>
                <c:pt idx="20">
                  <c:v>18807764.253393739</c:v>
                </c:pt>
                <c:pt idx="21">
                  <c:v>19628812.466063425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783B-41DC-8ADA-87B79955A21A}"/>
            </c:ext>
          </c:extLst>
        </c:ser>
        <c:ser>
          <c:idx val="59"/>
          <c:order val="59"/>
          <c:tx>
            <c:strRef>
              <c:f>GFixed!$A$60</c:f>
              <c:strCache>
                <c:ptCount val="1"/>
                <c:pt idx="0">
                  <c:v>Karcham-Wangtoo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GFixed!$B$60:$W$60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783B-41DC-8ADA-87B79955A21A}"/>
            </c:ext>
          </c:extLst>
        </c:ser>
        <c:ser>
          <c:idx val="60"/>
          <c:order val="60"/>
          <c:tx>
            <c:strRef>
              <c:f>GFixed!$A$61</c:f>
              <c:strCache>
                <c:ptCount val="1"/>
                <c:pt idx="0">
                  <c:v>VISHNUPRAYAG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GFixed!$B$61:$W$61</c:f>
              <c:numCache>
                <c:formatCode>General</c:formatCode>
                <c:ptCount val="22"/>
                <c:pt idx="0">
                  <c:v>4499726.0273972601</c:v>
                </c:pt>
                <c:pt idx="1">
                  <c:v>4082465.7534246575</c:v>
                </c:pt>
                <c:pt idx="2">
                  <c:v>4225352.0547945201</c:v>
                </c:pt>
                <c:pt idx="3">
                  <c:v>4373239.3767123278</c:v>
                </c:pt>
                <c:pt idx="4">
                  <c:v>4526302.7548972592</c:v>
                </c:pt>
                <c:pt idx="5">
                  <c:v>4684723.351318663</c:v>
                </c:pt>
                <c:pt idx="6">
                  <c:v>4848688.6686148159</c:v>
                </c:pt>
                <c:pt idx="7">
                  <c:v>5018392.7720163343</c:v>
                </c:pt>
                <c:pt idx="8">
                  <c:v>5194036.5190369058</c:v>
                </c:pt>
                <c:pt idx="9">
                  <c:v>5375827.7972031971</c:v>
                </c:pt>
                <c:pt idx="10">
                  <c:v>5563981.7701053089</c:v>
                </c:pt>
                <c:pt idx="11">
                  <c:v>5758721.1320589939</c:v>
                </c:pt>
                <c:pt idx="12">
                  <c:v>5758721.1320589939</c:v>
                </c:pt>
                <c:pt idx="13">
                  <c:v>5758721.1320589939</c:v>
                </c:pt>
                <c:pt idx="14">
                  <c:v>5758721.1320589939</c:v>
                </c:pt>
                <c:pt idx="15">
                  <c:v>5758721.1320589939</c:v>
                </c:pt>
                <c:pt idx="16">
                  <c:v>5758721.1320589939</c:v>
                </c:pt>
                <c:pt idx="17">
                  <c:v>5758721.1320589939</c:v>
                </c:pt>
                <c:pt idx="18">
                  <c:v>5758721.1320589939</c:v>
                </c:pt>
                <c:pt idx="19">
                  <c:v>5758721.1320589939</c:v>
                </c:pt>
                <c:pt idx="20">
                  <c:v>5758721.1320589939</c:v>
                </c:pt>
                <c:pt idx="21">
                  <c:v>5758721.1320589939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783B-41DC-8ADA-87B79955A21A}"/>
            </c:ext>
          </c:extLst>
        </c:ser>
        <c:ser>
          <c:idx val="61"/>
          <c:order val="61"/>
          <c:tx>
            <c:strRef>
              <c:f>GFixed!$A$62</c:f>
              <c:strCache>
                <c:ptCount val="1"/>
                <c:pt idx="0">
                  <c:v>TEHRI_STAGE-I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GFixed!$B$62:$W$62</c:f>
              <c:numCache>
                <c:formatCode>General</c:formatCode>
                <c:ptCount val="22"/>
                <c:pt idx="0">
                  <c:v>9327945.2054794542</c:v>
                </c:pt>
                <c:pt idx="1">
                  <c:v>9308219.1780821923</c:v>
                </c:pt>
                <c:pt idx="2">
                  <c:v>9634006.8493150678</c:v>
                </c:pt>
                <c:pt idx="3">
                  <c:v>9971197.0890410952</c:v>
                </c:pt>
                <c:pt idx="4">
                  <c:v>10320188.987157533</c:v>
                </c:pt>
                <c:pt idx="5">
                  <c:v>10681395.601708045</c:v>
                </c:pt>
                <c:pt idx="6">
                  <c:v>11055244.447767826</c:v>
                </c:pt>
                <c:pt idx="7">
                  <c:v>11442178.003439698</c:v>
                </c:pt>
                <c:pt idx="8">
                  <c:v>11842654.233560087</c:v>
                </c:pt>
                <c:pt idx="9">
                  <c:v>12257147.13173469</c:v>
                </c:pt>
                <c:pt idx="10">
                  <c:v>12686147.281345403</c:v>
                </c:pt>
                <c:pt idx="11">
                  <c:v>13130162.43619249</c:v>
                </c:pt>
                <c:pt idx="12">
                  <c:v>13130162.43619249</c:v>
                </c:pt>
                <c:pt idx="13">
                  <c:v>13130162.43619249</c:v>
                </c:pt>
                <c:pt idx="14">
                  <c:v>13130162.43619249</c:v>
                </c:pt>
                <c:pt idx="15">
                  <c:v>13130162.43619249</c:v>
                </c:pt>
                <c:pt idx="16">
                  <c:v>13130162.43619249</c:v>
                </c:pt>
                <c:pt idx="17">
                  <c:v>13130162.43619249</c:v>
                </c:pt>
                <c:pt idx="18">
                  <c:v>13130162.43619249</c:v>
                </c:pt>
                <c:pt idx="19">
                  <c:v>13130162.43619249</c:v>
                </c:pt>
                <c:pt idx="20">
                  <c:v>13130162.43619249</c:v>
                </c:pt>
                <c:pt idx="21">
                  <c:v>13130162.43619249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83B-41DC-8ADA-87B79955A21A}"/>
            </c:ext>
          </c:extLst>
        </c:ser>
        <c:ser>
          <c:idx val="62"/>
          <c:order val="62"/>
          <c:tx>
            <c:strRef>
              <c:f>GFixed!$A$63</c:f>
              <c:strCache>
                <c:ptCount val="1"/>
                <c:pt idx="0">
                  <c:v>Rosa_Power_Project_1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GFixed!$B$63:$W$63</c:f>
              <c:numCache>
                <c:formatCode>General</c:formatCode>
                <c:ptCount val="22"/>
                <c:pt idx="0">
                  <c:v>18900821.91780822</c:v>
                </c:pt>
                <c:pt idx="1">
                  <c:v>18883287.671232875</c:v>
                </c:pt>
                <c:pt idx="2">
                  <c:v>19449786.301369861</c:v>
                </c:pt>
                <c:pt idx="3">
                  <c:v>20033279.890410956</c:v>
                </c:pt>
                <c:pt idx="4">
                  <c:v>20634278.287123285</c:v>
                </c:pt>
                <c:pt idx="5">
                  <c:v>21253306.635736983</c:v>
                </c:pt>
                <c:pt idx="6">
                  <c:v>21890905.834809095</c:v>
                </c:pt>
                <c:pt idx="7">
                  <c:v>22547633.009853367</c:v>
                </c:pt>
                <c:pt idx="8">
                  <c:v>23224062.000148967</c:v>
                </c:pt>
                <c:pt idx="9">
                  <c:v>23920783.860153437</c:v>
                </c:pt>
                <c:pt idx="10">
                  <c:v>24638407.37595804</c:v>
                </c:pt>
                <c:pt idx="11">
                  <c:v>25377559.597236782</c:v>
                </c:pt>
                <c:pt idx="12">
                  <c:v>25377559.597236782</c:v>
                </c:pt>
                <c:pt idx="13">
                  <c:v>25377559.597236782</c:v>
                </c:pt>
                <c:pt idx="14">
                  <c:v>25377559.597236782</c:v>
                </c:pt>
                <c:pt idx="15">
                  <c:v>25377559.597236782</c:v>
                </c:pt>
                <c:pt idx="16">
                  <c:v>25377559.597236782</c:v>
                </c:pt>
                <c:pt idx="17">
                  <c:v>25377559.597236782</c:v>
                </c:pt>
                <c:pt idx="18">
                  <c:v>25377559.597236782</c:v>
                </c:pt>
                <c:pt idx="19">
                  <c:v>25377559.597236782</c:v>
                </c:pt>
                <c:pt idx="20">
                  <c:v>25377559.597236782</c:v>
                </c:pt>
                <c:pt idx="21">
                  <c:v>25377559.597236782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83B-41DC-8ADA-87B79955A21A}"/>
            </c:ext>
          </c:extLst>
        </c:ser>
        <c:ser>
          <c:idx val="63"/>
          <c:order val="63"/>
          <c:tx>
            <c:strRef>
              <c:f>GFixed!$A$64</c:f>
              <c:strCache>
                <c:ptCount val="1"/>
                <c:pt idx="0">
                  <c:v>Rosa_Power_Project_2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GFixed!$B$64:$W$64</c:f>
              <c:numCache>
                <c:formatCode>General</c:formatCode>
                <c:ptCount val="22"/>
                <c:pt idx="0">
                  <c:v>18900821.91780822</c:v>
                </c:pt>
                <c:pt idx="1">
                  <c:v>18883287.671232875</c:v>
                </c:pt>
                <c:pt idx="2">
                  <c:v>19449786.301369861</c:v>
                </c:pt>
                <c:pt idx="3">
                  <c:v>20033279.890410956</c:v>
                </c:pt>
                <c:pt idx="4">
                  <c:v>20634278.287123285</c:v>
                </c:pt>
                <c:pt idx="5">
                  <c:v>21253306.635736983</c:v>
                </c:pt>
                <c:pt idx="6">
                  <c:v>21890905.834809095</c:v>
                </c:pt>
                <c:pt idx="7">
                  <c:v>22547633.009853367</c:v>
                </c:pt>
                <c:pt idx="8">
                  <c:v>23224062.000148967</c:v>
                </c:pt>
                <c:pt idx="9">
                  <c:v>23920783.860153437</c:v>
                </c:pt>
                <c:pt idx="10">
                  <c:v>24638407.37595804</c:v>
                </c:pt>
                <c:pt idx="11">
                  <c:v>25377559.597236782</c:v>
                </c:pt>
                <c:pt idx="12">
                  <c:v>25377559.597236782</c:v>
                </c:pt>
                <c:pt idx="13">
                  <c:v>25377559.597236782</c:v>
                </c:pt>
                <c:pt idx="14">
                  <c:v>25377559.597236782</c:v>
                </c:pt>
                <c:pt idx="15">
                  <c:v>25377559.597236782</c:v>
                </c:pt>
                <c:pt idx="16">
                  <c:v>25377559.597236782</c:v>
                </c:pt>
                <c:pt idx="17">
                  <c:v>25377559.597236782</c:v>
                </c:pt>
                <c:pt idx="18">
                  <c:v>25377559.597236782</c:v>
                </c:pt>
                <c:pt idx="19">
                  <c:v>25377559.597236782</c:v>
                </c:pt>
                <c:pt idx="20">
                  <c:v>25377559.597236782</c:v>
                </c:pt>
                <c:pt idx="21">
                  <c:v>25377559.597236782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83B-41DC-8ADA-87B79955A21A}"/>
            </c:ext>
          </c:extLst>
        </c:ser>
        <c:ser>
          <c:idx val="64"/>
          <c:order val="64"/>
          <c:tx>
            <c:strRef>
              <c:f>GFixed!$A$65</c:f>
              <c:strCache>
                <c:ptCount val="1"/>
                <c:pt idx="0">
                  <c:v>Bara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GFixed!$B$65:$W$65</c:f>
              <c:numCache>
                <c:formatCode>General</c:formatCode>
                <c:ptCount val="22"/>
                <c:pt idx="0">
                  <c:v>10349863.01369863</c:v>
                </c:pt>
                <c:pt idx="1">
                  <c:v>16016621.004566209</c:v>
                </c:pt>
                <c:pt idx="2">
                  <c:v>15696288.584474886</c:v>
                </c:pt>
                <c:pt idx="3">
                  <c:v>15382362.812785387</c:v>
                </c:pt>
                <c:pt idx="4">
                  <c:v>15074715.556529678</c:v>
                </c:pt>
                <c:pt idx="5">
                  <c:v>14773221.245399084</c:v>
                </c:pt>
                <c:pt idx="6">
                  <c:v>14477756.820491102</c:v>
                </c:pt>
                <c:pt idx="7">
                  <c:v>14188201.684081279</c:v>
                </c:pt>
                <c:pt idx="8">
                  <c:v>13904437.650399653</c:v>
                </c:pt>
                <c:pt idx="9">
                  <c:v>13626348.89739166</c:v>
                </c:pt>
                <c:pt idx="10">
                  <c:v>13353821.919443827</c:v>
                </c:pt>
                <c:pt idx="11">
                  <c:v>13086745.481054951</c:v>
                </c:pt>
                <c:pt idx="12">
                  <c:v>13086745.481054951</c:v>
                </c:pt>
                <c:pt idx="13">
                  <c:v>13086745.481054951</c:v>
                </c:pt>
                <c:pt idx="14">
                  <c:v>13086745.481054951</c:v>
                </c:pt>
                <c:pt idx="15">
                  <c:v>13086745.481054951</c:v>
                </c:pt>
                <c:pt idx="16">
                  <c:v>13086745.481054951</c:v>
                </c:pt>
                <c:pt idx="17">
                  <c:v>13086745.481054951</c:v>
                </c:pt>
                <c:pt idx="18">
                  <c:v>13086745.481054951</c:v>
                </c:pt>
                <c:pt idx="19">
                  <c:v>13086745.481054951</c:v>
                </c:pt>
                <c:pt idx="20">
                  <c:v>13086745.481054951</c:v>
                </c:pt>
                <c:pt idx="21">
                  <c:v>13086745.481054951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83B-41DC-8ADA-87B79955A21A}"/>
            </c:ext>
          </c:extLst>
        </c:ser>
        <c:ser>
          <c:idx val="65"/>
          <c:order val="65"/>
          <c:tx>
            <c:strRef>
              <c:f>GFixed!$A$66</c:f>
              <c:strCache>
                <c:ptCount val="1"/>
                <c:pt idx="0">
                  <c:v>Anpara_C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GFixed!$B$66:$W$66</c:f>
              <c:numCache>
                <c:formatCode>General</c:formatCode>
                <c:ptCount val="22"/>
                <c:pt idx="0">
                  <c:v>22844109.589041092</c:v>
                </c:pt>
                <c:pt idx="1">
                  <c:v>3417808.2191780824</c:v>
                </c:pt>
                <c:pt idx="2">
                  <c:v>3520342.4657534249</c:v>
                </c:pt>
                <c:pt idx="3">
                  <c:v>3625952.7397260279</c:v>
                </c:pt>
                <c:pt idx="4">
                  <c:v>3734731.3219178091</c:v>
                </c:pt>
                <c:pt idx="5">
                  <c:v>3846773.2615753436</c:v>
                </c:pt>
                <c:pt idx="6">
                  <c:v>3962176.4594226042</c:v>
                </c:pt>
                <c:pt idx="7">
                  <c:v>4081041.7532052826</c:v>
                </c:pt>
                <c:pt idx="8">
                  <c:v>4203473.0058014411</c:v>
                </c:pt>
                <c:pt idx="9">
                  <c:v>4329577.1959754843</c:v>
                </c:pt>
                <c:pt idx="10">
                  <c:v>4459464.5118547492</c:v>
                </c:pt>
                <c:pt idx="11">
                  <c:v>4593248.447210392</c:v>
                </c:pt>
                <c:pt idx="12">
                  <c:v>4593248.447210392</c:v>
                </c:pt>
                <c:pt idx="13">
                  <c:v>4593248.447210392</c:v>
                </c:pt>
                <c:pt idx="14">
                  <c:v>4593248.447210392</c:v>
                </c:pt>
                <c:pt idx="15">
                  <c:v>4593248.447210392</c:v>
                </c:pt>
                <c:pt idx="16">
                  <c:v>4593248.447210392</c:v>
                </c:pt>
                <c:pt idx="17">
                  <c:v>4593248.447210392</c:v>
                </c:pt>
                <c:pt idx="18">
                  <c:v>4593248.447210392</c:v>
                </c:pt>
                <c:pt idx="19">
                  <c:v>4593248.447210392</c:v>
                </c:pt>
                <c:pt idx="20">
                  <c:v>4593248.447210392</c:v>
                </c:pt>
                <c:pt idx="21">
                  <c:v>4593248.447210392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83B-41DC-8ADA-87B79955A21A}"/>
            </c:ext>
          </c:extLst>
        </c:ser>
        <c:ser>
          <c:idx val="66"/>
          <c:order val="66"/>
          <c:tx>
            <c:strRef>
              <c:f>GFixed!$A$67</c:f>
              <c:strCache>
                <c:ptCount val="1"/>
                <c:pt idx="0">
                  <c:v>IGSTPP_Jhajhjhar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GFixed!$B$67:$W$67</c:f>
              <c:numCache>
                <c:formatCode>General</c:formatCode>
                <c:ptCount val="22"/>
                <c:pt idx="0">
                  <c:v>1580273.9726027397</c:v>
                </c:pt>
                <c:pt idx="1">
                  <c:v>1560273.9726027397</c:v>
                </c:pt>
                <c:pt idx="2">
                  <c:v>1529068.493150685</c:v>
                </c:pt>
                <c:pt idx="3">
                  <c:v>1498487.1232876712</c:v>
                </c:pt>
                <c:pt idx="4">
                  <c:v>1468517.3808219179</c:v>
                </c:pt>
                <c:pt idx="5">
                  <c:v>1439147.0332054796</c:v>
                </c:pt>
                <c:pt idx="6">
                  <c:v>1410364.0925413701</c:v>
                </c:pt>
                <c:pt idx="7">
                  <c:v>1382156.8106905427</c:v>
                </c:pt>
                <c:pt idx="8">
                  <c:v>1354513.6744767318</c:v>
                </c:pt>
                <c:pt idx="9">
                  <c:v>1327423.4009871972</c:v>
                </c:pt>
                <c:pt idx="10">
                  <c:v>1300874.9329674533</c:v>
                </c:pt>
                <c:pt idx="11">
                  <c:v>1274857.4343081042</c:v>
                </c:pt>
                <c:pt idx="12">
                  <c:v>1274857.4343081042</c:v>
                </c:pt>
                <c:pt idx="13">
                  <c:v>1274857.4343081042</c:v>
                </c:pt>
                <c:pt idx="14">
                  <c:v>1274857.4343081042</c:v>
                </c:pt>
                <c:pt idx="15">
                  <c:v>1274857.4343081042</c:v>
                </c:pt>
                <c:pt idx="16">
                  <c:v>1274857.4343081042</c:v>
                </c:pt>
                <c:pt idx="17">
                  <c:v>1274857.4343081042</c:v>
                </c:pt>
                <c:pt idx="18">
                  <c:v>1274857.4343081042</c:v>
                </c:pt>
                <c:pt idx="19">
                  <c:v>1274857.4343081042</c:v>
                </c:pt>
                <c:pt idx="20">
                  <c:v>1274857.4343081042</c:v>
                </c:pt>
                <c:pt idx="21">
                  <c:v>1274857.4343081042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783B-41DC-8ADA-87B79955A21A}"/>
            </c:ext>
          </c:extLst>
        </c:ser>
        <c:ser>
          <c:idx val="67"/>
          <c:order val="67"/>
          <c:tx>
            <c:strRef>
              <c:f>GFixed!$A$68</c:f>
              <c:strCache>
                <c:ptCount val="1"/>
                <c:pt idx="0">
                  <c:v>Bajaj_Hindusthan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GFixed!$B$68:$W$68</c:f>
              <c:numCache>
                <c:formatCode>General</c:formatCode>
                <c:ptCount val="22"/>
                <c:pt idx="0">
                  <c:v>18383561.643835615</c:v>
                </c:pt>
                <c:pt idx="1">
                  <c:v>17302191.780821919</c:v>
                </c:pt>
                <c:pt idx="2">
                  <c:v>17302191.780821919</c:v>
                </c:pt>
                <c:pt idx="3">
                  <c:v>17302191.780821919</c:v>
                </c:pt>
                <c:pt idx="4">
                  <c:v>17302191.780821919</c:v>
                </c:pt>
                <c:pt idx="5">
                  <c:v>17302191.780821919</c:v>
                </c:pt>
                <c:pt idx="6">
                  <c:v>17302191.780821919</c:v>
                </c:pt>
                <c:pt idx="7">
                  <c:v>17302191.780821919</c:v>
                </c:pt>
                <c:pt idx="8">
                  <c:v>17302191.780821919</c:v>
                </c:pt>
                <c:pt idx="9">
                  <c:v>17302191.780821919</c:v>
                </c:pt>
                <c:pt idx="10">
                  <c:v>17302191.780821919</c:v>
                </c:pt>
                <c:pt idx="11">
                  <c:v>17302191.780821919</c:v>
                </c:pt>
                <c:pt idx="12">
                  <c:v>17302191.780821919</c:v>
                </c:pt>
                <c:pt idx="13">
                  <c:v>17302191.780821919</c:v>
                </c:pt>
                <c:pt idx="14">
                  <c:v>17302191.780821919</c:v>
                </c:pt>
                <c:pt idx="15">
                  <c:v>17302191.780821919</c:v>
                </c:pt>
                <c:pt idx="16">
                  <c:v>17302191.780821919</c:v>
                </c:pt>
                <c:pt idx="17">
                  <c:v>17302191.780821919</c:v>
                </c:pt>
                <c:pt idx="18">
                  <c:v>17302191.780821919</c:v>
                </c:pt>
                <c:pt idx="19">
                  <c:v>17302191.780821919</c:v>
                </c:pt>
                <c:pt idx="20">
                  <c:v>17302191.780821919</c:v>
                </c:pt>
                <c:pt idx="21">
                  <c:v>17302191.780821919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783B-41DC-8ADA-87B79955A21A}"/>
            </c:ext>
          </c:extLst>
        </c:ser>
        <c:ser>
          <c:idx val="68"/>
          <c:order val="68"/>
          <c:tx>
            <c:strRef>
              <c:f>GFixed!$A$69</c:f>
              <c:strCache>
                <c:ptCount val="1"/>
                <c:pt idx="0">
                  <c:v>Lalitpur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GFixed!$B$69:$W$69</c:f>
              <c:numCache>
                <c:formatCode>General</c:formatCode>
                <c:ptCount val="22"/>
                <c:pt idx="0">
                  <c:v>30769315.06849315</c:v>
                </c:pt>
                <c:pt idx="1">
                  <c:v>52061369.8630137</c:v>
                </c:pt>
                <c:pt idx="2">
                  <c:v>51020142.465753421</c:v>
                </c:pt>
                <c:pt idx="3">
                  <c:v>49999739.616438352</c:v>
                </c:pt>
                <c:pt idx="4">
                  <c:v>48999744.824109584</c:v>
                </c:pt>
                <c:pt idx="5">
                  <c:v>48019749.927627392</c:v>
                </c:pt>
                <c:pt idx="6">
                  <c:v>47059354.929074846</c:v>
                </c:pt>
                <c:pt idx="7">
                  <c:v>46118167.830493346</c:v>
                </c:pt>
                <c:pt idx="8">
                  <c:v>45195804.47388348</c:v>
                </c:pt>
                <c:pt idx="9">
                  <c:v>44291888.384405807</c:v>
                </c:pt>
                <c:pt idx="10">
                  <c:v>43406050.616717689</c:v>
                </c:pt>
                <c:pt idx="11">
                  <c:v>42537929.604383335</c:v>
                </c:pt>
                <c:pt idx="12">
                  <c:v>42537929.604383335</c:v>
                </c:pt>
                <c:pt idx="13">
                  <c:v>42537929.604383335</c:v>
                </c:pt>
                <c:pt idx="14">
                  <c:v>42537929.604383335</c:v>
                </c:pt>
                <c:pt idx="15">
                  <c:v>42537929.604383335</c:v>
                </c:pt>
                <c:pt idx="16">
                  <c:v>42537929.604383335</c:v>
                </c:pt>
                <c:pt idx="17">
                  <c:v>42537929.604383335</c:v>
                </c:pt>
                <c:pt idx="18">
                  <c:v>42537929.604383335</c:v>
                </c:pt>
                <c:pt idx="19">
                  <c:v>42537929.604383335</c:v>
                </c:pt>
                <c:pt idx="20">
                  <c:v>42537929.604383335</c:v>
                </c:pt>
                <c:pt idx="21">
                  <c:v>42537929.604383335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783B-41DC-8ADA-87B79955A21A}"/>
            </c:ext>
          </c:extLst>
        </c:ser>
        <c:ser>
          <c:idx val="69"/>
          <c:order val="69"/>
          <c:tx>
            <c:strRef>
              <c:f>GFixed!$A$70</c:f>
              <c:strCache>
                <c:ptCount val="1"/>
                <c:pt idx="0">
                  <c:v>Captive_and_Cogen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GFixed!$B$70:$W$70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783B-41DC-8ADA-87B79955A21A}"/>
            </c:ext>
          </c:extLst>
        </c:ser>
        <c:ser>
          <c:idx val="70"/>
          <c:order val="70"/>
          <c:tx>
            <c:strRef>
              <c:f>GFixed!$A$71</c:f>
              <c:strCache>
                <c:ptCount val="1"/>
                <c:pt idx="0">
                  <c:v>NVVN_Coal_Power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GFixed!$B$71:$W$71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783B-41DC-8ADA-87B79955A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417880"/>
        <c:axId val="631419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GFixed!$A$1</c15:sqref>
                        </c15:formulaRef>
                      </c:ext>
                    </c:extLst>
                    <c:strCache>
                      <c:ptCount val="1"/>
                      <c:pt idx="0">
                        <c:v>G_no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GFixed!$B$1:$W$1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3B-41DC-8ADA-87B79955A21A}"/>
                  </c:ext>
                </c:extLst>
              </c15:ser>
            </c15:filteredLineSeries>
          </c:ext>
        </c:extLst>
      </c:lineChart>
      <c:catAx>
        <c:axId val="63141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19192"/>
        <c:crosses val="autoZero"/>
        <c:auto val="1"/>
        <c:lblAlgn val="ctr"/>
        <c:lblOffset val="100"/>
        <c:noMultiLvlLbl val="0"/>
      </c:catAx>
      <c:valAx>
        <c:axId val="6314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1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PPA_status!$A$2</c:f>
              <c:strCache>
                <c:ptCount val="1"/>
                <c:pt idx="0">
                  <c:v>Anpara_A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PPA_status!$B$2:$W$2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8-449C-BDF6-A2DFE992CCCE}"/>
            </c:ext>
          </c:extLst>
        </c:ser>
        <c:ser>
          <c:idx val="1"/>
          <c:order val="1"/>
          <c:tx>
            <c:strRef>
              <c:f>PPA_status!$A$3</c:f>
              <c:strCache>
                <c:ptCount val="1"/>
                <c:pt idx="0">
                  <c:v>Anpara_B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PPA_status!$B$3:$W$3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8-449C-BDF6-A2DFE992CCCE}"/>
            </c:ext>
          </c:extLst>
        </c:ser>
        <c:ser>
          <c:idx val="2"/>
          <c:order val="2"/>
          <c:tx>
            <c:strRef>
              <c:f>PPA_status!$A$4</c:f>
              <c:strCache>
                <c:ptCount val="1"/>
                <c:pt idx="0">
                  <c:v>Harduagunj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PPA_status!$B$4:$W$4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8-449C-BDF6-A2DFE992CCCE}"/>
            </c:ext>
          </c:extLst>
        </c:ser>
        <c:ser>
          <c:idx val="3"/>
          <c:order val="3"/>
          <c:tx>
            <c:strRef>
              <c:f>PPA_status!$A$5</c:f>
              <c:strCache>
                <c:ptCount val="1"/>
                <c:pt idx="0">
                  <c:v>Obra_A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PPA_status!$B$5:$W$5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8-449C-BDF6-A2DFE992CCCE}"/>
            </c:ext>
          </c:extLst>
        </c:ser>
        <c:ser>
          <c:idx val="4"/>
          <c:order val="4"/>
          <c:tx>
            <c:strRef>
              <c:f>PPA_status!$A$6</c:f>
              <c:strCache>
                <c:ptCount val="1"/>
                <c:pt idx="0">
                  <c:v>Obra_B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PPA_status!$B$6:$W$6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78-449C-BDF6-A2DFE992CCCE}"/>
            </c:ext>
          </c:extLst>
        </c:ser>
        <c:ser>
          <c:idx val="5"/>
          <c:order val="5"/>
          <c:tx>
            <c:strRef>
              <c:f>PPA_status!$A$7</c:f>
              <c:strCache>
                <c:ptCount val="1"/>
                <c:pt idx="0">
                  <c:v>Panki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PPA_status!$B$7:$W$7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78-449C-BDF6-A2DFE992CCCE}"/>
            </c:ext>
          </c:extLst>
        </c:ser>
        <c:ser>
          <c:idx val="6"/>
          <c:order val="6"/>
          <c:tx>
            <c:strRef>
              <c:f>PPA_status!$A$8</c:f>
              <c:strCache>
                <c:ptCount val="1"/>
                <c:pt idx="0">
                  <c:v>Parichha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PPA_status!$B$8:$W$8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78-449C-BDF6-A2DFE992CCCE}"/>
            </c:ext>
          </c:extLst>
        </c:ser>
        <c:ser>
          <c:idx val="7"/>
          <c:order val="7"/>
          <c:tx>
            <c:strRef>
              <c:f>PPA_status!$A$9</c:f>
              <c:strCache>
                <c:ptCount val="1"/>
                <c:pt idx="0">
                  <c:v>ParichhaExtn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PPA_status!$B$9:$W$9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78-449C-BDF6-A2DFE992CCCE}"/>
            </c:ext>
          </c:extLst>
        </c:ser>
        <c:ser>
          <c:idx val="8"/>
          <c:order val="8"/>
          <c:tx>
            <c:strRef>
              <c:f>PPA_status!$A$10</c:f>
              <c:strCache>
                <c:ptCount val="1"/>
                <c:pt idx="0">
                  <c:v>ParichhaExtn_Stage_II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PPA_status!$B$10:$W$10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78-449C-BDF6-A2DFE992CCCE}"/>
            </c:ext>
          </c:extLst>
        </c:ser>
        <c:ser>
          <c:idx val="9"/>
          <c:order val="9"/>
          <c:tx>
            <c:strRef>
              <c:f>PPA_status!$A$11</c:f>
              <c:strCache>
                <c:ptCount val="1"/>
                <c:pt idx="0">
                  <c:v>Harduaganj_Ext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PPA_status!$B$11:$W$11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78-449C-BDF6-A2DFE992CCCE}"/>
            </c:ext>
          </c:extLst>
        </c:ser>
        <c:ser>
          <c:idx val="10"/>
          <c:order val="10"/>
          <c:tx>
            <c:strRef>
              <c:f>PPA_status!$A$12</c:f>
              <c:strCache>
                <c:ptCount val="1"/>
                <c:pt idx="0">
                  <c:v>Anpara_D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PPA_status!$B$12:$W$12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78-449C-BDF6-A2DFE992CCCE}"/>
            </c:ext>
          </c:extLst>
        </c:ser>
        <c:ser>
          <c:idx val="11"/>
          <c:order val="11"/>
          <c:tx>
            <c:strRef>
              <c:f>PPA_status!$A$13</c:f>
              <c:strCache>
                <c:ptCount val="1"/>
                <c:pt idx="0">
                  <c:v>Khara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PPA_status!$B$13:$W$13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78-449C-BDF6-A2DFE992CCCE}"/>
            </c:ext>
          </c:extLst>
        </c:ser>
        <c:ser>
          <c:idx val="12"/>
          <c:order val="12"/>
          <c:tx>
            <c:strRef>
              <c:f>PPA_status!$A$14</c:f>
              <c:strCache>
                <c:ptCount val="1"/>
                <c:pt idx="0">
                  <c:v>Matatila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PPA_status!$B$14:$W$14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78-449C-BDF6-A2DFE992CCCE}"/>
            </c:ext>
          </c:extLst>
        </c:ser>
        <c:ser>
          <c:idx val="13"/>
          <c:order val="13"/>
          <c:tx>
            <c:strRef>
              <c:f>PPA_status!$A$15</c:f>
              <c:strCache>
                <c:ptCount val="1"/>
                <c:pt idx="0">
                  <c:v>Obra_Hydel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PPA_status!$B$15:$W$15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78-449C-BDF6-A2DFE992CCCE}"/>
            </c:ext>
          </c:extLst>
        </c:ser>
        <c:ser>
          <c:idx val="14"/>
          <c:order val="14"/>
          <c:tx>
            <c:strRef>
              <c:f>PPA_status!$A$16</c:f>
              <c:strCache>
                <c:ptCount val="1"/>
                <c:pt idx="0">
                  <c:v>Rihand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PPA_status!$B$16:$W$16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478-449C-BDF6-A2DFE992CCCE}"/>
            </c:ext>
          </c:extLst>
        </c:ser>
        <c:ser>
          <c:idx val="15"/>
          <c:order val="15"/>
          <c:tx>
            <c:strRef>
              <c:f>PPA_status!$A$17</c:f>
              <c:strCache>
                <c:ptCount val="1"/>
                <c:pt idx="0">
                  <c:v>UGC_Power_Stations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PPA_status!$B$17:$W$17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478-449C-BDF6-A2DFE992CCCE}"/>
            </c:ext>
          </c:extLst>
        </c:ser>
        <c:ser>
          <c:idx val="16"/>
          <c:order val="16"/>
          <c:tx>
            <c:strRef>
              <c:f>PPA_status!$A$18</c:f>
              <c:strCache>
                <c:ptCount val="1"/>
                <c:pt idx="0">
                  <c:v>BelkaBabail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PPA_status!$B$18:$W$18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478-449C-BDF6-A2DFE992CCCE}"/>
            </c:ext>
          </c:extLst>
        </c:ser>
        <c:ser>
          <c:idx val="17"/>
          <c:order val="17"/>
          <c:tx>
            <c:strRef>
              <c:f>PPA_status!$A$19</c:f>
              <c:strCache>
                <c:ptCount val="1"/>
                <c:pt idx="0">
                  <c:v>Sheetla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PPA_status!$B$19:$W$19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78-449C-BDF6-A2DFE992CCCE}"/>
            </c:ext>
          </c:extLst>
        </c:ser>
        <c:ser>
          <c:idx val="18"/>
          <c:order val="18"/>
          <c:tx>
            <c:strRef>
              <c:f>PPA_status!$A$20</c:f>
              <c:strCache>
                <c:ptCount val="1"/>
                <c:pt idx="0">
                  <c:v>Anta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PPA_status!$B$20:$W$20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478-449C-BDF6-A2DFE992CCCE}"/>
            </c:ext>
          </c:extLst>
        </c:ser>
        <c:ser>
          <c:idx val="19"/>
          <c:order val="19"/>
          <c:tx>
            <c:strRef>
              <c:f>PPA_status!$A$21</c:f>
              <c:strCache>
                <c:ptCount val="1"/>
                <c:pt idx="0">
                  <c:v>Auriya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PPA_status!$B$21:$W$21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478-449C-BDF6-A2DFE992CCCE}"/>
            </c:ext>
          </c:extLst>
        </c:ser>
        <c:ser>
          <c:idx val="20"/>
          <c:order val="20"/>
          <c:tx>
            <c:strRef>
              <c:f>PPA_status!$A$22</c:f>
              <c:strCache>
                <c:ptCount val="1"/>
                <c:pt idx="0">
                  <c:v>Dadri_Thermal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PPA_status!$B$22:$W$22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478-449C-BDF6-A2DFE992CCCE}"/>
            </c:ext>
          </c:extLst>
        </c:ser>
        <c:ser>
          <c:idx val="21"/>
          <c:order val="21"/>
          <c:tx>
            <c:strRef>
              <c:f>PPA_status!$A$23</c:f>
              <c:strCache>
                <c:ptCount val="1"/>
                <c:pt idx="0">
                  <c:v>Dadri_Gas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PPA_status!$B$23:$W$23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478-449C-BDF6-A2DFE992CCCE}"/>
            </c:ext>
          </c:extLst>
        </c:ser>
        <c:ser>
          <c:idx val="22"/>
          <c:order val="22"/>
          <c:tx>
            <c:strRef>
              <c:f>PPA_status!$A$24</c:f>
              <c:strCache>
                <c:ptCount val="1"/>
                <c:pt idx="0">
                  <c:v>Dadri_Extension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PPA_status!$B$24:$W$24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478-449C-BDF6-A2DFE992CCCE}"/>
            </c:ext>
          </c:extLst>
        </c:ser>
        <c:ser>
          <c:idx val="23"/>
          <c:order val="23"/>
          <c:tx>
            <c:strRef>
              <c:f>PPA_status!$A$25</c:f>
              <c:strCache>
                <c:ptCount val="1"/>
                <c:pt idx="0">
                  <c:v>Rihand-I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PPA_status!$B$25:$W$25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478-449C-BDF6-A2DFE992CCCE}"/>
            </c:ext>
          </c:extLst>
        </c:ser>
        <c:ser>
          <c:idx val="24"/>
          <c:order val="24"/>
          <c:tx>
            <c:strRef>
              <c:f>PPA_status!$A$26</c:f>
              <c:strCache>
                <c:ptCount val="1"/>
                <c:pt idx="0">
                  <c:v>Rihand-II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PPA_status!$B$26:$W$26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478-449C-BDF6-A2DFE992CCCE}"/>
            </c:ext>
          </c:extLst>
        </c:ser>
        <c:ser>
          <c:idx val="25"/>
          <c:order val="25"/>
          <c:tx>
            <c:strRef>
              <c:f>PPA_status!$A$27</c:f>
              <c:strCache>
                <c:ptCount val="1"/>
                <c:pt idx="0">
                  <c:v>Singrauli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PPA_status!$B$27:$W$27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478-449C-BDF6-A2DFE992CCCE}"/>
            </c:ext>
          </c:extLst>
        </c:ser>
        <c:ser>
          <c:idx val="26"/>
          <c:order val="26"/>
          <c:tx>
            <c:strRef>
              <c:f>PPA_status!$A$28</c:f>
              <c:strCache>
                <c:ptCount val="1"/>
                <c:pt idx="0">
                  <c:v>Tanda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PPA_status!$B$28:$W$28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478-449C-BDF6-A2DFE992CCCE}"/>
            </c:ext>
          </c:extLst>
        </c:ser>
        <c:ser>
          <c:idx val="27"/>
          <c:order val="27"/>
          <c:tx>
            <c:strRef>
              <c:f>PPA_status!$A$29</c:f>
              <c:strCache>
                <c:ptCount val="1"/>
                <c:pt idx="0">
                  <c:v>Unchahar-I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PPA_status!$B$29:$W$29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478-449C-BDF6-A2DFE992CCCE}"/>
            </c:ext>
          </c:extLst>
        </c:ser>
        <c:ser>
          <c:idx val="28"/>
          <c:order val="28"/>
          <c:tx>
            <c:strRef>
              <c:f>PPA_status!$A$30</c:f>
              <c:strCache>
                <c:ptCount val="1"/>
                <c:pt idx="0">
                  <c:v>Unchahar-II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PPA_status!$B$30:$W$30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478-449C-BDF6-A2DFE992CCCE}"/>
            </c:ext>
          </c:extLst>
        </c:ser>
        <c:ser>
          <c:idx val="29"/>
          <c:order val="29"/>
          <c:tx>
            <c:strRef>
              <c:f>PPA_status!$A$31</c:f>
              <c:strCache>
                <c:ptCount val="1"/>
                <c:pt idx="0">
                  <c:v>Unchahar-III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PPA_status!$B$31:$W$31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478-449C-BDF6-A2DFE992CCCE}"/>
            </c:ext>
          </c:extLst>
        </c:ser>
        <c:ser>
          <c:idx val="30"/>
          <c:order val="30"/>
          <c:tx>
            <c:strRef>
              <c:f>PPA_status!$A$32</c:f>
              <c:strCache>
                <c:ptCount val="1"/>
                <c:pt idx="0">
                  <c:v>Farakka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PPA_status!$B$32:$W$32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478-449C-BDF6-A2DFE992CCCE}"/>
            </c:ext>
          </c:extLst>
        </c:ser>
        <c:ser>
          <c:idx val="31"/>
          <c:order val="31"/>
          <c:tx>
            <c:strRef>
              <c:f>PPA_status!$A$33</c:f>
              <c:strCache>
                <c:ptCount val="1"/>
                <c:pt idx="0">
                  <c:v>Kahalgaon_St_I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PPA_status!$B$33:$W$33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78-449C-BDF6-A2DFE992CCCE}"/>
            </c:ext>
          </c:extLst>
        </c:ser>
        <c:ser>
          <c:idx val="32"/>
          <c:order val="32"/>
          <c:tx>
            <c:strRef>
              <c:f>PPA_status!$A$34</c:f>
              <c:strCache>
                <c:ptCount val="1"/>
                <c:pt idx="0">
                  <c:v>KahalgaonSt_II_Ph_II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PPA_status!$B$34:$W$34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478-449C-BDF6-A2DFE992CCCE}"/>
            </c:ext>
          </c:extLst>
        </c:ser>
        <c:ser>
          <c:idx val="33"/>
          <c:order val="33"/>
          <c:tx>
            <c:strRef>
              <c:f>PPA_status!$A$35</c:f>
              <c:strCache>
                <c:ptCount val="1"/>
                <c:pt idx="0">
                  <c:v>Koldam_Hydro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PPA_status!$B$35:$W$35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478-449C-BDF6-A2DFE992CCCE}"/>
            </c:ext>
          </c:extLst>
        </c:ser>
        <c:ser>
          <c:idx val="34"/>
          <c:order val="34"/>
          <c:tx>
            <c:strRef>
              <c:f>PPA_status!$A$36</c:f>
              <c:strCache>
                <c:ptCount val="1"/>
                <c:pt idx="0">
                  <c:v>Rihand-III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PPA_status!$B$36:$W$36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478-449C-BDF6-A2DFE992CCCE}"/>
            </c:ext>
          </c:extLst>
        </c:ser>
        <c:ser>
          <c:idx val="35"/>
          <c:order val="35"/>
          <c:tx>
            <c:strRef>
              <c:f>PPA_status!$A$37</c:f>
              <c:strCache>
                <c:ptCount val="1"/>
                <c:pt idx="0">
                  <c:v>Chamera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PPA_status!$B$37:$W$37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478-449C-BDF6-A2DFE992CCCE}"/>
            </c:ext>
          </c:extLst>
        </c:ser>
        <c:ser>
          <c:idx val="36"/>
          <c:order val="36"/>
          <c:tx>
            <c:strRef>
              <c:f>PPA_status!$A$38</c:f>
              <c:strCache>
                <c:ptCount val="1"/>
                <c:pt idx="0">
                  <c:v>Chamera_II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PPA_status!$B$38:$W$38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478-449C-BDF6-A2DFE992CCCE}"/>
            </c:ext>
          </c:extLst>
        </c:ser>
        <c:ser>
          <c:idx val="37"/>
          <c:order val="37"/>
          <c:tx>
            <c:strRef>
              <c:f>PPA_status!$A$39</c:f>
              <c:strCache>
                <c:ptCount val="1"/>
                <c:pt idx="0">
                  <c:v>Chamera_III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PPA_status!$B$39:$W$39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478-449C-BDF6-A2DFE992CCCE}"/>
            </c:ext>
          </c:extLst>
        </c:ser>
        <c:ser>
          <c:idx val="38"/>
          <c:order val="38"/>
          <c:tx>
            <c:strRef>
              <c:f>PPA_status!$A$40</c:f>
              <c:strCache>
                <c:ptCount val="1"/>
                <c:pt idx="0">
                  <c:v>Dhauliganga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PPA_status!$B$40:$W$40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478-449C-BDF6-A2DFE992CCCE}"/>
            </c:ext>
          </c:extLst>
        </c:ser>
        <c:ser>
          <c:idx val="39"/>
          <c:order val="39"/>
          <c:tx>
            <c:strRef>
              <c:f>PPA_status!$A$41</c:f>
              <c:strCache>
                <c:ptCount val="1"/>
                <c:pt idx="0">
                  <c:v>Salal_I_II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PPA_status!$B$41:$W$41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478-449C-BDF6-A2DFE992CCCE}"/>
            </c:ext>
          </c:extLst>
        </c:ser>
        <c:ser>
          <c:idx val="40"/>
          <c:order val="40"/>
          <c:tx>
            <c:strRef>
              <c:f>PPA_status!$A$42</c:f>
              <c:strCache>
                <c:ptCount val="1"/>
                <c:pt idx="0">
                  <c:v>Tanakpur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PPA_status!$B$42:$W$42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478-449C-BDF6-A2DFE992CCCE}"/>
            </c:ext>
          </c:extLst>
        </c:ser>
        <c:ser>
          <c:idx val="41"/>
          <c:order val="41"/>
          <c:tx>
            <c:strRef>
              <c:f>PPA_status!$A$43</c:f>
              <c:strCache>
                <c:ptCount val="1"/>
                <c:pt idx="0">
                  <c:v>Uri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PPA_status!$B$43:$W$43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478-449C-BDF6-A2DFE992CCCE}"/>
            </c:ext>
          </c:extLst>
        </c:ser>
        <c:ser>
          <c:idx val="42"/>
          <c:order val="42"/>
          <c:tx>
            <c:strRef>
              <c:f>PPA_status!$A$44</c:f>
              <c:strCache>
                <c:ptCount val="1"/>
                <c:pt idx="0">
                  <c:v>Dulhasti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PPA_status!$B$44:$W$44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478-449C-BDF6-A2DFE992CCCE}"/>
            </c:ext>
          </c:extLst>
        </c:ser>
        <c:ser>
          <c:idx val="43"/>
          <c:order val="43"/>
          <c:tx>
            <c:strRef>
              <c:f>PPA_status!$A$45</c:f>
              <c:strCache>
                <c:ptCount val="1"/>
                <c:pt idx="0">
                  <c:v>Sewa_II_JuneJuly_2010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PPA_status!$B$45:$W$45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478-449C-BDF6-A2DFE992CCCE}"/>
            </c:ext>
          </c:extLst>
        </c:ser>
        <c:ser>
          <c:idx val="44"/>
          <c:order val="44"/>
          <c:tx>
            <c:strRef>
              <c:f>PPA_status!$A$46</c:f>
              <c:strCache>
                <c:ptCount val="1"/>
                <c:pt idx="0">
                  <c:v>Uri-II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PPA_status!$B$46:$W$46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478-449C-BDF6-A2DFE992CCCE}"/>
            </c:ext>
          </c:extLst>
        </c:ser>
        <c:ser>
          <c:idx val="45"/>
          <c:order val="45"/>
          <c:tx>
            <c:strRef>
              <c:f>PPA_status!$A$47</c:f>
              <c:strCache>
                <c:ptCount val="1"/>
                <c:pt idx="0">
                  <c:v>Parbati_III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PPA_status!$B$47:$W$47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478-449C-BDF6-A2DFE992CCCE}"/>
            </c:ext>
          </c:extLst>
        </c:ser>
        <c:ser>
          <c:idx val="46"/>
          <c:order val="46"/>
          <c:tx>
            <c:strRef>
              <c:f>PPA_status!$A$48</c:f>
              <c:strCache>
                <c:ptCount val="1"/>
                <c:pt idx="0">
                  <c:v>NAPP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PPA_status!$B$48:$W$48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478-449C-BDF6-A2DFE992CCCE}"/>
            </c:ext>
          </c:extLst>
        </c:ser>
        <c:ser>
          <c:idx val="47"/>
          <c:order val="47"/>
          <c:tx>
            <c:strRef>
              <c:f>PPA_status!$A$49</c:f>
              <c:strCache>
                <c:ptCount val="1"/>
                <c:pt idx="0">
                  <c:v>RAPP_3_4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PPA_status!$B$49:$W$49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478-449C-BDF6-A2DFE992CCCE}"/>
            </c:ext>
          </c:extLst>
        </c:ser>
        <c:ser>
          <c:idx val="48"/>
          <c:order val="48"/>
          <c:tx>
            <c:strRef>
              <c:f>PPA_status!$A$50</c:f>
              <c:strCache>
                <c:ptCount val="1"/>
                <c:pt idx="0">
                  <c:v>RAPP5_6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PPA_status!$B$50:$W$50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478-449C-BDF6-A2DFE992CCCE}"/>
            </c:ext>
          </c:extLst>
        </c:ser>
        <c:ser>
          <c:idx val="49"/>
          <c:order val="49"/>
          <c:tx>
            <c:strRef>
              <c:f>PPA_status!$A$51</c:f>
              <c:strCache>
                <c:ptCount val="1"/>
                <c:pt idx="0">
                  <c:v>NATHPA_JHAKRI_HPS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PPA_status!$B$51:$W$51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478-449C-BDF6-A2DFE992CCCE}"/>
            </c:ext>
          </c:extLst>
        </c:ser>
        <c:ser>
          <c:idx val="50"/>
          <c:order val="50"/>
          <c:tx>
            <c:strRef>
              <c:f>PPA_status!$A$52</c:f>
              <c:strCache>
                <c:ptCount val="1"/>
                <c:pt idx="0">
                  <c:v>TALA_POWER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PPA_status!$B$52:$W$52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478-449C-BDF6-A2DFE992CCCE}"/>
            </c:ext>
          </c:extLst>
        </c:ser>
        <c:ser>
          <c:idx val="51"/>
          <c:order val="51"/>
          <c:tx>
            <c:strRef>
              <c:f>PPA_status!$A$53</c:f>
              <c:strCache>
                <c:ptCount val="1"/>
                <c:pt idx="0">
                  <c:v>Koteshwar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PPA_status!$B$53:$W$53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478-449C-BDF6-A2DFE992CCCE}"/>
            </c:ext>
          </c:extLst>
        </c:ser>
        <c:ser>
          <c:idx val="52"/>
          <c:order val="52"/>
          <c:tx>
            <c:strRef>
              <c:f>PPA_status!$A$54</c:f>
              <c:strCache>
                <c:ptCount val="1"/>
                <c:pt idx="0">
                  <c:v>Srinagar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PPA_status!$B$54:$W$54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478-449C-BDF6-A2DFE992CCCE}"/>
            </c:ext>
          </c:extLst>
        </c:ser>
        <c:ser>
          <c:idx val="53"/>
          <c:order val="53"/>
          <c:tx>
            <c:strRef>
              <c:f>PPA_status!$A$55</c:f>
              <c:strCache>
                <c:ptCount val="1"/>
                <c:pt idx="0">
                  <c:v>Sasan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PPA_status!$B$55:$W$55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478-449C-BDF6-A2DFE992CCCE}"/>
            </c:ext>
          </c:extLst>
        </c:ser>
        <c:ser>
          <c:idx val="54"/>
          <c:order val="54"/>
          <c:tx>
            <c:strRef>
              <c:f>PPA_status!$A$56</c:f>
              <c:strCache>
                <c:ptCount val="1"/>
                <c:pt idx="0">
                  <c:v>case_I_KSK_MHND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PPA_status!$B$56:$W$56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478-449C-BDF6-A2DFE992CCCE}"/>
            </c:ext>
          </c:extLst>
        </c:ser>
        <c:ser>
          <c:idx val="55"/>
          <c:order val="55"/>
          <c:tx>
            <c:strRef>
              <c:f>PPA_status!$A$57</c:f>
              <c:strCache>
                <c:ptCount val="1"/>
                <c:pt idx="0">
                  <c:v>case_I_B_PTC_MB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PPA_status!$B$57:$W$57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478-449C-BDF6-A2DFE992CCCE}"/>
            </c:ext>
          </c:extLst>
        </c:ser>
        <c:ser>
          <c:idx val="56"/>
          <c:order val="56"/>
          <c:tx>
            <c:strRef>
              <c:f>PPA_status!$A$58</c:f>
              <c:strCache>
                <c:ptCount val="1"/>
                <c:pt idx="0">
                  <c:v>case_I_C_PTC_TRN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PPA_status!$B$58:$W$58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478-449C-BDF6-A2DFE992CCCE}"/>
            </c:ext>
          </c:extLst>
        </c:ser>
        <c:ser>
          <c:idx val="57"/>
          <c:order val="57"/>
          <c:tx>
            <c:strRef>
              <c:f>PPA_status!$A$59</c:f>
              <c:strCache>
                <c:ptCount val="1"/>
                <c:pt idx="0">
                  <c:v>case_I_D_RKM_PGN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PPA_status!$B$59:$W$59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478-449C-BDF6-A2DFE992CCCE}"/>
            </c:ext>
          </c:extLst>
        </c:ser>
        <c:ser>
          <c:idx val="58"/>
          <c:order val="58"/>
          <c:tx>
            <c:strRef>
              <c:f>PPA_status!$A$60</c:f>
              <c:strCache>
                <c:ptCount val="1"/>
                <c:pt idx="0">
                  <c:v>Karcham-Wangtoo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PPA_status!$B$60:$W$60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478-449C-BDF6-A2DFE992CCCE}"/>
            </c:ext>
          </c:extLst>
        </c:ser>
        <c:ser>
          <c:idx val="59"/>
          <c:order val="59"/>
          <c:tx>
            <c:strRef>
              <c:f>PPA_status!$A$61</c:f>
              <c:strCache>
                <c:ptCount val="1"/>
                <c:pt idx="0">
                  <c:v>VISHNUPRAYAG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PPA_status!$B$61:$W$61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478-449C-BDF6-A2DFE992CCCE}"/>
            </c:ext>
          </c:extLst>
        </c:ser>
        <c:ser>
          <c:idx val="60"/>
          <c:order val="60"/>
          <c:tx>
            <c:strRef>
              <c:f>PPA_status!$A$62</c:f>
              <c:strCache>
                <c:ptCount val="1"/>
                <c:pt idx="0">
                  <c:v>TEHRI_STAGE-I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PPA_status!$B$62:$W$62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478-449C-BDF6-A2DFE992CCCE}"/>
            </c:ext>
          </c:extLst>
        </c:ser>
        <c:ser>
          <c:idx val="61"/>
          <c:order val="61"/>
          <c:tx>
            <c:strRef>
              <c:f>PPA_status!$A$63</c:f>
              <c:strCache>
                <c:ptCount val="1"/>
                <c:pt idx="0">
                  <c:v>Rosa_Power_Project_1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PPA_status!$B$63:$W$63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478-449C-BDF6-A2DFE992CCCE}"/>
            </c:ext>
          </c:extLst>
        </c:ser>
        <c:ser>
          <c:idx val="62"/>
          <c:order val="62"/>
          <c:tx>
            <c:strRef>
              <c:f>PPA_status!$A$64</c:f>
              <c:strCache>
                <c:ptCount val="1"/>
                <c:pt idx="0">
                  <c:v>Rosa_Power_Project_2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PPA_status!$B$64:$W$64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478-449C-BDF6-A2DFE992CCCE}"/>
            </c:ext>
          </c:extLst>
        </c:ser>
        <c:ser>
          <c:idx val="63"/>
          <c:order val="63"/>
          <c:tx>
            <c:strRef>
              <c:f>PPA_status!$A$65</c:f>
              <c:strCache>
                <c:ptCount val="1"/>
                <c:pt idx="0">
                  <c:v>Bara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PPA_status!$B$65:$W$65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478-449C-BDF6-A2DFE992CCCE}"/>
            </c:ext>
          </c:extLst>
        </c:ser>
        <c:ser>
          <c:idx val="64"/>
          <c:order val="64"/>
          <c:tx>
            <c:strRef>
              <c:f>PPA_status!$A$66</c:f>
              <c:strCache>
                <c:ptCount val="1"/>
                <c:pt idx="0">
                  <c:v>Anpara_C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PPA_status!$B$66:$W$66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478-449C-BDF6-A2DFE992CCCE}"/>
            </c:ext>
          </c:extLst>
        </c:ser>
        <c:ser>
          <c:idx val="65"/>
          <c:order val="65"/>
          <c:tx>
            <c:strRef>
              <c:f>PPA_status!$A$67</c:f>
              <c:strCache>
                <c:ptCount val="1"/>
                <c:pt idx="0">
                  <c:v>IGSTPP_Jhajhjhar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PPA_status!$B$67:$W$67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478-449C-BDF6-A2DFE992CCCE}"/>
            </c:ext>
          </c:extLst>
        </c:ser>
        <c:ser>
          <c:idx val="66"/>
          <c:order val="66"/>
          <c:tx>
            <c:strRef>
              <c:f>PPA_status!$A$68</c:f>
              <c:strCache>
                <c:ptCount val="1"/>
                <c:pt idx="0">
                  <c:v>Bajaj_Hindusthan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PPA_status!$B$68:$W$68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478-449C-BDF6-A2DFE992CCCE}"/>
            </c:ext>
          </c:extLst>
        </c:ser>
        <c:ser>
          <c:idx val="67"/>
          <c:order val="67"/>
          <c:tx>
            <c:strRef>
              <c:f>PPA_status!$A$69</c:f>
              <c:strCache>
                <c:ptCount val="1"/>
                <c:pt idx="0">
                  <c:v>Lalitpur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PPA_status!$B$69:$W$69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478-449C-BDF6-A2DFE992CCCE}"/>
            </c:ext>
          </c:extLst>
        </c:ser>
        <c:ser>
          <c:idx val="68"/>
          <c:order val="68"/>
          <c:tx>
            <c:strRef>
              <c:f>PPA_status!$A$70</c:f>
              <c:strCache>
                <c:ptCount val="1"/>
                <c:pt idx="0">
                  <c:v>Captive_and_Cogen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PPA_status!$B$70:$W$70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478-449C-BDF6-A2DFE992CCCE}"/>
            </c:ext>
          </c:extLst>
        </c:ser>
        <c:ser>
          <c:idx val="69"/>
          <c:order val="69"/>
          <c:tx>
            <c:strRef>
              <c:f>PPA_status!$A$71</c:f>
              <c:strCache>
                <c:ptCount val="1"/>
                <c:pt idx="0">
                  <c:v>NVVN_Coal_Power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PPA_status!$B$1:$W$1</c:f>
              <c:strCache>
                <c:ptCount val="2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</c:strCache>
            </c:strRef>
          </c:cat>
          <c:val>
            <c:numRef>
              <c:f>PPA_status!$B$71:$W$71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478-449C-BDF6-A2DFE992C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540000"/>
        <c:axId val="779540328"/>
      </c:barChart>
      <c:catAx>
        <c:axId val="77954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40328"/>
        <c:crosses val="autoZero"/>
        <c:auto val="1"/>
        <c:lblAlgn val="ctr"/>
        <c:lblOffset val="100"/>
        <c:noMultiLvlLbl val="0"/>
      </c:catAx>
      <c:valAx>
        <c:axId val="77954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4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PPA_status!$Y$1</c:f>
              <c:strCache>
                <c:ptCount val="1"/>
                <c:pt idx="0">
                  <c:v>cd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PPA_status!$A$2:$A$74</c:f>
              <c:strCache>
                <c:ptCount val="70"/>
                <c:pt idx="0">
                  <c:v>Anpara_A</c:v>
                </c:pt>
                <c:pt idx="1">
                  <c:v>Anpara_B </c:v>
                </c:pt>
                <c:pt idx="2">
                  <c:v>Harduagunj</c:v>
                </c:pt>
                <c:pt idx="3">
                  <c:v>Obra_A</c:v>
                </c:pt>
                <c:pt idx="4">
                  <c:v>Obra_B</c:v>
                </c:pt>
                <c:pt idx="5">
                  <c:v>Panki</c:v>
                </c:pt>
                <c:pt idx="6">
                  <c:v>Parichha</c:v>
                </c:pt>
                <c:pt idx="7">
                  <c:v>ParichhaExtn</c:v>
                </c:pt>
                <c:pt idx="8">
                  <c:v>ParichhaExtn_Stage_II</c:v>
                </c:pt>
                <c:pt idx="9">
                  <c:v>Harduaganj_Ext</c:v>
                </c:pt>
                <c:pt idx="10">
                  <c:v>Anpara_D</c:v>
                </c:pt>
                <c:pt idx="11">
                  <c:v>Khara</c:v>
                </c:pt>
                <c:pt idx="12">
                  <c:v>Matatila</c:v>
                </c:pt>
                <c:pt idx="13">
                  <c:v>Obra_Hydel</c:v>
                </c:pt>
                <c:pt idx="14">
                  <c:v>Rihand</c:v>
                </c:pt>
                <c:pt idx="15">
                  <c:v>UGC_Power_Stations</c:v>
                </c:pt>
                <c:pt idx="16">
                  <c:v>BelkaBabail</c:v>
                </c:pt>
                <c:pt idx="17">
                  <c:v>Sheetla</c:v>
                </c:pt>
                <c:pt idx="18">
                  <c:v>Anta</c:v>
                </c:pt>
                <c:pt idx="19">
                  <c:v>Auriya</c:v>
                </c:pt>
                <c:pt idx="20">
                  <c:v>Dadri_Thermal</c:v>
                </c:pt>
                <c:pt idx="21">
                  <c:v>Dadri_Gas</c:v>
                </c:pt>
                <c:pt idx="22">
                  <c:v>Dadri_Extension</c:v>
                </c:pt>
                <c:pt idx="23">
                  <c:v>Rihand-I</c:v>
                </c:pt>
                <c:pt idx="24">
                  <c:v>Rihand-II</c:v>
                </c:pt>
                <c:pt idx="25">
                  <c:v>Singrauli</c:v>
                </c:pt>
                <c:pt idx="26">
                  <c:v>Tanda</c:v>
                </c:pt>
                <c:pt idx="27">
                  <c:v>Unchahar-I</c:v>
                </c:pt>
                <c:pt idx="28">
                  <c:v>Unchahar-II</c:v>
                </c:pt>
                <c:pt idx="29">
                  <c:v>Unchahar-III</c:v>
                </c:pt>
                <c:pt idx="30">
                  <c:v>Farakka</c:v>
                </c:pt>
                <c:pt idx="31">
                  <c:v>Kahalgaon_St_I</c:v>
                </c:pt>
                <c:pt idx="32">
                  <c:v>KahalgaonSt_II_Ph_II</c:v>
                </c:pt>
                <c:pt idx="33">
                  <c:v>Koldam_Hydro</c:v>
                </c:pt>
                <c:pt idx="34">
                  <c:v>Rihand-III</c:v>
                </c:pt>
                <c:pt idx="35">
                  <c:v>Chamera</c:v>
                </c:pt>
                <c:pt idx="36">
                  <c:v>Chamera_II</c:v>
                </c:pt>
                <c:pt idx="37">
                  <c:v>Chamera_III</c:v>
                </c:pt>
                <c:pt idx="38">
                  <c:v>Dhauliganga</c:v>
                </c:pt>
                <c:pt idx="39">
                  <c:v>Salal_I_II</c:v>
                </c:pt>
                <c:pt idx="40">
                  <c:v>Tanakpur</c:v>
                </c:pt>
                <c:pt idx="41">
                  <c:v>Uri</c:v>
                </c:pt>
                <c:pt idx="42">
                  <c:v>Dulhasti</c:v>
                </c:pt>
                <c:pt idx="43">
                  <c:v>Sewa_II_JuneJuly_2010</c:v>
                </c:pt>
                <c:pt idx="44">
                  <c:v>Uri-II</c:v>
                </c:pt>
                <c:pt idx="45">
                  <c:v>Parbati_III</c:v>
                </c:pt>
                <c:pt idx="46">
                  <c:v>NAPP</c:v>
                </c:pt>
                <c:pt idx="47">
                  <c:v>RAPP_3_4</c:v>
                </c:pt>
                <c:pt idx="48">
                  <c:v>RAPP5_6</c:v>
                </c:pt>
                <c:pt idx="49">
                  <c:v>NATHPA_JHAKRI_HPS</c:v>
                </c:pt>
                <c:pt idx="50">
                  <c:v>TALA_POWER</c:v>
                </c:pt>
                <c:pt idx="51">
                  <c:v>Koteshwar</c:v>
                </c:pt>
                <c:pt idx="52">
                  <c:v>Srinagar</c:v>
                </c:pt>
                <c:pt idx="53">
                  <c:v>Sasan</c:v>
                </c:pt>
                <c:pt idx="54">
                  <c:v>case_I_KSK_MHND</c:v>
                </c:pt>
                <c:pt idx="55">
                  <c:v>case_I_B_PTC_MB</c:v>
                </c:pt>
                <c:pt idx="56">
                  <c:v>case_I_C_PTC_TRN</c:v>
                </c:pt>
                <c:pt idx="57">
                  <c:v>case_I_D_RKM_PGN</c:v>
                </c:pt>
                <c:pt idx="58">
                  <c:v>Karcham-Wangtoo</c:v>
                </c:pt>
                <c:pt idx="59">
                  <c:v>VISHNUPRAYAG</c:v>
                </c:pt>
                <c:pt idx="60">
                  <c:v>TEHRI_STAGE-I</c:v>
                </c:pt>
                <c:pt idx="61">
                  <c:v>Rosa_Power_Project_1</c:v>
                </c:pt>
                <c:pt idx="62">
                  <c:v>Rosa_Power_Project_2</c:v>
                </c:pt>
                <c:pt idx="63">
                  <c:v>Bara</c:v>
                </c:pt>
                <c:pt idx="64">
                  <c:v>Anpara_C</c:v>
                </c:pt>
                <c:pt idx="65">
                  <c:v>IGSTPP_Jhajhjhar</c:v>
                </c:pt>
                <c:pt idx="66">
                  <c:v>Bajaj_Hindusthan</c:v>
                </c:pt>
                <c:pt idx="67">
                  <c:v>Lalitpur</c:v>
                </c:pt>
                <c:pt idx="68">
                  <c:v>Captive_and_Cogen</c:v>
                </c:pt>
                <c:pt idx="69">
                  <c:v>NVVN_Coal_Power</c:v>
                </c:pt>
              </c:strCache>
            </c:strRef>
          </c:cat>
          <c:val>
            <c:numRef>
              <c:f>PPA_status!$Y$2:$Y$74</c:f>
              <c:numCache>
                <c:formatCode>General</c:formatCode>
                <c:ptCount val="73"/>
                <c:pt idx="0">
                  <c:v>7</c:v>
                </c:pt>
                <c:pt idx="1">
                  <c:v>22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4</c:v>
                </c:pt>
                <c:pt idx="19">
                  <c:v>4</c:v>
                </c:pt>
                <c:pt idx="20">
                  <c:v>22</c:v>
                </c:pt>
                <c:pt idx="21">
                  <c:v>4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8-417A-92D7-87EBF3D8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408696"/>
        <c:axId val="631407712"/>
      </c:barChart>
      <c:catAx>
        <c:axId val="63140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07712"/>
        <c:crosses val="autoZero"/>
        <c:auto val="1"/>
        <c:lblAlgn val="ctr"/>
        <c:lblOffset val="100"/>
        <c:noMultiLvlLbl val="0"/>
      </c:catAx>
      <c:valAx>
        <c:axId val="6314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0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9</xdr:row>
      <xdr:rowOff>47625</xdr:rowOff>
    </xdr:from>
    <xdr:to>
      <xdr:col>25</xdr:col>
      <xdr:colOff>314325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9</xdr:row>
      <xdr:rowOff>47625</xdr:rowOff>
    </xdr:from>
    <xdr:to>
      <xdr:col>16</xdr:col>
      <xdr:colOff>657225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352425</xdr:colOff>
      <xdr:row>33</xdr:row>
      <xdr:rowOff>3175</xdr:rowOff>
    </xdr:from>
    <xdr:to>
      <xdr:col>39</xdr:col>
      <xdr:colOff>47625</xdr:colOff>
      <xdr:row>47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485775</xdr:colOff>
      <xdr:row>12</xdr:row>
      <xdr:rowOff>28575</xdr:rowOff>
    </xdr:from>
    <xdr:to>
      <xdr:col>34</xdr:col>
      <xdr:colOff>180975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F1022-5EFC-4D2E-A604-0581F9DA6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40</xdr:row>
      <xdr:rowOff>161924</xdr:rowOff>
    </xdr:from>
    <xdr:to>
      <xdr:col>17</xdr:col>
      <xdr:colOff>314325</xdr:colOff>
      <xdr:row>76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7D447-C02A-4009-811A-F619009CC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34</xdr:row>
      <xdr:rowOff>180976</xdr:rowOff>
    </xdr:from>
    <xdr:to>
      <xdr:col>22</xdr:col>
      <xdr:colOff>38100</xdr:colOff>
      <xdr:row>60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C3311-54C1-4F33-8E52-404963C1B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29</xdr:row>
      <xdr:rowOff>168518</xdr:rowOff>
    </xdr:from>
    <xdr:to>
      <xdr:col>23</xdr:col>
      <xdr:colOff>271096</xdr:colOff>
      <xdr:row>60</xdr:row>
      <xdr:rowOff>36633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85901-A426-438E-B315-3D6D7E864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566615</xdr:colOff>
      <xdr:row>8</xdr:row>
      <xdr:rowOff>43962</xdr:rowOff>
    </xdr:from>
    <xdr:to>
      <xdr:col>30</xdr:col>
      <xdr:colOff>109904</xdr:colOff>
      <xdr:row>23</xdr:row>
      <xdr:rowOff>58615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402B5-FFE8-4BBC-8628-50B559E60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7030A0"/>
  </sheetPr>
  <dimension ref="A1:Z97"/>
  <sheetViews>
    <sheetView workbookViewId="0">
      <selection activeCell="B2" sqref="B2:M25"/>
    </sheetView>
  </sheetViews>
  <sheetFormatPr defaultRowHeight="14.5" x14ac:dyDescent="0.35"/>
  <cols>
    <col min="1" max="1" width="8.7265625" style="2"/>
    <col min="2" max="2" width="11.81640625" bestFit="1" customWidth="1"/>
    <col min="14" max="14" width="11.81640625" style="3" bestFit="1" customWidth="1"/>
    <col min="15" max="15" width="12" style="2" customWidth="1"/>
    <col min="17" max="17" width="11.81640625" bestFit="1" customWidth="1"/>
  </cols>
  <sheetData>
    <row r="1" spans="1:2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</row>
    <row r="2" spans="1:26" x14ac:dyDescent="0.35">
      <c r="A2">
        <v>1</v>
      </c>
      <c r="B2" s="58">
        <v>12422.019423856176</v>
      </c>
      <c r="C2" s="58">
        <v>12836.498507672975</v>
      </c>
      <c r="D2" s="58">
        <v>13806.283948833108</v>
      </c>
      <c r="E2" s="58">
        <v>14865.580281901048</v>
      </c>
      <c r="F2" s="58">
        <v>16023.376500003375</v>
      </c>
      <c r="G2" s="58">
        <v>17158.475118507959</v>
      </c>
      <c r="H2" s="58">
        <v>18334.867490884273</v>
      </c>
      <c r="I2" s="58">
        <v>19606.720981173698</v>
      </c>
      <c r="J2" s="58">
        <v>20982.372114391379</v>
      </c>
      <c r="K2" s="58">
        <v>22470.894200811686</v>
      </c>
      <c r="L2" s="58">
        <v>24082.162184530331</v>
      </c>
      <c r="M2" s="58">
        <v>25826.923166878852</v>
      </c>
      <c r="N2" s="3">
        <f>1.02*M2</f>
        <v>26343.461630216429</v>
      </c>
      <c r="O2" s="3">
        <f t="shared" ref="O2:Z2" si="0">1.02*N2</f>
        <v>26870.330862820756</v>
      </c>
      <c r="P2" s="3">
        <f t="shared" si="0"/>
        <v>27407.737480077172</v>
      </c>
      <c r="Q2" s="3">
        <f t="shared" si="0"/>
        <v>27955.892229678717</v>
      </c>
      <c r="R2" s="3">
        <f t="shared" si="0"/>
        <v>28515.010074272293</v>
      </c>
      <c r="S2" s="3">
        <f t="shared" si="0"/>
        <v>29085.31027575774</v>
      </c>
      <c r="T2" s="3">
        <f t="shared" si="0"/>
        <v>29667.016481272894</v>
      </c>
      <c r="U2" s="3">
        <f t="shared" si="0"/>
        <v>30260.356810898353</v>
      </c>
      <c r="V2" s="3">
        <f t="shared" si="0"/>
        <v>30865.563947116319</v>
      </c>
      <c r="W2" s="3">
        <f t="shared" si="0"/>
        <v>31482.875226058648</v>
      </c>
      <c r="X2" s="3">
        <f t="shared" si="0"/>
        <v>32112.53273057982</v>
      </c>
      <c r="Y2" s="3">
        <f t="shared" si="0"/>
        <v>32754.783385191418</v>
      </c>
      <c r="Z2" s="3">
        <f t="shared" si="0"/>
        <v>33409.879052895245</v>
      </c>
    </row>
    <row r="3" spans="1:26" x14ac:dyDescent="0.35">
      <c r="A3">
        <v>2</v>
      </c>
      <c r="B3" s="58">
        <v>12246.410421047009</v>
      </c>
      <c r="C3" s="58">
        <v>12655.030050284746</v>
      </c>
      <c r="D3" s="58">
        <v>13611.105719430359</v>
      </c>
      <c r="E3" s="58">
        <v>14655.426872828864</v>
      </c>
      <c r="F3" s="58">
        <v>15796.855426996719</v>
      </c>
      <c r="G3" s="58">
        <v>16915.907255548387</v>
      </c>
      <c r="H3" s="58">
        <v>18075.669071782711</v>
      </c>
      <c r="I3" s="58">
        <v>19329.542480450291</v>
      </c>
      <c r="J3" s="58">
        <v>20685.746153840813</v>
      </c>
      <c r="K3" s="58">
        <v>22153.225133634376</v>
      </c>
      <c r="L3" s="58">
        <v>23741.714762705164</v>
      </c>
      <c r="M3" s="58">
        <v>25461.810211552573</v>
      </c>
      <c r="N3" s="3">
        <f t="shared" ref="N3:Z3" si="1">1.02*M3</f>
        <v>25971.046415783625</v>
      </c>
      <c r="O3" s="3">
        <f t="shared" si="1"/>
        <v>26490.467344099299</v>
      </c>
      <c r="P3" s="3">
        <f t="shared" si="1"/>
        <v>27020.276690981285</v>
      </c>
      <c r="Q3" s="3">
        <f t="shared" si="1"/>
        <v>27560.682224800912</v>
      </c>
      <c r="R3" s="3">
        <f t="shared" si="1"/>
        <v>28111.895869296932</v>
      </c>
      <c r="S3" s="3">
        <f t="shared" si="1"/>
        <v>28674.133786682873</v>
      </c>
      <c r="T3" s="3">
        <f t="shared" si="1"/>
        <v>29247.616462416532</v>
      </c>
      <c r="U3" s="3">
        <f t="shared" si="1"/>
        <v>29832.568791664864</v>
      </c>
      <c r="V3" s="3">
        <f t="shared" si="1"/>
        <v>30429.220167498162</v>
      </c>
      <c r="W3" s="3">
        <f t="shared" si="1"/>
        <v>31037.804570848126</v>
      </c>
      <c r="X3" s="3">
        <f t="shared" si="1"/>
        <v>31658.560662265088</v>
      </c>
      <c r="Y3" s="3">
        <f t="shared" si="1"/>
        <v>32291.731875510392</v>
      </c>
      <c r="Z3" s="3">
        <f t="shared" si="1"/>
        <v>32937.566513020603</v>
      </c>
    </row>
    <row r="4" spans="1:26" x14ac:dyDescent="0.35">
      <c r="A4">
        <v>3</v>
      </c>
      <c r="B4" s="58">
        <v>12066.495785732983</v>
      </c>
      <c r="C4" s="58">
        <v>12469.112296583464</v>
      </c>
      <c r="D4" s="58">
        <v>13411.142053544776</v>
      </c>
      <c r="E4" s="58">
        <v>14440.120861471869</v>
      </c>
      <c r="F4" s="58">
        <v>15564.780444569866</v>
      </c>
      <c r="G4" s="58">
        <v>16667.392043314656</v>
      </c>
      <c r="H4" s="58">
        <v>17810.115550604154</v>
      </c>
      <c r="I4" s="58">
        <v>19045.568036789609</v>
      </c>
      <c r="J4" s="58">
        <v>20381.84743188792</v>
      </c>
      <c r="K4" s="58">
        <v>21827.767364058283</v>
      </c>
      <c r="L4" s="58">
        <v>23392.920152170089</v>
      </c>
      <c r="M4" s="58">
        <v>25087.745310806353</v>
      </c>
      <c r="N4" s="3">
        <f t="shared" ref="N4:Z4" si="2">1.02*M4</f>
        <v>25589.50021702248</v>
      </c>
      <c r="O4" s="3">
        <f t="shared" si="2"/>
        <v>26101.290221362931</v>
      </c>
      <c r="P4" s="3">
        <f t="shared" si="2"/>
        <v>26623.316025790191</v>
      </c>
      <c r="Q4" s="3">
        <f t="shared" si="2"/>
        <v>27155.782346305994</v>
      </c>
      <c r="R4" s="3">
        <f t="shared" si="2"/>
        <v>27698.897993232113</v>
      </c>
      <c r="S4" s="3">
        <f t="shared" si="2"/>
        <v>28252.875953096755</v>
      </c>
      <c r="T4" s="3">
        <f t="shared" si="2"/>
        <v>28817.933472158689</v>
      </c>
      <c r="U4" s="3">
        <f t="shared" si="2"/>
        <v>29394.292141601865</v>
      </c>
      <c r="V4" s="3">
        <f t="shared" si="2"/>
        <v>29982.177984433903</v>
      </c>
      <c r="W4" s="3">
        <f t="shared" si="2"/>
        <v>30581.821544122584</v>
      </c>
      <c r="X4" s="3">
        <f t="shared" si="2"/>
        <v>31193.457975005036</v>
      </c>
      <c r="Y4" s="3">
        <f t="shared" si="2"/>
        <v>31817.327134505136</v>
      </c>
      <c r="Z4" s="3">
        <f t="shared" si="2"/>
        <v>32453.673677195238</v>
      </c>
    </row>
    <row r="5" spans="1:26" x14ac:dyDescent="0.35">
      <c r="A5">
        <v>4</v>
      </c>
      <c r="B5" s="58">
        <v>11889.050525557519</v>
      </c>
      <c r="C5" s="58">
        <v>12285.746312381125</v>
      </c>
      <c r="D5" s="58">
        <v>13213.922940954104</v>
      </c>
      <c r="E5" s="58">
        <v>14227.769981089627</v>
      </c>
      <c r="F5" s="58">
        <v>15335.890751604802</v>
      </c>
      <c r="G5" s="58">
        <v>16422.287766970458</v>
      </c>
      <c r="H5" s="58">
        <v>17548.206820534513</v>
      </c>
      <c r="I5" s="58">
        <v>18765.491216187438</v>
      </c>
      <c r="J5" s="58">
        <v>20082.119798892418</v>
      </c>
      <c r="K5" s="58">
        <v>21506.776586972497</v>
      </c>
      <c r="L5" s="58">
        <v>23048.912838333905</v>
      </c>
      <c r="M5" s="58">
        <v>24718.814548061186</v>
      </c>
      <c r="N5" s="3">
        <f t="shared" ref="N5:Z5" si="3">1.02*M5</f>
        <v>25213.190839022409</v>
      </c>
      <c r="O5" s="3">
        <f t="shared" si="3"/>
        <v>25717.454655802856</v>
      </c>
      <c r="P5" s="3">
        <f t="shared" si="3"/>
        <v>26231.803748918912</v>
      </c>
      <c r="Q5" s="3">
        <f t="shared" si="3"/>
        <v>26756.43982389729</v>
      </c>
      <c r="R5" s="3">
        <f t="shared" si="3"/>
        <v>27291.568620375238</v>
      </c>
      <c r="S5" s="3">
        <f t="shared" si="3"/>
        <v>27837.399992782743</v>
      </c>
      <c r="T5" s="3">
        <f t="shared" si="3"/>
        <v>28394.147992638398</v>
      </c>
      <c r="U5" s="3">
        <f t="shared" si="3"/>
        <v>28962.030952491168</v>
      </c>
      <c r="V5" s="3">
        <f t="shared" si="3"/>
        <v>29541.27157154099</v>
      </c>
      <c r="W5" s="3">
        <f t="shared" si="3"/>
        <v>30132.097002971812</v>
      </c>
      <c r="X5" s="3">
        <f t="shared" si="3"/>
        <v>30734.738943031247</v>
      </c>
      <c r="Y5" s="3">
        <f t="shared" si="3"/>
        <v>31349.433721891874</v>
      </c>
      <c r="Z5" s="3">
        <f t="shared" si="3"/>
        <v>31976.422396329712</v>
      </c>
    </row>
    <row r="6" spans="1:26" x14ac:dyDescent="0.35">
      <c r="A6">
        <v>5</v>
      </c>
      <c r="B6" s="58">
        <v>11714.043137695369</v>
      </c>
      <c r="C6" s="58">
        <v>12104.899543714033</v>
      </c>
      <c r="D6" s="58">
        <v>13019.413368273179</v>
      </c>
      <c r="E6" s="58">
        <v>14018.336531871675</v>
      </c>
      <c r="F6" s="58">
        <v>15110.145712065421</v>
      </c>
      <c r="G6" s="58">
        <v>16180.550911816224</v>
      </c>
      <c r="H6" s="58">
        <v>17289.89638348786</v>
      </c>
      <c r="I6" s="58">
        <v>18489.262295077602</v>
      </c>
      <c r="J6" s="58">
        <v>19786.51004257219</v>
      </c>
      <c r="K6" s="58">
        <v>21190.195815132905</v>
      </c>
      <c r="L6" s="58">
        <v>22709.63174770114</v>
      </c>
      <c r="M6" s="58">
        <v>24354.952425025735</v>
      </c>
      <c r="N6" s="3">
        <f t="shared" ref="N6:Z6" si="4">1.02*M6</f>
        <v>24842.051473526251</v>
      </c>
      <c r="O6" s="3">
        <f t="shared" si="4"/>
        <v>25338.892502996776</v>
      </c>
      <c r="P6" s="3">
        <f t="shared" si="4"/>
        <v>25845.67035305671</v>
      </c>
      <c r="Q6" s="3">
        <f t="shared" si="4"/>
        <v>26362.583760117846</v>
      </c>
      <c r="R6" s="3">
        <f t="shared" si="4"/>
        <v>26889.835435320205</v>
      </c>
      <c r="S6" s="3">
        <f t="shared" si="4"/>
        <v>27427.632144026611</v>
      </c>
      <c r="T6" s="3">
        <f t="shared" si="4"/>
        <v>27976.184786907143</v>
      </c>
      <c r="U6" s="3">
        <f t="shared" si="4"/>
        <v>28535.708482645285</v>
      </c>
      <c r="V6" s="3">
        <f t="shared" si="4"/>
        <v>29106.422652298192</v>
      </c>
      <c r="W6" s="3">
        <f t="shared" si="4"/>
        <v>29688.551105344155</v>
      </c>
      <c r="X6" s="3">
        <f t="shared" si="4"/>
        <v>30282.32212745104</v>
      </c>
      <c r="Y6" s="3">
        <f t="shared" si="4"/>
        <v>30887.968570000063</v>
      </c>
      <c r="Z6" s="3">
        <f t="shared" si="4"/>
        <v>31505.727941400066</v>
      </c>
    </row>
    <row r="7" spans="1:26" x14ac:dyDescent="0.35">
      <c r="A7">
        <v>6</v>
      </c>
      <c r="B7" s="58">
        <v>11580.708993272476</v>
      </c>
      <c r="C7" s="58">
        <v>11967.116508000905</v>
      </c>
      <c r="D7" s="58">
        <v>12871.220953242666</v>
      </c>
      <c r="E7" s="58">
        <v>13858.773955079163</v>
      </c>
      <c r="F7" s="58">
        <v>14938.155705972626</v>
      </c>
      <c r="G7" s="58">
        <v>15996.377105491782</v>
      </c>
      <c r="H7" s="58">
        <v>17093.095542449944</v>
      </c>
      <c r="I7" s="58">
        <v>18278.809768981675</v>
      </c>
      <c r="J7" s="58">
        <v>19561.291699372508</v>
      </c>
      <c r="K7" s="58">
        <v>20949.000132655659</v>
      </c>
      <c r="L7" s="58">
        <v>22451.141209153026</v>
      </c>
      <c r="M7" s="58">
        <v>24077.734157525829</v>
      </c>
      <c r="N7" s="3">
        <f t="shared" ref="N7:Z7" si="5">1.02*M7</f>
        <v>24559.288840676345</v>
      </c>
      <c r="O7" s="3">
        <f t="shared" si="5"/>
        <v>25050.474617489872</v>
      </c>
      <c r="P7" s="3">
        <f t="shared" si="5"/>
        <v>25551.484109839668</v>
      </c>
      <c r="Q7" s="3">
        <f t="shared" si="5"/>
        <v>26062.513792036461</v>
      </c>
      <c r="R7" s="3">
        <f t="shared" si="5"/>
        <v>26583.76406787719</v>
      </c>
      <c r="S7" s="3">
        <f t="shared" si="5"/>
        <v>27115.439349234734</v>
      </c>
      <c r="T7" s="3">
        <f t="shared" si="5"/>
        <v>27657.74813621943</v>
      </c>
      <c r="U7" s="3">
        <f t="shared" si="5"/>
        <v>28210.903098943818</v>
      </c>
      <c r="V7" s="3">
        <f t="shared" si="5"/>
        <v>28775.121160922696</v>
      </c>
      <c r="W7" s="3">
        <f t="shared" si="5"/>
        <v>29350.623584141151</v>
      </c>
      <c r="X7" s="3">
        <f t="shared" si="5"/>
        <v>29937.636055823976</v>
      </c>
      <c r="Y7" s="3">
        <f t="shared" si="5"/>
        <v>30536.388776940457</v>
      </c>
      <c r="Z7" s="3">
        <f t="shared" si="5"/>
        <v>31147.116552479267</v>
      </c>
    </row>
    <row r="8" spans="1:26" x14ac:dyDescent="0.35">
      <c r="A8">
        <v>7</v>
      </c>
      <c r="B8" s="58">
        <v>11625.816385757384</v>
      </c>
      <c r="C8" s="58">
        <v>12013.728975471819</v>
      </c>
      <c r="D8" s="58">
        <v>12921.35494897947</v>
      </c>
      <c r="E8" s="58">
        <v>13912.754515035773</v>
      </c>
      <c r="F8" s="58">
        <v>14996.34050733681</v>
      </c>
      <c r="G8" s="58">
        <v>16058.683727724771</v>
      </c>
      <c r="H8" s="58">
        <v>17159.673933277591</v>
      </c>
      <c r="I8" s="58">
        <v>18350.006571084672</v>
      </c>
      <c r="J8" s="58">
        <v>19637.483827394026</v>
      </c>
      <c r="K8" s="58">
        <v>21030.597448648925</v>
      </c>
      <c r="L8" s="58">
        <v>22538.5894335099</v>
      </c>
      <c r="M8" s="58">
        <v>24171.518035993176</v>
      </c>
      <c r="N8" s="3">
        <f t="shared" ref="N8:Z8" si="6">1.02*M8</f>
        <v>24654.94839671304</v>
      </c>
      <c r="O8" s="3">
        <f t="shared" si="6"/>
        <v>25148.0473646473</v>
      </c>
      <c r="P8" s="3">
        <f t="shared" si="6"/>
        <v>25651.008311940248</v>
      </c>
      <c r="Q8" s="3">
        <f t="shared" si="6"/>
        <v>26164.028478179054</v>
      </c>
      <c r="R8" s="3">
        <f t="shared" si="6"/>
        <v>26687.309047742634</v>
      </c>
      <c r="S8" s="3">
        <f t="shared" si="6"/>
        <v>27221.055228697489</v>
      </c>
      <c r="T8" s="3">
        <f t="shared" si="6"/>
        <v>27765.476333271439</v>
      </c>
      <c r="U8" s="3">
        <f t="shared" si="6"/>
        <v>28320.78585993687</v>
      </c>
      <c r="V8" s="3">
        <f t="shared" si="6"/>
        <v>28887.201577135609</v>
      </c>
      <c r="W8" s="3">
        <f t="shared" si="6"/>
        <v>29464.945608678321</v>
      </c>
      <c r="X8" s="3">
        <f t="shared" si="6"/>
        <v>30054.244520851888</v>
      </c>
      <c r="Y8" s="3">
        <f t="shared" si="6"/>
        <v>30655.329411268925</v>
      </c>
      <c r="Z8" s="3">
        <f t="shared" si="6"/>
        <v>31268.435999494304</v>
      </c>
    </row>
    <row r="9" spans="1:26" x14ac:dyDescent="0.35">
      <c r="A9">
        <v>8</v>
      </c>
      <c r="B9" s="58">
        <v>11714.043137695369</v>
      </c>
      <c r="C9" s="58">
        <v>12104.899543714033</v>
      </c>
      <c r="D9" s="58">
        <v>13019.413368273179</v>
      </c>
      <c r="E9" s="58">
        <v>14018.336531871675</v>
      </c>
      <c r="F9" s="58">
        <v>15110.145712065421</v>
      </c>
      <c r="G9" s="58">
        <v>16180.550911816224</v>
      </c>
      <c r="H9" s="58">
        <v>17289.89638348786</v>
      </c>
      <c r="I9" s="58">
        <v>18489.262295077602</v>
      </c>
      <c r="J9" s="58">
        <v>19786.51004257219</v>
      </c>
      <c r="K9" s="58">
        <v>21190.195815132905</v>
      </c>
      <c r="L9" s="58">
        <v>22709.63174770114</v>
      </c>
      <c r="M9" s="58">
        <v>24354.952425025735</v>
      </c>
      <c r="N9" s="3">
        <f t="shared" ref="N9:Z9" si="7">1.02*M9</f>
        <v>24842.051473526251</v>
      </c>
      <c r="O9" s="3">
        <f t="shared" si="7"/>
        <v>25338.892502996776</v>
      </c>
      <c r="P9" s="3">
        <f t="shared" si="7"/>
        <v>25845.67035305671</v>
      </c>
      <c r="Q9" s="3">
        <f t="shared" si="7"/>
        <v>26362.583760117846</v>
      </c>
      <c r="R9" s="3">
        <f t="shared" si="7"/>
        <v>26889.835435320205</v>
      </c>
      <c r="S9" s="3">
        <f t="shared" si="7"/>
        <v>27427.632144026611</v>
      </c>
      <c r="T9" s="3">
        <f t="shared" si="7"/>
        <v>27976.184786907143</v>
      </c>
      <c r="U9" s="3">
        <f t="shared" si="7"/>
        <v>28535.708482645285</v>
      </c>
      <c r="V9" s="3">
        <f t="shared" si="7"/>
        <v>29106.422652298192</v>
      </c>
      <c r="W9" s="3">
        <f t="shared" si="7"/>
        <v>29688.551105344155</v>
      </c>
      <c r="X9" s="3">
        <f t="shared" si="7"/>
        <v>30282.32212745104</v>
      </c>
      <c r="Y9" s="3">
        <f t="shared" si="7"/>
        <v>30887.968570000063</v>
      </c>
      <c r="Z9" s="3">
        <f t="shared" si="7"/>
        <v>31505.727941400066</v>
      </c>
    </row>
    <row r="10" spans="1:26" x14ac:dyDescent="0.35">
      <c r="A10">
        <v>9</v>
      </c>
      <c r="B10" s="58">
        <v>11975.812668741119</v>
      </c>
      <c r="C10" s="58">
        <v>12375.403403027745</v>
      </c>
      <c r="D10" s="58">
        <v>13310.353540837214</v>
      </c>
      <c r="E10" s="58">
        <v>14331.599282986273</v>
      </c>
      <c r="F10" s="58">
        <v>15447.806732311457</v>
      </c>
      <c r="G10" s="58">
        <v>16542.131894100479</v>
      </c>
      <c r="H10" s="58">
        <v>17676.267512135219</v>
      </c>
      <c r="I10" s="58">
        <v>18902.435224652156</v>
      </c>
      <c r="J10" s="58">
        <v>20228.672103441564</v>
      </c>
      <c r="K10" s="58">
        <v>21663.725539762745</v>
      </c>
      <c r="L10" s="58">
        <v>23217.115763505008</v>
      </c>
      <c r="M10" s="58">
        <v>24899.203833356711</v>
      </c>
      <c r="N10" s="3">
        <f t="shared" ref="N10:Z10" si="8">1.02*M10</f>
        <v>25397.187910023844</v>
      </c>
      <c r="O10" s="3">
        <f t="shared" si="8"/>
        <v>25905.13166822432</v>
      </c>
      <c r="P10" s="3">
        <f t="shared" si="8"/>
        <v>26423.234301588807</v>
      </c>
      <c r="Q10" s="3">
        <f t="shared" si="8"/>
        <v>26951.698987620584</v>
      </c>
      <c r="R10" s="3">
        <f t="shared" si="8"/>
        <v>27490.732967372998</v>
      </c>
      <c r="S10" s="3">
        <f t="shared" si="8"/>
        <v>28040.547626720458</v>
      </c>
      <c r="T10" s="3">
        <f t="shared" si="8"/>
        <v>28601.358579254866</v>
      </c>
      <c r="U10" s="3">
        <f t="shared" si="8"/>
        <v>29173.385750839963</v>
      </c>
      <c r="V10" s="3">
        <f t="shared" si="8"/>
        <v>29756.853465856762</v>
      </c>
      <c r="W10" s="3">
        <f t="shared" si="8"/>
        <v>30351.9905351739</v>
      </c>
      <c r="X10" s="3">
        <f t="shared" si="8"/>
        <v>30959.030345877378</v>
      </c>
      <c r="Y10" s="3">
        <f t="shared" si="8"/>
        <v>31578.210952794925</v>
      </c>
      <c r="Z10" s="3">
        <f t="shared" si="8"/>
        <v>32209.775171850823</v>
      </c>
    </row>
    <row r="11" spans="1:26" x14ac:dyDescent="0.35">
      <c r="A11">
        <v>10</v>
      </c>
      <c r="B11" s="58">
        <v>12066.495785732983</v>
      </c>
      <c r="C11" s="58">
        <v>12469.112296583464</v>
      </c>
      <c r="D11" s="58">
        <v>13411.142053544776</v>
      </c>
      <c r="E11" s="58">
        <v>14440.120861471869</v>
      </c>
      <c r="F11" s="58">
        <v>15564.780444569866</v>
      </c>
      <c r="G11" s="58">
        <v>16667.392043314656</v>
      </c>
      <c r="H11" s="58">
        <v>17810.115550604154</v>
      </c>
      <c r="I11" s="58">
        <v>19045.568036789609</v>
      </c>
      <c r="J11" s="58">
        <v>20381.84743188792</v>
      </c>
      <c r="K11" s="58">
        <v>21827.767364058283</v>
      </c>
      <c r="L11" s="58">
        <v>23392.920152170089</v>
      </c>
      <c r="M11" s="58">
        <v>25087.745310806353</v>
      </c>
      <c r="N11" s="3">
        <f t="shared" ref="N11:Z11" si="9">1.02*M11</f>
        <v>25589.50021702248</v>
      </c>
      <c r="O11" s="3">
        <f t="shared" si="9"/>
        <v>26101.290221362931</v>
      </c>
      <c r="P11" s="3">
        <f t="shared" si="9"/>
        <v>26623.316025790191</v>
      </c>
      <c r="Q11" s="3">
        <f t="shared" si="9"/>
        <v>27155.782346305994</v>
      </c>
      <c r="R11" s="3">
        <f t="shared" si="9"/>
        <v>27698.897993232113</v>
      </c>
      <c r="S11" s="3">
        <f t="shared" si="9"/>
        <v>28252.875953096755</v>
      </c>
      <c r="T11" s="3">
        <f t="shared" si="9"/>
        <v>28817.933472158689</v>
      </c>
      <c r="U11" s="3">
        <f t="shared" si="9"/>
        <v>29394.292141601865</v>
      </c>
      <c r="V11" s="3">
        <f t="shared" si="9"/>
        <v>29982.177984433903</v>
      </c>
      <c r="W11" s="3">
        <f t="shared" si="9"/>
        <v>30581.821544122584</v>
      </c>
      <c r="X11" s="3">
        <f t="shared" si="9"/>
        <v>31193.457975005036</v>
      </c>
      <c r="Y11" s="3">
        <f t="shared" si="9"/>
        <v>31817.327134505136</v>
      </c>
      <c r="Z11" s="3">
        <f t="shared" si="9"/>
        <v>32453.673677195238</v>
      </c>
    </row>
    <row r="12" spans="1:26" x14ac:dyDescent="0.35">
      <c r="A12">
        <v>11</v>
      </c>
      <c r="B12" s="58">
        <v>12246.410421047009</v>
      </c>
      <c r="C12" s="58">
        <v>12655.030050284746</v>
      </c>
      <c r="D12" s="58">
        <v>13611.105719430359</v>
      </c>
      <c r="E12" s="58">
        <v>14655.426872828864</v>
      </c>
      <c r="F12" s="58">
        <v>15796.855426996719</v>
      </c>
      <c r="G12" s="58">
        <v>16915.907255548387</v>
      </c>
      <c r="H12" s="58">
        <v>18075.669071782711</v>
      </c>
      <c r="I12" s="58">
        <v>19329.542480450291</v>
      </c>
      <c r="J12" s="58">
        <v>20685.746153840813</v>
      </c>
      <c r="K12" s="58">
        <v>22153.225133634376</v>
      </c>
      <c r="L12" s="58">
        <v>23741.714762705164</v>
      </c>
      <c r="M12" s="58">
        <v>25461.810211552573</v>
      </c>
      <c r="N12" s="3">
        <f t="shared" ref="N12:Z12" si="10">1.02*M12</f>
        <v>25971.046415783625</v>
      </c>
      <c r="O12" s="3">
        <f t="shared" si="10"/>
        <v>26490.467344099299</v>
      </c>
      <c r="P12" s="3">
        <f t="shared" si="10"/>
        <v>27020.276690981285</v>
      </c>
      <c r="Q12" s="3">
        <f t="shared" si="10"/>
        <v>27560.682224800912</v>
      </c>
      <c r="R12" s="3">
        <f t="shared" si="10"/>
        <v>28111.895869296932</v>
      </c>
      <c r="S12" s="3">
        <f t="shared" si="10"/>
        <v>28674.133786682873</v>
      </c>
      <c r="T12" s="3">
        <f t="shared" si="10"/>
        <v>29247.616462416532</v>
      </c>
      <c r="U12" s="3">
        <f t="shared" si="10"/>
        <v>29832.568791664864</v>
      </c>
      <c r="V12" s="3">
        <f t="shared" si="10"/>
        <v>30429.220167498162</v>
      </c>
      <c r="W12" s="3">
        <f t="shared" si="10"/>
        <v>31037.804570848126</v>
      </c>
      <c r="X12" s="3">
        <f t="shared" si="10"/>
        <v>31658.560662265088</v>
      </c>
      <c r="Y12" s="3">
        <f t="shared" si="10"/>
        <v>32291.731875510392</v>
      </c>
      <c r="Z12" s="3">
        <f t="shared" si="10"/>
        <v>32937.566513020603</v>
      </c>
    </row>
    <row r="13" spans="1:26" x14ac:dyDescent="0.35">
      <c r="A13">
        <v>12</v>
      </c>
      <c r="B13" s="58">
        <v>12337.303701550793</v>
      </c>
      <c r="C13" s="58">
        <v>12748.956119769358</v>
      </c>
      <c r="D13" s="58">
        <v>13712.127815504866</v>
      </c>
      <c r="E13" s="58">
        <v>14764.199956520832</v>
      </c>
      <c r="F13" s="58">
        <v>15914.100232783734</v>
      </c>
      <c r="G13" s="58">
        <v>17041.45770260119</v>
      </c>
      <c r="H13" s="58">
        <v>18209.827311033903</v>
      </c>
      <c r="I13" s="58">
        <v>19473.007011384667</v>
      </c>
      <c r="J13" s="58">
        <v>20839.276475212355</v>
      </c>
      <c r="K13" s="58">
        <v>22317.647134604907</v>
      </c>
      <c r="L13" s="58">
        <v>23917.92658848708</v>
      </c>
      <c r="M13" s="58">
        <v>25650.78864507913</v>
      </c>
      <c r="N13" s="3">
        <f t="shared" ref="N13:Z13" si="11">1.02*M13</f>
        <v>26163.804417980715</v>
      </c>
      <c r="O13" s="3">
        <f t="shared" si="11"/>
        <v>26687.080506340331</v>
      </c>
      <c r="P13" s="3">
        <f t="shared" si="11"/>
        <v>27220.822116467138</v>
      </c>
      <c r="Q13" s="3">
        <f t="shared" si="11"/>
        <v>27765.238558796482</v>
      </c>
      <c r="R13" s="3">
        <f t="shared" si="11"/>
        <v>28320.543329972414</v>
      </c>
      <c r="S13" s="3">
        <f t="shared" si="11"/>
        <v>28886.954196571864</v>
      </c>
      <c r="T13" s="3">
        <f t="shared" si="11"/>
        <v>29464.693280503303</v>
      </c>
      <c r="U13" s="3">
        <f t="shared" si="11"/>
        <v>30053.98714611337</v>
      </c>
      <c r="V13" s="3">
        <f t="shared" si="11"/>
        <v>30655.066889035639</v>
      </c>
      <c r="W13" s="3">
        <f t="shared" si="11"/>
        <v>31268.168226816353</v>
      </c>
      <c r="X13" s="3">
        <f t="shared" si="11"/>
        <v>31893.531591352679</v>
      </c>
      <c r="Y13" s="3">
        <f t="shared" si="11"/>
        <v>32531.402223179732</v>
      </c>
      <c r="Z13" s="3">
        <f t="shared" si="11"/>
        <v>33182.030267643328</v>
      </c>
    </row>
    <row r="14" spans="1:26" x14ac:dyDescent="0.35">
      <c r="A14">
        <v>13</v>
      </c>
      <c r="B14" s="58">
        <v>12520.982289678148</v>
      </c>
      <c r="C14" s="58">
        <v>12938.763416146643</v>
      </c>
      <c r="D14" s="58">
        <v>13916.274875373156</v>
      </c>
      <c r="E14" s="58">
        <v>14984.010335550636</v>
      </c>
      <c r="F14" s="58">
        <v>16151.030402680377</v>
      </c>
      <c r="G14" s="58">
        <v>17295.172044581144</v>
      </c>
      <c r="H14" s="58">
        <v>18480.936416511562</v>
      </c>
      <c r="I14" s="58">
        <v>19762.922419237973</v>
      </c>
      <c r="J14" s="58">
        <v>21149.532992613433</v>
      </c>
      <c r="K14" s="58">
        <v>22649.9137315189</v>
      </c>
      <c r="L14" s="58">
        <v>24274.018251056332</v>
      </c>
      <c r="M14" s="58">
        <v>26032.679271804082</v>
      </c>
      <c r="N14" s="3">
        <f t="shared" ref="N14:Z14" si="12">1.02*M14</f>
        <v>26553.332857240162</v>
      </c>
      <c r="O14" s="3">
        <f t="shared" si="12"/>
        <v>27084.399514384968</v>
      </c>
      <c r="P14" s="3">
        <f t="shared" si="12"/>
        <v>27626.087504672669</v>
      </c>
      <c r="Q14" s="3">
        <f t="shared" si="12"/>
        <v>28178.609254766121</v>
      </c>
      <c r="R14" s="3">
        <f t="shared" si="12"/>
        <v>28742.181439861444</v>
      </c>
      <c r="S14" s="3">
        <f t="shared" si="12"/>
        <v>29317.025068658673</v>
      </c>
      <c r="T14" s="3">
        <f t="shared" si="12"/>
        <v>29903.365570031849</v>
      </c>
      <c r="U14" s="3">
        <f t="shared" si="12"/>
        <v>30501.432881432487</v>
      </c>
      <c r="V14" s="3">
        <f t="shared" si="12"/>
        <v>31111.461539061136</v>
      </c>
      <c r="W14" s="3">
        <f t="shared" si="12"/>
        <v>31733.69076984236</v>
      </c>
      <c r="X14" s="3">
        <f t="shared" si="12"/>
        <v>32368.364585239207</v>
      </c>
      <c r="Y14" s="3">
        <f t="shared" si="12"/>
        <v>33015.731876943995</v>
      </c>
      <c r="Z14" s="3">
        <f t="shared" si="12"/>
        <v>33676.046514482878</v>
      </c>
    </row>
    <row r="15" spans="1:26" x14ac:dyDescent="0.35">
      <c r="A15">
        <v>14</v>
      </c>
      <c r="B15" s="58">
        <v>12707.210661357622</v>
      </c>
      <c r="C15" s="58">
        <v>13131.205573382285</v>
      </c>
      <c r="D15" s="58">
        <v>14123.255857370163</v>
      </c>
      <c r="E15" s="58">
        <v>15206.87207127231</v>
      </c>
      <c r="F15" s="58">
        <v>16391.249582234392</v>
      </c>
      <c r="G15" s="58">
        <v>17552.408390201876</v>
      </c>
      <c r="H15" s="58">
        <v>18755.80899570178</v>
      </c>
      <c r="I15" s="58">
        <v>20056.862365530884</v>
      </c>
      <c r="J15" s="58">
        <v>21464.096419018293</v>
      </c>
      <c r="K15" s="58">
        <v>22986.792776254755</v>
      </c>
      <c r="L15" s="58">
        <v>24635.053095482122</v>
      </c>
      <c r="M15" s="58">
        <v>26419.871215621348</v>
      </c>
      <c r="N15" s="3">
        <f t="shared" ref="N15:Z15" si="13">1.02*M15</f>
        <v>26948.268639933776</v>
      </c>
      <c r="O15" s="3">
        <f t="shared" si="13"/>
        <v>27487.234012732453</v>
      </c>
      <c r="P15" s="3">
        <f t="shared" si="13"/>
        <v>28036.978692987104</v>
      </c>
      <c r="Q15" s="3">
        <f t="shared" si="13"/>
        <v>28597.718266846849</v>
      </c>
      <c r="R15" s="3">
        <f t="shared" si="13"/>
        <v>29169.672632183785</v>
      </c>
      <c r="S15" s="3">
        <f t="shared" si="13"/>
        <v>29753.06608482746</v>
      </c>
      <c r="T15" s="3">
        <f t="shared" si="13"/>
        <v>30348.12740652401</v>
      </c>
      <c r="U15" s="3">
        <f t="shared" si="13"/>
        <v>30955.08995465449</v>
      </c>
      <c r="V15" s="3">
        <f t="shared" si="13"/>
        <v>31574.191753747578</v>
      </c>
      <c r="W15" s="3">
        <f t="shared" si="13"/>
        <v>32205.675588822531</v>
      </c>
      <c r="X15" s="3">
        <f t="shared" si="13"/>
        <v>32849.78910059898</v>
      </c>
      <c r="Y15" s="3">
        <f t="shared" si="13"/>
        <v>33506.784882610962</v>
      </c>
      <c r="Z15" s="3">
        <f t="shared" si="13"/>
        <v>34176.920580263184</v>
      </c>
    </row>
    <row r="16" spans="1:26" x14ac:dyDescent="0.35">
      <c r="A16">
        <v>15</v>
      </c>
      <c r="B16" s="58">
        <v>12939.643222952847</v>
      </c>
      <c r="C16" s="58">
        <v>13371.393591791093</v>
      </c>
      <c r="D16" s="58">
        <v>14381.589855639033</v>
      </c>
      <c r="E16" s="58">
        <v>15485.026917648258</v>
      </c>
      <c r="F16" s="58">
        <v>16691.068341022357</v>
      </c>
      <c r="G16" s="58">
        <v>17873.466359021626</v>
      </c>
      <c r="H16" s="58">
        <v>19098.878835798063</v>
      </c>
      <c r="I16" s="58">
        <v>20423.730281820324</v>
      </c>
      <c r="J16" s="58">
        <v>21856.704603926304</v>
      </c>
      <c r="K16" s="58">
        <v>23407.253195951042</v>
      </c>
      <c r="L16" s="58">
        <v>25085.662489519316</v>
      </c>
      <c r="M16" s="58">
        <v>26903.12741616086</v>
      </c>
      <c r="N16" s="3">
        <f t="shared" ref="N16:Z16" si="14">1.02*M16</f>
        <v>27441.189964484078</v>
      </c>
      <c r="O16" s="3">
        <f t="shared" si="14"/>
        <v>27990.013763773761</v>
      </c>
      <c r="P16" s="3">
        <f t="shared" si="14"/>
        <v>28549.814039049237</v>
      </c>
      <c r="Q16" s="3">
        <f t="shared" si="14"/>
        <v>29120.810319830223</v>
      </c>
      <c r="R16" s="3">
        <f t="shared" si="14"/>
        <v>29703.226526226827</v>
      </c>
      <c r="S16" s="3">
        <f t="shared" si="14"/>
        <v>30297.291056751365</v>
      </c>
      <c r="T16" s="3">
        <f t="shared" si="14"/>
        <v>30903.236877886393</v>
      </c>
      <c r="U16" s="3">
        <f t="shared" si="14"/>
        <v>31521.301615444121</v>
      </c>
      <c r="V16" s="3">
        <f t="shared" si="14"/>
        <v>32151.727647753003</v>
      </c>
      <c r="W16" s="3">
        <f t="shared" si="14"/>
        <v>32794.762200708064</v>
      </c>
      <c r="X16" s="3">
        <f t="shared" si="14"/>
        <v>33450.657444722223</v>
      </c>
      <c r="Y16" s="3">
        <f t="shared" si="14"/>
        <v>34119.670593616669</v>
      </c>
      <c r="Z16" s="3">
        <f t="shared" si="14"/>
        <v>34802.064005489003</v>
      </c>
    </row>
    <row r="17" spans="1:26" x14ac:dyDescent="0.35">
      <c r="A17">
        <v>16</v>
      </c>
      <c r="B17" s="58">
        <v>12743.012723654207</v>
      </c>
      <c r="C17" s="58">
        <v>13168.202224535409</v>
      </c>
      <c r="D17" s="58">
        <v>14163.047570871366</v>
      </c>
      <c r="E17" s="58">
        <v>15249.716830499252</v>
      </c>
      <c r="F17" s="58">
        <v>16437.431278147138</v>
      </c>
      <c r="G17" s="58">
        <v>17601.861605025184</v>
      </c>
      <c r="H17" s="58">
        <v>18808.652744025632</v>
      </c>
      <c r="I17" s="58">
        <v>20113.371780147612</v>
      </c>
      <c r="J17" s="58">
        <v>21524.570659794867</v>
      </c>
      <c r="K17" s="58">
        <v>23051.557153654812</v>
      </c>
      <c r="L17" s="58">
        <v>24704.461380990939</v>
      </c>
      <c r="M17" s="58">
        <v>26494.308155429539</v>
      </c>
      <c r="N17" s="3">
        <f t="shared" ref="N17:Z17" si="15">1.02*M17</f>
        <v>27024.194318538131</v>
      </c>
      <c r="O17" s="3">
        <f t="shared" si="15"/>
        <v>27564.678204908894</v>
      </c>
      <c r="P17" s="3">
        <f t="shared" si="15"/>
        <v>28115.971769007072</v>
      </c>
      <c r="Q17" s="3">
        <f t="shared" si="15"/>
        <v>28678.291204387213</v>
      </c>
      <c r="R17" s="3">
        <f t="shared" si="15"/>
        <v>29251.857028474958</v>
      </c>
      <c r="S17" s="3">
        <f t="shared" si="15"/>
        <v>29836.894169044459</v>
      </c>
      <c r="T17" s="3">
        <f t="shared" si="15"/>
        <v>30433.63205242535</v>
      </c>
      <c r="U17" s="3">
        <f t="shared" si="15"/>
        <v>31042.304693473856</v>
      </c>
      <c r="V17" s="3">
        <f t="shared" si="15"/>
        <v>31663.150787343333</v>
      </c>
      <c r="W17" s="3">
        <f t="shared" si="15"/>
        <v>32296.4138030902</v>
      </c>
      <c r="X17" s="3">
        <f t="shared" si="15"/>
        <v>32942.342079152004</v>
      </c>
      <c r="Y17" s="3">
        <f t="shared" si="15"/>
        <v>33601.188920735047</v>
      </c>
      <c r="Z17" s="3">
        <f t="shared" si="15"/>
        <v>34273.21269914975</v>
      </c>
    </row>
    <row r="18" spans="1:26" x14ac:dyDescent="0.35">
      <c r="A18">
        <v>17</v>
      </c>
      <c r="B18" s="58">
        <v>12400.874859629215</v>
      </c>
      <c r="C18" s="58">
        <v>12814.648423730623</v>
      </c>
      <c r="D18" s="58">
        <v>13782.783111511028</v>
      </c>
      <c r="E18" s="58">
        <v>14840.276327180283</v>
      </c>
      <c r="F18" s="58">
        <v>15996.101762943599</v>
      </c>
      <c r="G18" s="58">
        <v>17129.268234602816</v>
      </c>
      <c r="H18" s="58">
        <v>18303.658170561579</v>
      </c>
      <c r="I18" s="58">
        <v>19573.346732034272</v>
      </c>
      <c r="J18" s="58">
        <v>20946.656253735528</v>
      </c>
      <c r="K18" s="58">
        <v>22432.644601495023</v>
      </c>
      <c r="L18" s="58">
        <v>24041.16991043543</v>
      </c>
      <c r="M18" s="58">
        <v>25782.960988343042</v>
      </c>
      <c r="N18" s="3">
        <f t="shared" ref="N18:Z18" si="16">1.02*M18</f>
        <v>26298.620208109904</v>
      </c>
      <c r="O18" s="3">
        <f t="shared" si="16"/>
        <v>26824.592612272103</v>
      </c>
      <c r="P18" s="3">
        <f t="shared" si="16"/>
        <v>27361.084464517546</v>
      </c>
      <c r="Q18" s="3">
        <f t="shared" si="16"/>
        <v>27908.306153807898</v>
      </c>
      <c r="R18" s="3">
        <f t="shared" si="16"/>
        <v>28466.472276884058</v>
      </c>
      <c r="S18" s="3">
        <f t="shared" si="16"/>
        <v>29035.80172242174</v>
      </c>
      <c r="T18" s="3">
        <f t="shared" si="16"/>
        <v>29616.517756870177</v>
      </c>
      <c r="U18" s="3">
        <f t="shared" si="16"/>
        <v>30208.848112007581</v>
      </c>
      <c r="V18" s="3">
        <f t="shared" si="16"/>
        <v>30813.025074247733</v>
      </c>
      <c r="W18" s="3">
        <f t="shared" si="16"/>
        <v>31429.285575732687</v>
      </c>
      <c r="X18" s="3">
        <f t="shared" si="16"/>
        <v>32057.871287247341</v>
      </c>
      <c r="Y18" s="3">
        <f t="shared" si="16"/>
        <v>32699.028712992287</v>
      </c>
      <c r="Z18" s="3">
        <f t="shared" si="16"/>
        <v>33353.009287252135</v>
      </c>
    </row>
    <row r="19" spans="1:26" x14ac:dyDescent="0.35">
      <c r="A19">
        <v>18</v>
      </c>
      <c r="B19" s="58">
        <v>12030.810197157141</v>
      </c>
      <c r="C19" s="58">
        <v>12432.236005469356</v>
      </c>
      <c r="D19" s="58">
        <v>13371.479793170824</v>
      </c>
      <c r="E19" s="58">
        <v>14397.4154877496</v>
      </c>
      <c r="F19" s="58">
        <v>15518.748990112726</v>
      </c>
      <c r="G19" s="58">
        <v>16618.09971307631</v>
      </c>
      <c r="H19" s="58">
        <v>17757.443717181024</v>
      </c>
      <c r="I19" s="58">
        <v>18989.242462470207</v>
      </c>
      <c r="J19" s="58">
        <v>20321.569930052639</v>
      </c>
      <c r="K19" s="58">
        <v>21763.213682565773</v>
      </c>
      <c r="L19" s="58">
        <v>23323.737670448689</v>
      </c>
      <c r="M19" s="58">
        <v>25013.550534348098</v>
      </c>
      <c r="N19" s="3">
        <f t="shared" ref="N19:Z19" si="17">1.02*M19</f>
        <v>25513.821545035062</v>
      </c>
      <c r="O19" s="3">
        <f t="shared" si="17"/>
        <v>26024.097975935765</v>
      </c>
      <c r="P19" s="3">
        <f t="shared" si="17"/>
        <v>26544.57993545448</v>
      </c>
      <c r="Q19" s="3">
        <f t="shared" si="17"/>
        <v>27075.471534163571</v>
      </c>
      <c r="R19" s="3">
        <f t="shared" si="17"/>
        <v>27616.980964846844</v>
      </c>
      <c r="S19" s="3">
        <f t="shared" si="17"/>
        <v>28169.320584143781</v>
      </c>
      <c r="T19" s="3">
        <f t="shared" si="17"/>
        <v>28732.706995826658</v>
      </c>
      <c r="U19" s="3">
        <f t="shared" si="17"/>
        <v>29307.361135743191</v>
      </c>
      <c r="V19" s="3">
        <f t="shared" si="17"/>
        <v>29893.508358458057</v>
      </c>
      <c r="W19" s="3">
        <f t="shared" si="17"/>
        <v>30491.37852562722</v>
      </c>
      <c r="X19" s="3">
        <f t="shared" si="17"/>
        <v>31101.206096139766</v>
      </c>
      <c r="Y19" s="3">
        <f t="shared" si="17"/>
        <v>31723.230218062563</v>
      </c>
      <c r="Z19" s="3">
        <f t="shared" si="17"/>
        <v>32357.694822423815</v>
      </c>
    </row>
    <row r="20" spans="1:26" x14ac:dyDescent="0.35">
      <c r="A20">
        <v>19</v>
      </c>
      <c r="B20" s="58">
        <v>12428.8263097256</v>
      </c>
      <c r="C20" s="58">
        <v>12843.532515375213</v>
      </c>
      <c r="D20" s="58">
        <v>13813.849369230058</v>
      </c>
      <c r="E20" s="58">
        <v>14873.72616421768</v>
      </c>
      <c r="F20" s="58">
        <v>16032.15681915735</v>
      </c>
      <c r="G20" s="58">
        <v>17167.87743691045</v>
      </c>
      <c r="H20" s="58">
        <v>18344.914436246614</v>
      </c>
      <c r="I20" s="58">
        <v>19617.464863262318</v>
      </c>
      <c r="J20" s="58">
        <v>20993.869811132874</v>
      </c>
      <c r="K20" s="58">
        <v>22483.207562028547</v>
      </c>
      <c r="L20" s="58">
        <v>24095.358471211723</v>
      </c>
      <c r="M20" s="58">
        <v>25841.075529096037</v>
      </c>
      <c r="N20" s="3">
        <f t="shared" ref="N20:Z20" si="18">1.02*M20</f>
        <v>26357.897039677959</v>
      </c>
      <c r="O20" s="3">
        <f t="shared" si="18"/>
        <v>26885.054980471519</v>
      </c>
      <c r="P20" s="3">
        <f t="shared" si="18"/>
        <v>27422.756080080952</v>
      </c>
      <c r="Q20" s="3">
        <f t="shared" si="18"/>
        <v>27971.21120168257</v>
      </c>
      <c r="R20" s="3">
        <f t="shared" si="18"/>
        <v>28530.635425716224</v>
      </c>
      <c r="S20" s="3">
        <f t="shared" si="18"/>
        <v>29101.248134230547</v>
      </c>
      <c r="T20" s="3">
        <f t="shared" si="18"/>
        <v>29683.27309691516</v>
      </c>
      <c r="U20" s="3">
        <f t="shared" si="18"/>
        <v>30276.938558853464</v>
      </c>
      <c r="V20" s="3">
        <f t="shared" si="18"/>
        <v>30882.477330030535</v>
      </c>
      <c r="W20" s="3">
        <f t="shared" si="18"/>
        <v>31500.126876631148</v>
      </c>
      <c r="X20" s="3">
        <f t="shared" si="18"/>
        <v>32130.12941416377</v>
      </c>
      <c r="Y20" s="3">
        <f t="shared" si="18"/>
        <v>32772.732002447046</v>
      </c>
      <c r="Z20" s="3">
        <f t="shared" si="18"/>
        <v>33428.186642495988</v>
      </c>
    </row>
    <row r="21" spans="1:26" x14ac:dyDescent="0.35">
      <c r="A21">
        <v>20</v>
      </c>
      <c r="B21" s="58">
        <v>13379.567089134676</v>
      </c>
      <c r="C21" s="58">
        <v>13825.996169604465</v>
      </c>
      <c r="D21" s="58">
        <v>14870.537232481029</v>
      </c>
      <c r="E21" s="58">
        <v>16011.489107692085</v>
      </c>
      <c r="F21" s="58">
        <v>17258.533702220473</v>
      </c>
      <c r="G21" s="58">
        <v>18481.131059450465</v>
      </c>
      <c r="H21" s="58">
        <v>19748.205287263023</v>
      </c>
      <c r="I21" s="58">
        <v>21118.099224813712</v>
      </c>
      <c r="J21" s="58">
        <v>22599.792015664014</v>
      </c>
      <c r="K21" s="58">
        <v>24203.05638350677</v>
      </c>
      <c r="L21" s="58">
        <v>25938.528479560384</v>
      </c>
      <c r="M21" s="58">
        <v>27817.78384225968</v>
      </c>
      <c r="N21" s="3">
        <f t="shared" ref="N21:Z21" si="19">1.02*M21</f>
        <v>28374.139519104872</v>
      </c>
      <c r="O21" s="3">
        <f t="shared" si="19"/>
        <v>28941.622309486971</v>
      </c>
      <c r="P21" s="3">
        <f t="shared" si="19"/>
        <v>29520.45475567671</v>
      </c>
      <c r="Q21" s="3">
        <f t="shared" si="19"/>
        <v>30110.863850790243</v>
      </c>
      <c r="R21" s="3">
        <f t="shared" si="19"/>
        <v>30713.08112780605</v>
      </c>
      <c r="S21" s="3">
        <f t="shared" si="19"/>
        <v>31327.342750362172</v>
      </c>
      <c r="T21" s="3">
        <f t="shared" si="19"/>
        <v>31953.889605369415</v>
      </c>
      <c r="U21" s="3">
        <f t="shared" si="19"/>
        <v>32592.967397476805</v>
      </c>
      <c r="V21" s="3">
        <f t="shared" si="19"/>
        <v>33244.82674542634</v>
      </c>
      <c r="W21" s="3">
        <f t="shared" si="19"/>
        <v>33909.723280334867</v>
      </c>
      <c r="X21" s="3">
        <f t="shared" si="19"/>
        <v>34587.917745941566</v>
      </c>
      <c r="Y21" s="3">
        <f t="shared" si="19"/>
        <v>35279.676100860401</v>
      </c>
      <c r="Z21" s="3">
        <f t="shared" si="19"/>
        <v>35985.269622877611</v>
      </c>
    </row>
    <row r="22" spans="1:26" x14ac:dyDescent="0.35">
      <c r="A22">
        <v>21</v>
      </c>
      <c r="B22" s="58">
        <v>13778.531141300911</v>
      </c>
      <c r="C22" s="58">
        <v>14238.272248517342</v>
      </c>
      <c r="D22" s="58">
        <v>15313.960383068421</v>
      </c>
      <c r="E22" s="58">
        <v>16488.934194895835</v>
      </c>
      <c r="F22" s="58">
        <v>17773.164294855793</v>
      </c>
      <c r="G22" s="58">
        <v>19032.218167648556</v>
      </c>
      <c r="H22" s="58">
        <v>20337.075162643025</v>
      </c>
      <c r="I22" s="58">
        <v>21747.817838626139</v>
      </c>
      <c r="J22" s="58">
        <v>23273.693087396416</v>
      </c>
      <c r="K22" s="58">
        <v>24924.765044574982</v>
      </c>
      <c r="L22" s="58">
        <v>26711.987019772685</v>
      </c>
      <c r="M22" s="58">
        <v>28647.279721315816</v>
      </c>
      <c r="N22" s="3">
        <f t="shared" ref="N22:Z22" si="20">1.02*M22</f>
        <v>29220.225315742133</v>
      </c>
      <c r="O22" s="3">
        <f t="shared" si="20"/>
        <v>29804.629822056977</v>
      </c>
      <c r="P22" s="3">
        <f t="shared" si="20"/>
        <v>30400.722418498117</v>
      </c>
      <c r="Q22" s="3">
        <f t="shared" si="20"/>
        <v>31008.736866868079</v>
      </c>
      <c r="R22" s="3">
        <f t="shared" si="20"/>
        <v>31628.911604205441</v>
      </c>
      <c r="S22" s="3">
        <f t="shared" si="20"/>
        <v>32261.489836289551</v>
      </c>
      <c r="T22" s="3">
        <f t="shared" si="20"/>
        <v>32906.719633015346</v>
      </c>
      <c r="U22" s="3">
        <f t="shared" si="20"/>
        <v>33564.854025675653</v>
      </c>
      <c r="V22" s="3">
        <f t="shared" si="20"/>
        <v>34236.151106189165</v>
      </c>
      <c r="W22" s="3">
        <f t="shared" si="20"/>
        <v>34920.874128312949</v>
      </c>
      <c r="X22" s="3">
        <f t="shared" si="20"/>
        <v>35619.291610879212</v>
      </c>
      <c r="Y22" s="3">
        <f t="shared" si="20"/>
        <v>36331.6774430968</v>
      </c>
      <c r="Z22" s="3">
        <f t="shared" si="20"/>
        <v>37058.310991958737</v>
      </c>
    </row>
    <row r="23" spans="1:26" x14ac:dyDescent="0.35">
      <c r="A23">
        <v>22</v>
      </c>
      <c r="B23" s="58">
        <v>13577.681484498273</v>
      </c>
      <c r="C23" s="58">
        <v>14030.720945316003</v>
      </c>
      <c r="D23" s="58">
        <v>15090.728773277388</v>
      </c>
      <c r="E23" s="58">
        <v>16248.574991137239</v>
      </c>
      <c r="F23" s="58">
        <v>17514.084868151265</v>
      </c>
      <c r="G23" s="58">
        <v>18754.785511876787</v>
      </c>
      <c r="H23" s="58">
        <v>20040.621605663899</v>
      </c>
      <c r="I23" s="58">
        <v>21430.799884803673</v>
      </c>
      <c r="J23" s="58">
        <v>22934.432449147265</v>
      </c>
      <c r="K23" s="58">
        <v>24561.436729404762</v>
      </c>
      <c r="L23" s="58">
        <v>26322.606368786157</v>
      </c>
      <c r="M23" s="58">
        <v>28229.688307445249</v>
      </c>
      <c r="N23" s="3">
        <f t="shared" ref="N23:Z23" si="21">1.02*M23</f>
        <v>28794.282073594153</v>
      </c>
      <c r="O23" s="3">
        <f t="shared" si="21"/>
        <v>29370.167715066036</v>
      </c>
      <c r="P23" s="3">
        <f t="shared" si="21"/>
        <v>29957.571069367357</v>
      </c>
      <c r="Q23" s="3">
        <f t="shared" si="21"/>
        <v>30556.722490754706</v>
      </c>
      <c r="R23" s="3">
        <f t="shared" si="21"/>
        <v>31167.8569405698</v>
      </c>
      <c r="S23" s="3">
        <f t="shared" si="21"/>
        <v>31791.214079381196</v>
      </c>
      <c r="T23" s="3">
        <f t="shared" si="21"/>
        <v>32427.038360968822</v>
      </c>
      <c r="U23" s="3">
        <f t="shared" si="21"/>
        <v>33075.579128188198</v>
      </c>
      <c r="V23" s="3">
        <f t="shared" si="21"/>
        <v>33737.09071075196</v>
      </c>
      <c r="W23" s="3">
        <f t="shared" si="21"/>
        <v>34411.832524967002</v>
      </c>
      <c r="X23" s="3">
        <f t="shared" si="21"/>
        <v>35100.069175466342</v>
      </c>
      <c r="Y23" s="3">
        <f t="shared" si="21"/>
        <v>35802.070558975669</v>
      </c>
      <c r="Z23" s="3">
        <f t="shared" si="21"/>
        <v>36518.11197015518</v>
      </c>
    </row>
    <row r="24" spans="1:26" x14ac:dyDescent="0.35">
      <c r="A24">
        <v>23</v>
      </c>
      <c r="B24" s="58">
        <v>13184.153332176213</v>
      </c>
      <c r="C24" s="58">
        <v>13624.062143099987</v>
      </c>
      <c r="D24" s="58">
        <v>14653.347279380851</v>
      </c>
      <c r="E24" s="58">
        <v>15777.635110758616</v>
      </c>
      <c r="F24" s="58">
        <v>17006.466136216488</v>
      </c>
      <c r="G24" s="58">
        <v>18211.206985740948</v>
      </c>
      <c r="H24" s="58">
        <v>19459.775103934822</v>
      </c>
      <c r="I24" s="58">
        <v>20809.661210201582</v>
      </c>
      <c r="J24" s="58">
        <v>22269.713304234912</v>
      </c>
      <c r="K24" s="58">
        <v>23849.561375314806</v>
      </c>
      <c r="L24" s="58">
        <v>25559.686229553557</v>
      </c>
      <c r="M24" s="58">
        <v>27411.494340165933</v>
      </c>
      <c r="N24" s="3">
        <f t="shared" ref="N24:Z24" si="22">1.02*M24</f>
        <v>27959.724226969251</v>
      </c>
      <c r="O24" s="3">
        <f t="shared" si="22"/>
        <v>28518.918711508635</v>
      </c>
      <c r="P24" s="3">
        <f t="shared" si="22"/>
        <v>29089.29708573881</v>
      </c>
      <c r="Q24" s="3">
        <f t="shared" si="22"/>
        <v>29671.083027453587</v>
      </c>
      <c r="R24" s="3">
        <f t="shared" si="22"/>
        <v>30264.50468800266</v>
      </c>
      <c r="S24" s="3">
        <f t="shared" si="22"/>
        <v>30869.794781762714</v>
      </c>
      <c r="T24" s="3">
        <f t="shared" si="22"/>
        <v>31487.190677397968</v>
      </c>
      <c r="U24" s="3">
        <f t="shared" si="22"/>
        <v>32116.934490945929</v>
      </c>
      <c r="V24" s="3">
        <f t="shared" si="22"/>
        <v>32759.273180764849</v>
      </c>
      <c r="W24" s="3">
        <f t="shared" si="22"/>
        <v>33414.458644380145</v>
      </c>
      <c r="X24" s="3">
        <f t="shared" si="22"/>
        <v>34082.747817267751</v>
      </c>
      <c r="Y24" s="3">
        <f t="shared" si="22"/>
        <v>34764.40277361311</v>
      </c>
      <c r="Z24" s="3">
        <f t="shared" si="22"/>
        <v>35459.690829085375</v>
      </c>
    </row>
    <row r="25" spans="1:26" x14ac:dyDescent="0.35">
      <c r="A25">
        <v>24</v>
      </c>
      <c r="B25" s="58">
        <v>12613.775709491954</v>
      </c>
      <c r="C25" s="58">
        <v>13034.6530259048</v>
      </c>
      <c r="D25" s="58">
        <v>14019.408855350059</v>
      </c>
      <c r="E25" s="58">
        <v>15095.05733884425</v>
      </c>
      <c r="F25" s="58">
        <v>16270.726230843711</v>
      </c>
      <c r="G25" s="58">
        <v>17423.347144837284</v>
      </c>
      <c r="H25" s="58">
        <v>18617.899256309149</v>
      </c>
      <c r="I25" s="58">
        <v>19909.386100310971</v>
      </c>
      <c r="J25" s="58">
        <v>21306.272891164954</v>
      </c>
      <c r="K25" s="58">
        <v>22817.773002062553</v>
      </c>
      <c r="L25" s="58">
        <v>24453.913814681171</v>
      </c>
      <c r="M25" s="58">
        <v>26225.6083312548</v>
      </c>
      <c r="N25" s="3">
        <f t="shared" ref="N25:Z25" si="23">1.02*M25</f>
        <v>26750.120497879896</v>
      </c>
      <c r="O25" s="3">
        <f t="shared" si="23"/>
        <v>27285.122907837493</v>
      </c>
      <c r="P25" s="3">
        <f t="shared" si="23"/>
        <v>27830.825365994242</v>
      </c>
      <c r="Q25" s="3">
        <f t="shared" si="23"/>
        <v>28387.441873314128</v>
      </c>
      <c r="R25" s="3">
        <f t="shared" si="23"/>
        <v>28955.190710780411</v>
      </c>
      <c r="S25" s="3">
        <f t="shared" si="23"/>
        <v>29534.294524996021</v>
      </c>
      <c r="T25" s="3">
        <f t="shared" si="23"/>
        <v>30124.980415495942</v>
      </c>
      <c r="U25" s="3">
        <f t="shared" si="23"/>
        <v>30727.48002380586</v>
      </c>
      <c r="V25" s="3">
        <f t="shared" si="23"/>
        <v>31342.029624281979</v>
      </c>
      <c r="W25" s="3">
        <f t="shared" si="23"/>
        <v>31968.87021676762</v>
      </c>
      <c r="X25" s="3">
        <f t="shared" si="23"/>
        <v>32608.247621102972</v>
      </c>
      <c r="Y25" s="3">
        <f t="shared" si="23"/>
        <v>33260.412573525035</v>
      </c>
      <c r="Z25" s="3">
        <f t="shared" si="23"/>
        <v>33925.620824995538</v>
      </c>
    </row>
    <row r="26" spans="1:26" x14ac:dyDescent="0.35">
      <c r="A26" s="4"/>
      <c r="B26">
        <v>317913.06551129062</v>
      </c>
      <c r="C26">
        <v>340636.960126166</v>
      </c>
      <c r="D26">
        <v>370638.86007821909</v>
      </c>
      <c r="E26">
        <v>393277.84725412674</v>
      </c>
      <c r="F26">
        <v>417523.49578027148</v>
      </c>
      <c r="G26">
        <v>443501.78350672522</v>
      </c>
      <c r="H26">
        <v>469984.76248845417</v>
      </c>
      <c r="I26">
        <v>498315.13862732996</v>
      </c>
      <c r="J26">
        <v>528633.98392097838</v>
      </c>
      <c r="K26">
        <v>561093.40272091434</v>
      </c>
      <c r="L26">
        <v>595857.39456423337</v>
      </c>
      <c r="M26">
        <v>633102.78413879476</v>
      </c>
      <c r="N26" s="3">
        <f t="shared" ref="N26:Z26" si="24">1.02*M26</f>
        <v>645764.83982157067</v>
      </c>
      <c r="O26" s="3">
        <f t="shared" si="24"/>
        <v>658680.13661800209</v>
      </c>
      <c r="P26" s="3">
        <f t="shared" si="24"/>
        <v>671853.7393503621</v>
      </c>
      <c r="Q26" s="3">
        <f t="shared" si="24"/>
        <v>685290.81413736939</v>
      </c>
      <c r="R26" s="3">
        <f t="shared" si="24"/>
        <v>698996.63042011682</v>
      </c>
      <c r="S26" s="3">
        <f t="shared" si="24"/>
        <v>712976.56302851916</v>
      </c>
      <c r="T26" s="3">
        <f t="shared" si="24"/>
        <v>727236.09428908955</v>
      </c>
      <c r="U26" s="3">
        <f t="shared" si="24"/>
        <v>741780.8161748714</v>
      </c>
      <c r="V26" s="3">
        <f t="shared" si="24"/>
        <v>756616.4324983689</v>
      </c>
      <c r="W26" s="3">
        <f t="shared" si="24"/>
        <v>771748.76114833634</v>
      </c>
      <c r="X26" s="3">
        <f t="shared" si="24"/>
        <v>787183.73637130309</v>
      </c>
      <c r="Y26" s="3">
        <f t="shared" si="24"/>
        <v>802927.41109872912</v>
      </c>
      <c r="Z26" s="3">
        <f t="shared" si="24"/>
        <v>818985.95932070375</v>
      </c>
    </row>
    <row r="27" spans="1:26" x14ac:dyDescent="0.35">
      <c r="A27" s="4"/>
      <c r="B27">
        <v>464153075646.48431</v>
      </c>
      <c r="C27">
        <v>497329961784.20233</v>
      </c>
      <c r="D27">
        <v>541132735714.19989</v>
      </c>
      <c r="E27">
        <v>574185656991.02502</v>
      </c>
      <c r="F27">
        <v>609584303839.19629</v>
      </c>
      <c r="G27">
        <v>647512603919.81873</v>
      </c>
      <c r="H27">
        <v>686177753233.14307</v>
      </c>
      <c r="I27">
        <v>727540102395.90173</v>
      </c>
      <c r="J27">
        <v>771805616524.62842</v>
      </c>
      <c r="K27">
        <v>819196367972.53491</v>
      </c>
      <c r="L27">
        <v>869951796063.78076</v>
      </c>
      <c r="M27">
        <v>924330064842.64038</v>
      </c>
      <c r="N27" s="3">
        <f t="shared" ref="N27:Z27" si="25">1.02*M27</f>
        <v>942816666139.49316</v>
      </c>
      <c r="O27" s="3">
        <f t="shared" si="25"/>
        <v>961672999462.28308</v>
      </c>
      <c r="P27" s="3">
        <f t="shared" si="25"/>
        <v>980906459451.52881</v>
      </c>
      <c r="Q27" s="3">
        <f t="shared" si="25"/>
        <v>1000524588640.5594</v>
      </c>
      <c r="R27" s="3">
        <f t="shared" si="25"/>
        <v>1020535080413.3706</v>
      </c>
      <c r="S27" s="3">
        <f t="shared" si="25"/>
        <v>1040945782021.6381</v>
      </c>
      <c r="T27" s="3">
        <f t="shared" si="25"/>
        <v>1061764697662.0708</v>
      </c>
      <c r="U27" s="3">
        <f t="shared" si="25"/>
        <v>1082999991615.3123</v>
      </c>
      <c r="V27" s="3">
        <f t="shared" si="25"/>
        <v>1104659991447.6184</v>
      </c>
      <c r="W27" s="3">
        <f t="shared" si="25"/>
        <v>1126753191276.5708</v>
      </c>
      <c r="X27" s="3">
        <f t="shared" si="25"/>
        <v>1149288255102.1023</v>
      </c>
      <c r="Y27" s="3">
        <f t="shared" si="25"/>
        <v>1172274020204.1443</v>
      </c>
      <c r="Z27" s="3">
        <f t="shared" si="25"/>
        <v>1195719500608.2273</v>
      </c>
    </row>
    <row r="28" spans="1:26" x14ac:dyDescent="0.35">
      <c r="A28" s="4"/>
      <c r="B28">
        <v>46415.307564648429</v>
      </c>
      <c r="C28">
        <v>49732.996178420231</v>
      </c>
      <c r="D28">
        <v>54113.273571419988</v>
      </c>
      <c r="E28">
        <v>57418.565699102503</v>
      </c>
      <c r="F28">
        <v>60958.430383919629</v>
      </c>
      <c r="G28">
        <v>64751.260391981872</v>
      </c>
      <c r="H28">
        <v>68617.775323314301</v>
      </c>
      <c r="I28">
        <v>72754.010239590178</v>
      </c>
      <c r="J28">
        <v>77180.561652462842</v>
      </c>
      <c r="K28">
        <v>81919.636797253494</v>
      </c>
      <c r="L28">
        <v>86995.179606378078</v>
      </c>
      <c r="M28">
        <v>92433.006484264042</v>
      </c>
      <c r="N28" s="3">
        <f t="shared" ref="N28:Z28" si="26">1.02*M28</f>
        <v>94281.666613949332</v>
      </c>
      <c r="O28" s="3">
        <f t="shared" si="26"/>
        <v>96167.299946228319</v>
      </c>
      <c r="P28" s="3">
        <f t="shared" si="26"/>
        <v>98090.645945152894</v>
      </c>
      <c r="Q28" s="3">
        <f t="shared" si="26"/>
        <v>100052.45886405595</v>
      </c>
      <c r="R28" s="3">
        <f t="shared" si="26"/>
        <v>102053.50804133707</v>
      </c>
      <c r="S28" s="3">
        <f t="shared" si="26"/>
        <v>104094.57820216382</v>
      </c>
      <c r="T28" s="3">
        <f t="shared" si="26"/>
        <v>106176.4697662071</v>
      </c>
      <c r="U28" s="3">
        <f t="shared" si="26"/>
        <v>108299.99916153125</v>
      </c>
      <c r="V28" s="3">
        <f t="shared" si="26"/>
        <v>110465.99914476187</v>
      </c>
      <c r="W28" s="3">
        <f t="shared" si="26"/>
        <v>112675.3191276571</v>
      </c>
      <c r="X28" s="3">
        <f t="shared" si="26"/>
        <v>114928.82551021024</v>
      </c>
      <c r="Y28" s="3">
        <f t="shared" si="26"/>
        <v>117227.40202041445</v>
      </c>
      <c r="Z28" s="3">
        <f t="shared" si="26"/>
        <v>119571.95006082274</v>
      </c>
    </row>
    <row r="29" spans="1:26" x14ac:dyDescent="0.35">
      <c r="A29" s="4"/>
      <c r="B29">
        <f>SUM(B2:B25)*365</f>
        <v>108839232.98408172</v>
      </c>
      <c r="C29">
        <f>70455*365*2/10000000</f>
        <v>5.1432149999999996</v>
      </c>
    </row>
    <row r="30" spans="1:26" x14ac:dyDescent="0.35">
      <c r="A30" s="4"/>
      <c r="B30" s="184" t="s">
        <v>122</v>
      </c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5" t="s">
        <v>123</v>
      </c>
      <c r="O30" s="185"/>
      <c r="P30" s="185"/>
      <c r="Q30" s="185"/>
      <c r="R30" s="184" t="s">
        <v>124</v>
      </c>
      <c r="S30" s="184"/>
      <c r="T30" s="184"/>
      <c r="U30" s="184"/>
      <c r="V30" s="184"/>
      <c r="W30" s="185" t="s">
        <v>125</v>
      </c>
      <c r="X30" s="185"/>
      <c r="Y30" s="185"/>
      <c r="Z30" s="185"/>
    </row>
    <row r="31" spans="1:26" x14ac:dyDescent="0.35">
      <c r="A31" s="4"/>
    </row>
    <row r="32" spans="1:26" x14ac:dyDescent="0.35">
      <c r="A32" s="4"/>
    </row>
    <row r="33" spans="1:1" x14ac:dyDescent="0.35">
      <c r="A33" s="4"/>
    </row>
    <row r="34" spans="1:1" x14ac:dyDescent="0.35">
      <c r="A34" s="4"/>
    </row>
    <row r="35" spans="1:1" x14ac:dyDescent="0.35">
      <c r="A35" s="4"/>
    </row>
    <row r="36" spans="1:1" x14ac:dyDescent="0.35">
      <c r="A36" s="4"/>
    </row>
    <row r="37" spans="1:1" x14ac:dyDescent="0.35">
      <c r="A37" s="4"/>
    </row>
    <row r="38" spans="1:1" x14ac:dyDescent="0.35">
      <c r="A38" s="4"/>
    </row>
    <row r="39" spans="1:1" x14ac:dyDescent="0.35">
      <c r="A39" s="4"/>
    </row>
    <row r="40" spans="1:1" x14ac:dyDescent="0.35">
      <c r="A40" s="4"/>
    </row>
    <row r="41" spans="1:1" x14ac:dyDescent="0.35">
      <c r="A41" s="4"/>
    </row>
    <row r="42" spans="1:1" x14ac:dyDescent="0.35">
      <c r="A42" s="4"/>
    </row>
    <row r="43" spans="1:1" x14ac:dyDescent="0.35">
      <c r="A43" s="4"/>
    </row>
    <row r="44" spans="1:1" x14ac:dyDescent="0.35">
      <c r="A44" s="4"/>
    </row>
    <row r="45" spans="1:1" x14ac:dyDescent="0.35">
      <c r="A45" s="4"/>
    </row>
    <row r="46" spans="1:1" x14ac:dyDescent="0.35">
      <c r="A46" s="4"/>
    </row>
    <row r="47" spans="1:1" x14ac:dyDescent="0.35">
      <c r="A47" s="4"/>
    </row>
    <row r="48" spans="1:1" x14ac:dyDescent="0.35">
      <c r="A48" s="4"/>
    </row>
    <row r="49" spans="1:1" x14ac:dyDescent="0.35">
      <c r="A49" s="4"/>
    </row>
    <row r="50" spans="1:1" x14ac:dyDescent="0.35">
      <c r="A50" s="4"/>
    </row>
    <row r="51" spans="1:1" x14ac:dyDescent="0.35">
      <c r="A51" s="4"/>
    </row>
    <row r="52" spans="1:1" x14ac:dyDescent="0.35">
      <c r="A52" s="4"/>
    </row>
    <row r="53" spans="1:1" x14ac:dyDescent="0.35">
      <c r="A53" s="4"/>
    </row>
    <row r="54" spans="1:1" x14ac:dyDescent="0.35">
      <c r="A54" s="4"/>
    </row>
    <row r="55" spans="1:1" x14ac:dyDescent="0.35">
      <c r="A55" s="4"/>
    </row>
    <row r="56" spans="1:1" x14ac:dyDescent="0.35">
      <c r="A56" s="4"/>
    </row>
    <row r="57" spans="1:1" x14ac:dyDescent="0.35">
      <c r="A57" s="4"/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  <row r="62" spans="1:1" x14ac:dyDescent="0.35">
      <c r="A62" s="4"/>
    </row>
    <row r="63" spans="1:1" x14ac:dyDescent="0.35">
      <c r="A63" s="4"/>
    </row>
    <row r="64" spans="1:1" x14ac:dyDescent="0.35">
      <c r="A64" s="4"/>
    </row>
    <row r="65" spans="1:1" x14ac:dyDescent="0.35">
      <c r="A65" s="4"/>
    </row>
    <row r="66" spans="1:1" x14ac:dyDescent="0.35">
      <c r="A66" s="4"/>
    </row>
    <row r="67" spans="1:1" x14ac:dyDescent="0.35">
      <c r="A67" s="4"/>
    </row>
    <row r="68" spans="1:1" x14ac:dyDescent="0.35">
      <c r="A68" s="4"/>
    </row>
    <row r="69" spans="1:1" x14ac:dyDescent="0.35">
      <c r="A69" s="4"/>
    </row>
    <row r="70" spans="1:1" x14ac:dyDescent="0.35">
      <c r="A70" s="4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  <row r="80" spans="1:1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  <row r="84" spans="1:1" x14ac:dyDescent="0.35">
      <c r="A84" s="4"/>
    </row>
    <row r="85" spans="1:1" x14ac:dyDescent="0.35">
      <c r="A85" s="4"/>
    </row>
    <row r="86" spans="1:1" x14ac:dyDescent="0.35">
      <c r="A86" s="4"/>
    </row>
    <row r="87" spans="1:1" x14ac:dyDescent="0.35">
      <c r="A87" s="4"/>
    </row>
    <row r="88" spans="1:1" x14ac:dyDescent="0.35">
      <c r="A88" s="4"/>
    </row>
    <row r="89" spans="1:1" x14ac:dyDescent="0.35">
      <c r="A89" s="4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4"/>
    </row>
    <row r="95" spans="1:1" x14ac:dyDescent="0.35">
      <c r="A95" s="4"/>
    </row>
    <row r="96" spans="1:1" x14ac:dyDescent="0.35">
      <c r="A96" s="4"/>
    </row>
    <row r="97" spans="1:1" x14ac:dyDescent="0.35">
      <c r="A97" s="4"/>
    </row>
  </sheetData>
  <mergeCells count="4">
    <mergeCell ref="B30:M30"/>
    <mergeCell ref="N30:Q30"/>
    <mergeCell ref="R30:V30"/>
    <mergeCell ref="W30:Z3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">
    <tabColor rgb="FFFF0000"/>
  </sheetPr>
  <dimension ref="A1:AM75"/>
  <sheetViews>
    <sheetView zoomScaleNormal="100" workbookViewId="0">
      <selection activeCell="E7" sqref="E7"/>
    </sheetView>
  </sheetViews>
  <sheetFormatPr defaultRowHeight="14.5" x14ac:dyDescent="0.35"/>
  <cols>
    <col min="1" max="1" width="22.7265625" customWidth="1"/>
    <col min="2" max="13" width="9.1796875" customWidth="1"/>
    <col min="14" max="22" width="9.1796875" style="58" customWidth="1"/>
    <col min="23" max="23" width="9.1796875" customWidth="1"/>
    <col min="24" max="24" width="9.1796875" style="58" customWidth="1"/>
    <col min="25" max="26" width="9.1796875" customWidth="1"/>
    <col min="27" max="27" width="9.1796875" style="58" customWidth="1"/>
    <col min="28" max="28" width="9.1796875" customWidth="1"/>
    <col min="30" max="30" width="9.1796875" style="58"/>
    <col min="32" max="32" width="9.1796875" style="58"/>
  </cols>
  <sheetData>
    <row r="1" spans="1:39" x14ac:dyDescent="0.35">
      <c r="A1" s="13" t="s">
        <v>30</v>
      </c>
      <c r="B1">
        <v>2016</v>
      </c>
      <c r="C1">
        <v>2017</v>
      </c>
      <c r="D1" s="58">
        <v>2018</v>
      </c>
      <c r="E1" s="58">
        <v>2019</v>
      </c>
      <c r="F1" s="58">
        <v>2020</v>
      </c>
      <c r="G1" s="58">
        <v>2021</v>
      </c>
      <c r="H1" s="58">
        <v>2022</v>
      </c>
      <c r="I1" s="58">
        <v>2023</v>
      </c>
      <c r="J1" s="58">
        <v>2024</v>
      </c>
      <c r="K1" s="58">
        <v>2025</v>
      </c>
      <c r="L1" s="58">
        <v>2026</v>
      </c>
      <c r="M1" s="58">
        <v>2027</v>
      </c>
      <c r="N1" s="58">
        <v>2028</v>
      </c>
      <c r="O1" s="58">
        <v>2029</v>
      </c>
      <c r="P1" s="58">
        <v>2030</v>
      </c>
      <c r="Q1" s="58">
        <v>2031</v>
      </c>
      <c r="R1" s="58">
        <v>2032</v>
      </c>
      <c r="S1" s="58">
        <v>2033</v>
      </c>
      <c r="T1" s="58">
        <v>2034</v>
      </c>
      <c r="U1" s="58">
        <v>2035</v>
      </c>
      <c r="V1" s="58">
        <v>2036</v>
      </c>
      <c r="W1" s="58">
        <v>2037</v>
      </c>
      <c r="Y1" s="143">
        <v>2016</v>
      </c>
      <c r="Z1" s="143">
        <v>2017</v>
      </c>
      <c r="AA1" s="143">
        <v>2016</v>
      </c>
      <c r="AB1" s="143">
        <v>2017</v>
      </c>
      <c r="AC1" t="s">
        <v>1</v>
      </c>
      <c r="AG1" t="s">
        <v>200</v>
      </c>
      <c r="AH1" t="s">
        <v>1</v>
      </c>
      <c r="AI1" t="s">
        <v>260</v>
      </c>
      <c r="AJ1" t="s">
        <v>263</v>
      </c>
      <c r="AK1" t="s">
        <v>264</v>
      </c>
      <c r="AL1" t="s">
        <v>261</v>
      </c>
      <c r="AM1" t="s">
        <v>262</v>
      </c>
    </row>
    <row r="2" spans="1:39" x14ac:dyDescent="0.35">
      <c r="A2" s="37" t="s">
        <v>203</v>
      </c>
      <c r="B2" s="12">
        <v>6596986.3013698626</v>
      </c>
      <c r="C2" s="12">
        <v>8471232.8767123297</v>
      </c>
      <c r="D2" s="31">
        <f t="shared" ref="D2:M2" si="0">(1+$AE2)*C2</f>
        <v>8301808.2191780834</v>
      </c>
      <c r="E2" s="31">
        <f t="shared" si="0"/>
        <v>8135772.054794522</v>
      </c>
      <c r="F2" s="31">
        <f t="shared" si="0"/>
        <v>7973056.6136986315</v>
      </c>
      <c r="G2" s="31">
        <f t="shared" si="0"/>
        <v>7813595.4814246586</v>
      </c>
      <c r="H2" s="31">
        <f t="shared" si="0"/>
        <v>7657323.5717961648</v>
      </c>
      <c r="I2" s="31">
        <f t="shared" si="0"/>
        <v>7504177.1003602417</v>
      </c>
      <c r="J2" s="31">
        <f t="shared" si="0"/>
        <v>7354093.5583530366</v>
      </c>
      <c r="K2" s="31">
        <f t="shared" si="0"/>
        <v>7207011.6871859757</v>
      </c>
      <c r="L2" s="31">
        <f t="shared" si="0"/>
        <v>7062871.453442256</v>
      </c>
      <c r="M2" s="31">
        <f t="shared" si="0"/>
        <v>6921614.0243734103</v>
      </c>
      <c r="N2" s="31">
        <v>6921614.0243734103</v>
      </c>
      <c r="O2" s="31">
        <v>6921614.0243734103</v>
      </c>
      <c r="P2" s="31">
        <v>6921614.0243734103</v>
      </c>
      <c r="Q2" s="31">
        <v>6921614.0243734103</v>
      </c>
      <c r="R2" s="31">
        <v>6921614.0243734103</v>
      </c>
      <c r="S2" s="31">
        <v>6921614.0243734103</v>
      </c>
      <c r="T2" s="31">
        <v>6921614.0243734103</v>
      </c>
      <c r="U2" s="31">
        <v>6921614.0243734103</v>
      </c>
      <c r="V2" s="31">
        <v>6921614.0243734103</v>
      </c>
      <c r="W2" s="31">
        <v>6921614.0243734103</v>
      </c>
      <c r="Y2" s="145">
        <v>240.79</v>
      </c>
      <c r="Z2" s="12">
        <v>309.2</v>
      </c>
      <c r="AA2" s="58">
        <f>Y2*10000000/365</f>
        <v>6596986.3013698626</v>
      </c>
      <c r="AB2">
        <f>Z2*10000000/365</f>
        <v>8471232.8767123297</v>
      </c>
      <c r="AC2">
        <v>567</v>
      </c>
      <c r="AD2" s="58">
        <f t="shared" ref="AD2:AD33" si="1">AB2-C2</f>
        <v>0</v>
      </c>
      <c r="AE2">
        <v>-0.02</v>
      </c>
      <c r="AG2">
        <v>630</v>
      </c>
      <c r="AH2">
        <v>567</v>
      </c>
      <c r="AI2">
        <f>AA2/AH2/24</f>
        <v>484.78735312829673</v>
      </c>
      <c r="AJ2">
        <v>1910</v>
      </c>
      <c r="AK2">
        <f>SUM(AI2:AJ2)</f>
        <v>2394.7873531282967</v>
      </c>
      <c r="AL2" s="147">
        <v>4292.25</v>
      </c>
      <c r="AM2">
        <f>AL2*1000/AG2/365/24</f>
        <v>0.77775059795607737</v>
      </c>
    </row>
    <row r="3" spans="1:39" x14ac:dyDescent="0.35">
      <c r="A3" s="14" t="s">
        <v>204</v>
      </c>
      <c r="B3" s="11">
        <v>18929589.041095886</v>
      </c>
      <c r="C3" s="11">
        <v>12599452.05479452</v>
      </c>
      <c r="D3" s="31">
        <f t="shared" ref="D3:M3" si="2">(1+$AE3)*C3</f>
        <v>12347463.01369863</v>
      </c>
      <c r="E3" s="31">
        <f t="shared" si="2"/>
        <v>12100513.753424658</v>
      </c>
      <c r="F3" s="31">
        <f t="shared" si="2"/>
        <v>11858503.478356164</v>
      </c>
      <c r="G3" s="31">
        <f t="shared" si="2"/>
        <v>11621333.408789041</v>
      </c>
      <c r="H3" s="31">
        <f t="shared" si="2"/>
        <v>11388906.740613259</v>
      </c>
      <c r="I3" s="31">
        <f t="shared" si="2"/>
        <v>11161128.605800994</v>
      </c>
      <c r="J3" s="31">
        <f t="shared" si="2"/>
        <v>10937906.033684975</v>
      </c>
      <c r="K3" s="31">
        <f t="shared" si="2"/>
        <v>10719147.913011275</v>
      </c>
      <c r="L3" s="31">
        <f t="shared" si="2"/>
        <v>10504764.95475105</v>
      </c>
      <c r="M3" s="31">
        <f t="shared" si="2"/>
        <v>10294669.655656029</v>
      </c>
      <c r="N3" s="31">
        <v>10294669.655656029</v>
      </c>
      <c r="O3" s="31">
        <v>10294669.655656029</v>
      </c>
      <c r="P3" s="31">
        <v>10294669.655656029</v>
      </c>
      <c r="Q3" s="31">
        <v>10294669.655656029</v>
      </c>
      <c r="R3" s="31">
        <v>10294669.655656029</v>
      </c>
      <c r="S3" s="31">
        <v>10294669.655656029</v>
      </c>
      <c r="T3" s="31">
        <v>10294669.655656029</v>
      </c>
      <c r="U3" s="31">
        <v>10294669.655656029</v>
      </c>
      <c r="V3" s="31">
        <v>10294669.655656029</v>
      </c>
      <c r="W3" s="31">
        <v>10294669.655656029</v>
      </c>
      <c r="Y3" s="145">
        <v>690.93</v>
      </c>
      <c r="Z3" s="11">
        <v>459.88</v>
      </c>
      <c r="AA3" s="58">
        <f t="shared" ref="AA3:AA69" si="3">Y3*10000000/365</f>
        <v>18929589.041095886</v>
      </c>
      <c r="AB3" s="58">
        <f t="shared" ref="AB3:AB69" si="4">Z3*10000000/365</f>
        <v>12599452.05479452</v>
      </c>
      <c r="AC3" s="58">
        <v>900</v>
      </c>
      <c r="AD3" s="58">
        <f t="shared" si="1"/>
        <v>0</v>
      </c>
      <c r="AE3">
        <v>-0.02</v>
      </c>
      <c r="AG3">
        <v>1000</v>
      </c>
      <c r="AH3">
        <v>900</v>
      </c>
      <c r="AI3" s="58">
        <f t="shared" ref="AI3:AI69" si="5">AA3/AH3/24</f>
        <v>876.36986301369836</v>
      </c>
      <c r="AJ3" s="58">
        <v>1830</v>
      </c>
      <c r="AK3" s="58">
        <f t="shared" ref="AK3:AK69" si="6">SUM(AI3:AJ3)</f>
        <v>2706.3698630136983</v>
      </c>
      <c r="AL3" s="147">
        <v>7055.09</v>
      </c>
      <c r="AM3" s="58">
        <f t="shared" ref="AM3:AM69" si="7">AL3*1000/AG3/365/24</f>
        <v>0.80537557077625577</v>
      </c>
    </row>
    <row r="4" spans="1:39" x14ac:dyDescent="0.35">
      <c r="A4" s="84" t="s">
        <v>34</v>
      </c>
      <c r="B4" s="83">
        <v>1509041.0958904109</v>
      </c>
      <c r="C4" s="83">
        <v>3381369.8630136987</v>
      </c>
      <c r="D4" s="31">
        <f t="shared" ref="D4:M4" si="8">(1+$AE4)*C4</f>
        <v>3482810.9589041099</v>
      </c>
      <c r="E4" s="31">
        <f t="shared" si="8"/>
        <v>3587295.2876712331</v>
      </c>
      <c r="F4" s="31">
        <f t="shared" si="8"/>
        <v>3694914.1463013701</v>
      </c>
      <c r="G4" s="31">
        <f t="shared" si="8"/>
        <v>3805761.5706904111</v>
      </c>
      <c r="H4" s="31">
        <f t="shared" si="8"/>
        <v>3919934.4178111237</v>
      </c>
      <c r="I4" s="31">
        <f t="shared" si="8"/>
        <v>4037532.4503454575</v>
      </c>
      <c r="J4" s="31">
        <f t="shared" si="8"/>
        <v>4158658.4238558211</v>
      </c>
      <c r="K4" s="31">
        <f t="shared" si="8"/>
        <v>4283418.1765714958</v>
      </c>
      <c r="L4" s="31">
        <f t="shared" si="8"/>
        <v>4411920.7218686407</v>
      </c>
      <c r="M4" s="31">
        <f t="shared" si="8"/>
        <v>4544278.3435247</v>
      </c>
      <c r="N4" s="31">
        <v>4544278.3435247</v>
      </c>
      <c r="O4" s="31">
        <v>4544278.3435247</v>
      </c>
      <c r="P4" s="31">
        <v>4544278.3435247</v>
      </c>
      <c r="Q4" s="31">
        <v>4544278.3435247</v>
      </c>
      <c r="R4" s="31">
        <v>4544278.3435247</v>
      </c>
      <c r="S4" s="31">
        <v>4544278.3435247</v>
      </c>
      <c r="T4" s="31">
        <v>4544278.3435247</v>
      </c>
      <c r="U4" s="31">
        <v>4544278.3435247</v>
      </c>
      <c r="V4" s="31">
        <v>4544278.3435247</v>
      </c>
      <c r="W4" s="31">
        <v>4544278.3435247</v>
      </c>
      <c r="Y4" s="145">
        <v>55.08</v>
      </c>
      <c r="Z4" s="83">
        <v>123.42</v>
      </c>
      <c r="AA4" s="58">
        <f t="shared" si="3"/>
        <v>1509041.0958904109</v>
      </c>
      <c r="AB4" s="58">
        <f t="shared" si="4"/>
        <v>3381369.8630136987</v>
      </c>
      <c r="AC4" s="58">
        <v>82.5</v>
      </c>
      <c r="AD4" s="58">
        <f t="shared" si="1"/>
        <v>0</v>
      </c>
      <c r="AE4">
        <v>0.03</v>
      </c>
      <c r="AG4">
        <v>165</v>
      </c>
      <c r="AH4">
        <v>82.5</v>
      </c>
      <c r="AI4" s="58">
        <f t="shared" si="5"/>
        <v>762.14196762141967</v>
      </c>
      <c r="AJ4" s="58">
        <v>5100</v>
      </c>
      <c r="AK4" s="58">
        <f t="shared" si="6"/>
        <v>5862.14196762142</v>
      </c>
      <c r="AL4">
        <v>840.86</v>
      </c>
      <c r="AM4" s="58">
        <f t="shared" si="7"/>
        <v>0.58174899681748993</v>
      </c>
    </row>
    <row r="5" spans="1:39" x14ac:dyDescent="0.35">
      <c r="A5" s="90" t="s">
        <v>205</v>
      </c>
      <c r="B5" s="89">
        <v>2011232.8767123288</v>
      </c>
      <c r="C5" s="89">
        <v>5316986.3013698626</v>
      </c>
      <c r="D5" s="31">
        <f t="shared" ref="D5:M5" si="9">(1+$AE5)*C5</f>
        <v>5476495.8904109588</v>
      </c>
      <c r="E5" s="31">
        <f t="shared" si="9"/>
        <v>5640790.7671232875</v>
      </c>
      <c r="F5" s="31">
        <f t="shared" si="9"/>
        <v>5810014.4901369866</v>
      </c>
      <c r="G5" s="31">
        <f t="shared" si="9"/>
        <v>5984314.9248410966</v>
      </c>
      <c r="H5" s="31">
        <f t="shared" si="9"/>
        <v>6163844.3725863295</v>
      </c>
      <c r="I5" s="31">
        <f t="shared" si="9"/>
        <v>6348759.7037639199</v>
      </c>
      <c r="J5" s="31">
        <f t="shared" si="9"/>
        <v>6539222.4948768374</v>
      </c>
      <c r="K5" s="31">
        <f t="shared" si="9"/>
        <v>6735399.1697231429</v>
      </c>
      <c r="L5" s="31">
        <f t="shared" si="9"/>
        <v>6937461.1448148377</v>
      </c>
      <c r="M5" s="31">
        <f t="shared" si="9"/>
        <v>7145584.9791592835</v>
      </c>
      <c r="N5" s="31">
        <v>7145584.9791592835</v>
      </c>
      <c r="O5" s="31">
        <v>7145584.9791592835</v>
      </c>
      <c r="P5" s="31">
        <v>7145584.9791592835</v>
      </c>
      <c r="Q5" s="31">
        <v>7145584.9791592835</v>
      </c>
      <c r="R5" s="31">
        <v>7145584.9791592835</v>
      </c>
      <c r="S5" s="31">
        <v>7145584.9791592835</v>
      </c>
      <c r="T5" s="31">
        <v>7145584.9791592835</v>
      </c>
      <c r="U5" s="31">
        <v>7145584.9791592835</v>
      </c>
      <c r="V5" s="31">
        <v>7145584.9791592835</v>
      </c>
      <c r="W5" s="31">
        <v>7145584.9791592835</v>
      </c>
      <c r="Y5" s="145">
        <v>73.41</v>
      </c>
      <c r="Z5" s="89">
        <v>194.07</v>
      </c>
      <c r="AA5" s="58">
        <f t="shared" si="3"/>
        <v>2011232.8767123288</v>
      </c>
      <c r="AB5" s="58">
        <f t="shared" si="4"/>
        <v>5316986.3013698626</v>
      </c>
      <c r="AC5" s="58">
        <v>28.8</v>
      </c>
      <c r="AD5" s="58">
        <f t="shared" si="1"/>
        <v>0</v>
      </c>
      <c r="AE5">
        <v>0.03</v>
      </c>
      <c r="AG5">
        <v>288</v>
      </c>
      <c r="AH5">
        <v>28.8</v>
      </c>
      <c r="AI5" s="58">
        <f t="shared" si="5"/>
        <v>2909.7697869101976</v>
      </c>
      <c r="AJ5" s="58">
        <v>2430</v>
      </c>
      <c r="AK5" s="58">
        <f t="shared" si="6"/>
        <v>5339.7697869101976</v>
      </c>
      <c r="AL5" s="147">
        <v>1070.6500000000001</v>
      </c>
      <c r="AM5" s="58">
        <f t="shared" si="7"/>
        <v>0.42437610984271945</v>
      </c>
    </row>
    <row r="6" spans="1:39" x14ac:dyDescent="0.35">
      <c r="A6" s="14" t="s">
        <v>206</v>
      </c>
      <c r="B6" s="11">
        <v>6992054.7945205476</v>
      </c>
      <c r="C6" s="11">
        <v>11949863.01369863</v>
      </c>
      <c r="D6" s="31">
        <f t="shared" ref="D6:M6" si="10">(1+$AE6)*C6</f>
        <v>11949863.01369863</v>
      </c>
      <c r="E6" s="31">
        <f t="shared" si="10"/>
        <v>11949863.01369863</v>
      </c>
      <c r="F6" s="31">
        <f t="shared" si="10"/>
        <v>11949863.01369863</v>
      </c>
      <c r="G6" s="31">
        <f t="shared" si="10"/>
        <v>11949863.01369863</v>
      </c>
      <c r="H6" s="31">
        <f t="shared" si="10"/>
        <v>11949863.01369863</v>
      </c>
      <c r="I6" s="31">
        <f t="shared" si="10"/>
        <v>11949863.01369863</v>
      </c>
      <c r="J6" s="31">
        <f t="shared" si="10"/>
        <v>11949863.01369863</v>
      </c>
      <c r="K6" s="31">
        <f t="shared" si="10"/>
        <v>11949863.01369863</v>
      </c>
      <c r="L6" s="31">
        <f t="shared" si="10"/>
        <v>11949863.01369863</v>
      </c>
      <c r="M6" s="31">
        <f t="shared" si="10"/>
        <v>11949863.01369863</v>
      </c>
      <c r="N6" s="31">
        <v>11949863.01369863</v>
      </c>
      <c r="O6" s="31">
        <v>11949863.01369863</v>
      </c>
      <c r="P6" s="31">
        <v>11949863.01369863</v>
      </c>
      <c r="Q6" s="31">
        <v>11949863.01369863</v>
      </c>
      <c r="R6" s="31">
        <v>11949863.01369863</v>
      </c>
      <c r="S6" s="31">
        <v>11949863.01369863</v>
      </c>
      <c r="T6" s="31">
        <v>11949863.01369863</v>
      </c>
      <c r="U6" s="31">
        <v>11949863.01369863</v>
      </c>
      <c r="V6" s="31">
        <v>11949863.01369863</v>
      </c>
      <c r="W6" s="31">
        <v>11949863.01369863</v>
      </c>
      <c r="Y6" s="145">
        <v>255.21</v>
      </c>
      <c r="Z6" s="11">
        <v>436.17</v>
      </c>
      <c r="AA6" s="58">
        <f t="shared" si="3"/>
        <v>6992054.7945205476</v>
      </c>
      <c r="AB6" s="58">
        <f t="shared" si="4"/>
        <v>11949863.01369863</v>
      </c>
      <c r="AC6" s="58">
        <v>800</v>
      </c>
      <c r="AD6" s="58">
        <f t="shared" si="1"/>
        <v>0</v>
      </c>
      <c r="AE6">
        <v>0</v>
      </c>
      <c r="AG6">
        <v>1000</v>
      </c>
      <c r="AH6">
        <v>800</v>
      </c>
      <c r="AI6" s="58">
        <f t="shared" si="5"/>
        <v>364.16952054794518</v>
      </c>
      <c r="AJ6" s="58">
        <v>2520</v>
      </c>
      <c r="AK6" s="58">
        <f t="shared" si="6"/>
        <v>2884.169520547945</v>
      </c>
      <c r="AL6" s="147">
        <v>6328.22</v>
      </c>
      <c r="AM6" s="58">
        <f t="shared" si="7"/>
        <v>0.72239954337899548</v>
      </c>
    </row>
    <row r="7" spans="1:39" x14ac:dyDescent="0.35">
      <c r="A7" s="84" t="s">
        <v>37</v>
      </c>
      <c r="B7" s="83">
        <v>2715342.4657534244</v>
      </c>
      <c r="C7" s="83">
        <v>4594520.5479452051</v>
      </c>
      <c r="D7" s="31">
        <f t="shared" ref="D7:M7" si="11">(1+$AE7)*C7</f>
        <v>4732356.1643835614</v>
      </c>
      <c r="E7" s="31">
        <f t="shared" si="11"/>
        <v>4874326.8493150687</v>
      </c>
      <c r="F7" s="31">
        <f t="shared" si="11"/>
        <v>5020556.6547945207</v>
      </c>
      <c r="G7" s="31">
        <f t="shared" si="11"/>
        <v>5171173.3544383561</v>
      </c>
      <c r="H7" s="31">
        <f t="shared" si="11"/>
        <v>5326308.5550715066</v>
      </c>
      <c r="I7" s="31">
        <f t="shared" si="11"/>
        <v>5486097.8117236523</v>
      </c>
      <c r="J7" s="31">
        <f t="shared" si="11"/>
        <v>5650680.746075362</v>
      </c>
      <c r="K7" s="31">
        <f t="shared" si="11"/>
        <v>5820201.1684576226</v>
      </c>
      <c r="L7" s="31">
        <f t="shared" si="11"/>
        <v>5994807.2035113517</v>
      </c>
      <c r="M7" s="31">
        <f t="shared" si="11"/>
        <v>6174651.4196166927</v>
      </c>
      <c r="N7" s="31">
        <v>6174651.4196166927</v>
      </c>
      <c r="O7" s="31">
        <v>6174651.4196166927</v>
      </c>
      <c r="P7" s="31">
        <v>6174651.4196166927</v>
      </c>
      <c r="Q7" s="31">
        <v>6174651.4196166927</v>
      </c>
      <c r="R7" s="31">
        <v>6174651.4196166927</v>
      </c>
      <c r="S7" s="31">
        <v>6174651.4196166927</v>
      </c>
      <c r="T7" s="31">
        <v>6174651.4196166927</v>
      </c>
      <c r="U7" s="31">
        <v>6174651.4196166927</v>
      </c>
      <c r="V7" s="31">
        <v>6174651.4196166927</v>
      </c>
      <c r="W7" s="31">
        <v>6174651.4196166927</v>
      </c>
      <c r="Y7" s="145">
        <v>99.11</v>
      </c>
      <c r="Z7" s="83">
        <v>167.7</v>
      </c>
      <c r="AA7" s="58">
        <f t="shared" si="3"/>
        <v>2715342.4657534244</v>
      </c>
      <c r="AB7" s="58">
        <f t="shared" si="4"/>
        <v>4594520.5479452051</v>
      </c>
      <c r="AC7" s="58">
        <v>105</v>
      </c>
      <c r="AD7" s="58">
        <f t="shared" si="1"/>
        <v>0</v>
      </c>
      <c r="AE7">
        <v>0.03</v>
      </c>
      <c r="AG7">
        <v>210</v>
      </c>
      <c r="AH7">
        <v>105</v>
      </c>
      <c r="AI7" s="58">
        <f t="shared" si="5"/>
        <v>1077.5168514894542</v>
      </c>
      <c r="AJ7" s="58">
        <v>4360</v>
      </c>
      <c r="AK7" s="58">
        <f t="shared" si="6"/>
        <v>5437.516851489454</v>
      </c>
      <c r="AL7" s="147">
        <v>1161.52</v>
      </c>
      <c r="AM7" s="58">
        <f t="shared" si="7"/>
        <v>0.63139813002826706</v>
      </c>
    </row>
    <row r="8" spans="1:39" x14ac:dyDescent="0.35">
      <c r="A8" s="84" t="s">
        <v>38</v>
      </c>
      <c r="B8" s="83">
        <v>871232.87671232875</v>
      </c>
      <c r="C8" s="83">
        <v>3748493.1506849313</v>
      </c>
      <c r="D8" s="31">
        <f t="shared" ref="D8:M8" si="12">(1+$AE8)*C8</f>
        <v>3860947.9452054794</v>
      </c>
      <c r="E8" s="31">
        <f t="shared" si="12"/>
        <v>3976776.3835616438</v>
      </c>
      <c r="F8" s="31">
        <f t="shared" si="12"/>
        <v>4096079.675068493</v>
      </c>
      <c r="G8" s="31">
        <f t="shared" si="12"/>
        <v>4218962.0653205477</v>
      </c>
      <c r="H8" s="31">
        <f t="shared" si="12"/>
        <v>4345530.9272801643</v>
      </c>
      <c r="I8" s="31">
        <f t="shared" si="12"/>
        <v>4475896.8550985698</v>
      </c>
      <c r="J8" s="31">
        <f t="shared" si="12"/>
        <v>4610173.7607515268</v>
      </c>
      <c r="K8" s="31">
        <f t="shared" si="12"/>
        <v>4748478.9735740731</v>
      </c>
      <c r="L8" s="31">
        <f t="shared" si="12"/>
        <v>4890933.3427812951</v>
      </c>
      <c r="M8" s="31">
        <f t="shared" si="12"/>
        <v>5037661.3430647338</v>
      </c>
      <c r="N8" s="31">
        <v>5037661.3430647338</v>
      </c>
      <c r="O8" s="31">
        <v>5037661.3430647338</v>
      </c>
      <c r="P8" s="31">
        <v>5037661.3430647338</v>
      </c>
      <c r="Q8" s="31">
        <v>5037661.3430647338</v>
      </c>
      <c r="R8" s="31">
        <v>5037661.3430647338</v>
      </c>
      <c r="S8" s="31">
        <v>5037661.3430647338</v>
      </c>
      <c r="T8" s="31">
        <v>5037661.3430647338</v>
      </c>
      <c r="U8" s="31">
        <v>5037661.3430647338</v>
      </c>
      <c r="V8" s="31">
        <v>5037661.3430647338</v>
      </c>
      <c r="W8" s="31">
        <v>5037661.3430647338</v>
      </c>
      <c r="Y8" s="145">
        <v>31.8</v>
      </c>
      <c r="Z8" s="83">
        <v>136.82</v>
      </c>
      <c r="AA8" s="58">
        <f t="shared" si="3"/>
        <v>871232.87671232875</v>
      </c>
      <c r="AB8" s="58">
        <f t="shared" si="4"/>
        <v>3748493.1506849313</v>
      </c>
      <c r="AC8" s="58">
        <v>110</v>
      </c>
      <c r="AD8" s="58">
        <f t="shared" si="1"/>
        <v>0</v>
      </c>
      <c r="AE8">
        <v>0.03</v>
      </c>
      <c r="AG8">
        <v>220</v>
      </c>
      <c r="AH8">
        <v>110</v>
      </c>
      <c r="AI8" s="58">
        <f t="shared" si="5"/>
        <v>330.01245330012449</v>
      </c>
      <c r="AJ8" s="58">
        <v>3910</v>
      </c>
      <c r="AK8" s="58">
        <f t="shared" si="6"/>
        <v>4240.0124533001244</v>
      </c>
      <c r="AL8" s="147">
        <v>1290.74</v>
      </c>
      <c r="AM8" s="58">
        <f t="shared" si="7"/>
        <v>0.66974885844748855</v>
      </c>
    </row>
    <row r="9" spans="1:39" x14ac:dyDescent="0.35">
      <c r="A9" s="14" t="s">
        <v>207</v>
      </c>
      <c r="B9" s="11">
        <v>8828493.1506849322</v>
      </c>
      <c r="C9" s="11">
        <v>10531506.849315068</v>
      </c>
      <c r="D9" s="31">
        <f t="shared" ref="D9:M9" si="13">(1+$AE9)*C9</f>
        <v>10847452.05479452</v>
      </c>
      <c r="E9" s="31">
        <f t="shared" si="13"/>
        <v>11172875.616438355</v>
      </c>
      <c r="F9" s="31">
        <f t="shared" si="13"/>
        <v>11508061.884931507</v>
      </c>
      <c r="G9" s="31">
        <f t="shared" si="13"/>
        <v>11853303.741479453</v>
      </c>
      <c r="H9" s="31">
        <f t="shared" si="13"/>
        <v>12208902.853723837</v>
      </c>
      <c r="I9" s="31">
        <f t="shared" si="13"/>
        <v>12575169.939335553</v>
      </c>
      <c r="J9" s="31">
        <f t="shared" si="13"/>
        <v>12952425.03751562</v>
      </c>
      <c r="K9" s="31">
        <f t="shared" si="13"/>
        <v>13340997.78864109</v>
      </c>
      <c r="L9" s="31">
        <f t="shared" si="13"/>
        <v>13741227.722300323</v>
      </c>
      <c r="M9" s="31">
        <f t="shared" si="13"/>
        <v>14153464.553969333</v>
      </c>
      <c r="N9" s="31">
        <v>14153464.553969333</v>
      </c>
      <c r="O9" s="31">
        <v>14153464.553969333</v>
      </c>
      <c r="P9" s="31">
        <v>14153464.553969333</v>
      </c>
      <c r="Q9" s="31">
        <v>14153464.553969333</v>
      </c>
      <c r="R9" s="31">
        <v>14153464.553969333</v>
      </c>
      <c r="S9" s="31">
        <v>14153464.553969333</v>
      </c>
      <c r="T9" s="31">
        <v>14153464.553969333</v>
      </c>
      <c r="U9" s="31">
        <v>14153464.553969333</v>
      </c>
      <c r="V9" s="31">
        <v>14153464.553969333</v>
      </c>
      <c r="W9" s="31">
        <v>14153464.553969333</v>
      </c>
      <c r="Y9" s="145">
        <v>322.24</v>
      </c>
      <c r="Z9" s="11">
        <v>384.4</v>
      </c>
      <c r="AA9" s="58">
        <f t="shared" si="3"/>
        <v>8828493.1506849322</v>
      </c>
      <c r="AB9" s="58">
        <f t="shared" si="4"/>
        <v>10531506.849315068</v>
      </c>
      <c r="AC9" s="58">
        <v>378</v>
      </c>
      <c r="AD9" s="58">
        <f t="shared" si="1"/>
        <v>0</v>
      </c>
      <c r="AE9">
        <v>0.03</v>
      </c>
      <c r="AG9">
        <v>420</v>
      </c>
      <c r="AH9">
        <v>378</v>
      </c>
      <c r="AI9" s="58">
        <f t="shared" si="5"/>
        <v>973.15841608079063</v>
      </c>
      <c r="AJ9" s="58">
        <v>3330</v>
      </c>
      <c r="AK9" s="58">
        <f t="shared" si="6"/>
        <v>4303.1584160807906</v>
      </c>
      <c r="AL9" s="147">
        <v>2845.86</v>
      </c>
      <c r="AM9" s="58">
        <f t="shared" si="7"/>
        <v>0.77349967384213958</v>
      </c>
    </row>
    <row r="10" spans="1:39" x14ac:dyDescent="0.35">
      <c r="A10" s="14" t="s">
        <v>208</v>
      </c>
      <c r="B10" s="11">
        <v>16366027.397260275</v>
      </c>
      <c r="C10" s="11">
        <v>17095890.410958905</v>
      </c>
      <c r="D10" s="12">
        <f t="shared" ref="D10:M10" si="14">(1+$AE10)*C10</f>
        <v>16753972.602739727</v>
      </c>
      <c r="E10" s="12">
        <f t="shared" si="14"/>
        <v>16418893.150684932</v>
      </c>
      <c r="F10" s="12">
        <f t="shared" si="14"/>
        <v>16090515.287671233</v>
      </c>
      <c r="G10" s="12">
        <f t="shared" si="14"/>
        <v>15768704.981917808</v>
      </c>
      <c r="H10" s="12">
        <f t="shared" si="14"/>
        <v>15453330.882279452</v>
      </c>
      <c r="I10" s="12">
        <f t="shared" si="14"/>
        <v>15144264.264633862</v>
      </c>
      <c r="J10" s="12">
        <f t="shared" si="14"/>
        <v>14841378.979341185</v>
      </c>
      <c r="K10" s="12">
        <f t="shared" si="14"/>
        <v>14544551.39975436</v>
      </c>
      <c r="L10" s="12">
        <f t="shared" si="14"/>
        <v>14253660.371759273</v>
      </c>
      <c r="M10" s="12">
        <f t="shared" si="14"/>
        <v>13968587.164324088</v>
      </c>
      <c r="N10" s="12">
        <v>13968587.164324088</v>
      </c>
      <c r="O10" s="12">
        <v>13968587.164324088</v>
      </c>
      <c r="P10" s="12">
        <v>13968587.164324088</v>
      </c>
      <c r="Q10" s="12">
        <v>13968587.164324088</v>
      </c>
      <c r="R10" s="12">
        <v>13968587.164324088</v>
      </c>
      <c r="S10" s="12">
        <v>13968587.164324088</v>
      </c>
      <c r="T10" s="12">
        <v>13968587.164324088</v>
      </c>
      <c r="U10" s="12">
        <v>13968587.164324088</v>
      </c>
      <c r="V10" s="12">
        <v>13968587.164324088</v>
      </c>
      <c r="W10" s="12">
        <v>13968587.164324088</v>
      </c>
      <c r="Y10" s="145">
        <v>597.36</v>
      </c>
      <c r="Z10" s="11">
        <v>624</v>
      </c>
      <c r="AA10" s="58">
        <f t="shared" si="3"/>
        <v>16366027.397260275</v>
      </c>
      <c r="AB10" s="58">
        <f t="shared" si="4"/>
        <v>17095890.410958905</v>
      </c>
      <c r="AC10" s="58">
        <v>450</v>
      </c>
      <c r="AD10" s="58">
        <f t="shared" si="1"/>
        <v>0</v>
      </c>
      <c r="AE10">
        <v>-0.02</v>
      </c>
      <c r="AG10">
        <v>500</v>
      </c>
      <c r="AH10">
        <v>450</v>
      </c>
      <c r="AI10" s="58">
        <f t="shared" si="5"/>
        <v>1515.3729071537291</v>
      </c>
      <c r="AJ10" s="58">
        <v>3230</v>
      </c>
      <c r="AK10" s="58">
        <f t="shared" si="6"/>
        <v>4745.3729071537291</v>
      </c>
      <c r="AL10" s="147">
        <v>3387.93</v>
      </c>
      <c r="AM10" s="58">
        <f t="shared" si="7"/>
        <v>0.77349999999999997</v>
      </c>
    </row>
    <row r="11" spans="1:39" x14ac:dyDescent="0.35">
      <c r="A11" s="14" t="s">
        <v>209</v>
      </c>
      <c r="B11" s="11">
        <v>16837260.273972601</v>
      </c>
      <c r="C11" s="11">
        <v>18437260.273972604</v>
      </c>
      <c r="D11" s="12">
        <f t="shared" ref="D11:M11" si="15">(1+$AE11)*C11</f>
        <v>18068515.06849315</v>
      </c>
      <c r="E11" s="12">
        <f t="shared" si="15"/>
        <v>17707144.767123286</v>
      </c>
      <c r="F11" s="12">
        <f t="shared" si="15"/>
        <v>17353001.87178082</v>
      </c>
      <c r="G11" s="12">
        <f t="shared" si="15"/>
        <v>17005941.834345203</v>
      </c>
      <c r="H11" s="12">
        <f t="shared" si="15"/>
        <v>16665822.997658299</v>
      </c>
      <c r="I11" s="12">
        <f t="shared" si="15"/>
        <v>16332506.537705133</v>
      </c>
      <c r="J11" s="12">
        <f t="shared" si="15"/>
        <v>16005856.406951031</v>
      </c>
      <c r="K11" s="12">
        <f t="shared" si="15"/>
        <v>15685739.27881201</v>
      </c>
      <c r="L11" s="12">
        <f t="shared" si="15"/>
        <v>15372024.493235769</v>
      </c>
      <c r="M11" s="12">
        <f t="shared" si="15"/>
        <v>15064584.003371052</v>
      </c>
      <c r="N11" s="12">
        <v>15064584.003371052</v>
      </c>
      <c r="O11" s="12">
        <v>15064584.003371052</v>
      </c>
      <c r="P11" s="12">
        <v>15064584.003371052</v>
      </c>
      <c r="Q11" s="12">
        <v>15064584.003371052</v>
      </c>
      <c r="R11" s="12">
        <v>15064584.003371052</v>
      </c>
      <c r="S11" s="12">
        <v>15064584.003371052</v>
      </c>
      <c r="T11" s="12">
        <v>15064584.003371052</v>
      </c>
      <c r="U11" s="12">
        <v>15064584.003371052</v>
      </c>
      <c r="V11" s="12">
        <v>15064584.003371052</v>
      </c>
      <c r="W11" s="12">
        <v>15064584.003371052</v>
      </c>
      <c r="Y11" s="145">
        <v>614.55999999999995</v>
      </c>
      <c r="Z11" s="11">
        <v>672.96</v>
      </c>
      <c r="AA11" s="58">
        <f t="shared" si="3"/>
        <v>16837260.273972601</v>
      </c>
      <c r="AB11" s="58">
        <f t="shared" si="4"/>
        <v>18437260.273972604</v>
      </c>
      <c r="AC11" s="58">
        <v>450</v>
      </c>
      <c r="AD11" s="58">
        <f t="shared" si="1"/>
        <v>0</v>
      </c>
      <c r="AE11">
        <v>-0.02</v>
      </c>
      <c r="AG11">
        <v>500</v>
      </c>
      <c r="AH11">
        <v>450</v>
      </c>
      <c r="AI11" s="58">
        <f t="shared" si="5"/>
        <v>1559.0055809233891</v>
      </c>
      <c r="AJ11" s="58">
        <v>3440</v>
      </c>
      <c r="AK11" s="58">
        <f t="shared" si="6"/>
        <v>4999.0055809233891</v>
      </c>
      <c r="AL11" s="147">
        <v>3387.93</v>
      </c>
      <c r="AM11" s="58">
        <f t="shared" si="7"/>
        <v>0.77349999999999997</v>
      </c>
    </row>
    <row r="12" spans="1:39" x14ac:dyDescent="0.35">
      <c r="A12" s="14" t="s">
        <v>210</v>
      </c>
      <c r="B12" s="11">
        <v>9413150.6849315073</v>
      </c>
      <c r="C12" s="11">
        <v>36247123.287671231</v>
      </c>
      <c r="D12" s="31">
        <f t="shared" ref="D12:M12" si="16">(1+$AE12)*C12</f>
        <v>35522180.821917802</v>
      </c>
      <c r="E12" s="31">
        <f t="shared" si="16"/>
        <v>34811737.205479443</v>
      </c>
      <c r="F12" s="31">
        <f t="shared" si="16"/>
        <v>34115502.461369857</v>
      </c>
      <c r="G12" s="31">
        <f t="shared" si="16"/>
        <v>33433192.412142459</v>
      </c>
      <c r="H12" s="31">
        <f t="shared" si="16"/>
        <v>32764528.56389961</v>
      </c>
      <c r="I12" s="31">
        <f t="shared" si="16"/>
        <v>32109237.992621619</v>
      </c>
      <c r="J12" s="31">
        <f t="shared" si="16"/>
        <v>31467053.232769188</v>
      </c>
      <c r="K12" s="31">
        <f t="shared" si="16"/>
        <v>30837712.168113802</v>
      </c>
      <c r="L12" s="31">
        <f t="shared" si="16"/>
        <v>30220957.924751524</v>
      </c>
      <c r="M12" s="31">
        <f t="shared" si="16"/>
        <v>29616538.766256493</v>
      </c>
      <c r="N12" s="31">
        <v>29616538.766256493</v>
      </c>
      <c r="O12" s="31">
        <v>29616538.766256493</v>
      </c>
      <c r="P12" s="31">
        <v>29616538.766256493</v>
      </c>
      <c r="Q12" s="31">
        <v>29616538.766256493</v>
      </c>
      <c r="R12" s="31">
        <v>29616538.766256493</v>
      </c>
      <c r="S12" s="31">
        <v>29616538.766256493</v>
      </c>
      <c r="T12" s="31">
        <v>29616538.766256493</v>
      </c>
      <c r="U12" s="31">
        <v>29616538.766256493</v>
      </c>
      <c r="V12" s="31">
        <v>29616538.766256493</v>
      </c>
      <c r="W12" s="31">
        <v>29616538.766256493</v>
      </c>
      <c r="Y12" s="145">
        <v>343.58</v>
      </c>
      <c r="Z12" s="11">
        <v>1323.02</v>
      </c>
      <c r="AA12" s="58">
        <f t="shared" si="3"/>
        <v>9413150.6849315073</v>
      </c>
      <c r="AB12" s="58">
        <f t="shared" si="4"/>
        <v>36247123.287671231</v>
      </c>
      <c r="AC12" s="58">
        <v>900</v>
      </c>
      <c r="AD12" s="58">
        <f t="shared" si="1"/>
        <v>0</v>
      </c>
      <c r="AE12">
        <v>-0.02</v>
      </c>
      <c r="AG12">
        <v>1000</v>
      </c>
      <c r="AH12">
        <v>900</v>
      </c>
      <c r="AI12" s="58">
        <f t="shared" si="5"/>
        <v>435.79401319127351</v>
      </c>
      <c r="AJ12" s="58">
        <v>1790</v>
      </c>
      <c r="AK12" s="58">
        <f t="shared" si="6"/>
        <v>2225.7940131912737</v>
      </c>
      <c r="AL12" s="147">
        <v>7000.11</v>
      </c>
      <c r="AM12" s="58">
        <f t="shared" si="7"/>
        <v>0.79909931506849308</v>
      </c>
    </row>
    <row r="13" spans="1:39" x14ac:dyDescent="0.35">
      <c r="A13" s="110" t="s">
        <v>43</v>
      </c>
      <c r="B13" s="24">
        <v>648219.17808219173</v>
      </c>
      <c r="C13" s="24">
        <v>323013.69863013696</v>
      </c>
      <c r="D13" s="31">
        <f t="shared" ref="D13:M13" si="17">(1+$AE13)*C13</f>
        <v>323013.69863013696</v>
      </c>
      <c r="E13" s="31">
        <f t="shared" si="17"/>
        <v>323013.69863013696</v>
      </c>
      <c r="F13" s="31">
        <f t="shared" si="17"/>
        <v>323013.69863013696</v>
      </c>
      <c r="G13" s="31">
        <f t="shared" si="17"/>
        <v>323013.69863013696</v>
      </c>
      <c r="H13" s="31">
        <f t="shared" si="17"/>
        <v>323013.69863013696</v>
      </c>
      <c r="I13" s="31">
        <f t="shared" si="17"/>
        <v>323013.69863013696</v>
      </c>
      <c r="J13" s="31">
        <f t="shared" si="17"/>
        <v>323013.69863013696</v>
      </c>
      <c r="K13" s="31">
        <f t="shared" si="17"/>
        <v>323013.69863013696</v>
      </c>
      <c r="L13" s="31">
        <f t="shared" si="17"/>
        <v>323013.69863013696</v>
      </c>
      <c r="M13" s="31">
        <f t="shared" si="17"/>
        <v>323013.69863013696</v>
      </c>
      <c r="N13" s="31">
        <v>323013.69863013696</v>
      </c>
      <c r="O13" s="31">
        <v>323013.69863013696</v>
      </c>
      <c r="P13" s="31">
        <v>323013.69863013696</v>
      </c>
      <c r="Q13" s="31">
        <v>323013.69863013696</v>
      </c>
      <c r="R13" s="31">
        <v>323013.69863013696</v>
      </c>
      <c r="S13" s="31">
        <v>323013.69863013696</v>
      </c>
      <c r="T13" s="31">
        <v>323013.69863013696</v>
      </c>
      <c r="U13" s="31">
        <v>323013.69863013696</v>
      </c>
      <c r="V13" s="31">
        <v>323013.69863013696</v>
      </c>
      <c r="W13" s="31">
        <v>323013.69863013696</v>
      </c>
      <c r="Y13" s="145">
        <v>23.66</v>
      </c>
      <c r="Z13" s="24">
        <v>11.79</v>
      </c>
      <c r="AA13" s="58">
        <f t="shared" si="3"/>
        <v>648219.17808219173</v>
      </c>
      <c r="AB13" s="58">
        <f t="shared" si="4"/>
        <v>323013.69863013696</v>
      </c>
      <c r="AC13" s="58">
        <v>48.96</v>
      </c>
      <c r="AD13" s="58">
        <f t="shared" si="1"/>
        <v>0</v>
      </c>
      <c r="AE13">
        <v>0</v>
      </c>
      <c r="AG13">
        <v>58</v>
      </c>
      <c r="AH13">
        <v>48.96</v>
      </c>
      <c r="AI13" s="58">
        <f t="shared" si="5"/>
        <v>551.65711642343388</v>
      </c>
      <c r="AJ13" s="58">
        <v>0</v>
      </c>
      <c r="AK13" s="58">
        <f t="shared" si="6"/>
        <v>551.65711642343388</v>
      </c>
      <c r="AL13">
        <v>151.37</v>
      </c>
      <c r="AM13" s="58">
        <f t="shared" si="7"/>
        <v>0.29792552353960006</v>
      </c>
    </row>
    <row r="14" spans="1:39" x14ac:dyDescent="0.35">
      <c r="A14" s="110" t="s">
        <v>44</v>
      </c>
      <c r="B14" s="24">
        <v>155616.43835616438</v>
      </c>
      <c r="C14" s="24">
        <v>101369.86301369863</v>
      </c>
      <c r="D14" s="31">
        <f t="shared" ref="D14:M14" si="18">(1+$AE14)*C14</f>
        <v>101369.86301369863</v>
      </c>
      <c r="E14" s="31">
        <f t="shared" si="18"/>
        <v>101369.86301369863</v>
      </c>
      <c r="F14" s="31">
        <f t="shared" si="18"/>
        <v>101369.86301369863</v>
      </c>
      <c r="G14" s="31">
        <f t="shared" si="18"/>
        <v>101369.86301369863</v>
      </c>
      <c r="H14" s="31">
        <f t="shared" si="18"/>
        <v>101369.86301369863</v>
      </c>
      <c r="I14" s="31">
        <f t="shared" si="18"/>
        <v>101369.86301369863</v>
      </c>
      <c r="J14" s="31">
        <f t="shared" si="18"/>
        <v>101369.86301369863</v>
      </c>
      <c r="K14" s="31">
        <f t="shared" si="18"/>
        <v>101369.86301369863</v>
      </c>
      <c r="L14" s="31">
        <f t="shared" si="18"/>
        <v>101369.86301369863</v>
      </c>
      <c r="M14" s="31">
        <f t="shared" si="18"/>
        <v>101369.86301369863</v>
      </c>
      <c r="N14" s="31">
        <v>101369.86301369863</v>
      </c>
      <c r="O14" s="31">
        <v>101369.86301369863</v>
      </c>
      <c r="P14" s="31">
        <v>101369.86301369863</v>
      </c>
      <c r="Q14" s="31">
        <v>101369.86301369863</v>
      </c>
      <c r="R14" s="31">
        <v>101369.86301369863</v>
      </c>
      <c r="S14" s="31">
        <v>101369.86301369863</v>
      </c>
      <c r="T14" s="31">
        <v>101369.86301369863</v>
      </c>
      <c r="U14" s="31">
        <v>101369.86301369863</v>
      </c>
      <c r="V14" s="31">
        <v>101369.86301369863</v>
      </c>
      <c r="W14" s="31">
        <v>101369.86301369863</v>
      </c>
      <c r="Y14" s="145">
        <v>5.68</v>
      </c>
      <c r="Z14" s="24">
        <v>3.7</v>
      </c>
      <c r="AA14" s="58">
        <f t="shared" si="3"/>
        <v>155616.43835616438</v>
      </c>
      <c r="AB14" s="58">
        <f t="shared" si="4"/>
        <v>101369.86301369863</v>
      </c>
      <c r="AC14" s="58">
        <v>17</v>
      </c>
      <c r="AD14" s="58">
        <f t="shared" si="1"/>
        <v>0</v>
      </c>
      <c r="AE14">
        <v>0</v>
      </c>
      <c r="AG14">
        <v>20</v>
      </c>
      <c r="AH14">
        <v>17</v>
      </c>
      <c r="AI14" s="58">
        <f t="shared" si="5"/>
        <v>381.41283910824603</v>
      </c>
      <c r="AJ14" s="58">
        <v>0</v>
      </c>
      <c r="AK14" s="58">
        <f t="shared" si="6"/>
        <v>381.41283910824603</v>
      </c>
      <c r="AL14">
        <v>52.56</v>
      </c>
      <c r="AM14" s="58">
        <f t="shared" si="7"/>
        <v>0.3</v>
      </c>
    </row>
    <row r="15" spans="1:39" x14ac:dyDescent="0.35">
      <c r="A15" s="110" t="s">
        <v>211</v>
      </c>
      <c r="B15" s="24">
        <v>516164.38356164383</v>
      </c>
      <c r="C15" s="24">
        <v>485753.42465753423</v>
      </c>
      <c r="D15" s="12">
        <f t="shared" ref="D15:M15" si="19">(1+$AE15)*C15</f>
        <v>485753.42465753423</v>
      </c>
      <c r="E15" s="12">
        <f t="shared" si="19"/>
        <v>485753.42465753423</v>
      </c>
      <c r="F15" s="12">
        <f t="shared" si="19"/>
        <v>485753.42465753423</v>
      </c>
      <c r="G15" s="12">
        <f t="shared" si="19"/>
        <v>485753.42465753423</v>
      </c>
      <c r="H15" s="12">
        <f t="shared" si="19"/>
        <v>485753.42465753423</v>
      </c>
      <c r="I15" s="12">
        <f t="shared" si="19"/>
        <v>485753.42465753423</v>
      </c>
      <c r="J15" s="12">
        <f t="shared" si="19"/>
        <v>485753.42465753423</v>
      </c>
      <c r="K15" s="12">
        <f t="shared" si="19"/>
        <v>485753.42465753423</v>
      </c>
      <c r="L15" s="12">
        <f t="shared" si="19"/>
        <v>485753.42465753423</v>
      </c>
      <c r="M15" s="12">
        <f t="shared" si="19"/>
        <v>485753.42465753423</v>
      </c>
      <c r="N15" s="12">
        <v>485753.42465753423</v>
      </c>
      <c r="O15" s="12">
        <v>485753.42465753423</v>
      </c>
      <c r="P15" s="12">
        <v>485753.42465753423</v>
      </c>
      <c r="Q15" s="12">
        <v>485753.42465753423</v>
      </c>
      <c r="R15" s="12">
        <v>485753.42465753423</v>
      </c>
      <c r="S15" s="12">
        <v>485753.42465753423</v>
      </c>
      <c r="T15" s="12">
        <v>485753.42465753423</v>
      </c>
      <c r="U15" s="12">
        <v>485753.42465753423</v>
      </c>
      <c r="V15" s="12">
        <v>485753.42465753423</v>
      </c>
      <c r="W15" s="12">
        <v>485753.42465753423</v>
      </c>
      <c r="Y15" s="145">
        <v>18.84</v>
      </c>
      <c r="Z15" s="24">
        <v>17.73</v>
      </c>
      <c r="AA15" s="58">
        <f t="shared" si="3"/>
        <v>516164.38356164383</v>
      </c>
      <c r="AB15" s="58">
        <f t="shared" si="4"/>
        <v>485753.42465753423</v>
      </c>
      <c r="AC15" s="58">
        <v>84.149999999999991</v>
      </c>
      <c r="AD15" s="58">
        <f t="shared" si="1"/>
        <v>0</v>
      </c>
      <c r="AE15">
        <v>0</v>
      </c>
      <c r="AG15">
        <v>99</v>
      </c>
      <c r="AH15">
        <v>84.149999999999991</v>
      </c>
      <c r="AI15" s="58">
        <f t="shared" si="5"/>
        <v>255.57753196754004</v>
      </c>
      <c r="AJ15" s="58">
        <v>0</v>
      </c>
      <c r="AK15" s="58">
        <f t="shared" si="6"/>
        <v>255.57753196754004</v>
      </c>
      <c r="AL15">
        <v>260.17</v>
      </c>
      <c r="AM15" s="58">
        <f t="shared" si="7"/>
        <v>0.29999769383331026</v>
      </c>
    </row>
    <row r="16" spans="1:39" x14ac:dyDescent="0.35">
      <c r="A16" s="110" t="s">
        <v>46</v>
      </c>
      <c r="B16" s="24">
        <v>1261643.8356164384</v>
      </c>
      <c r="C16" s="24">
        <v>1092328.7671232878</v>
      </c>
      <c r="D16" s="31">
        <f t="shared" ref="D16:M16" si="20">(1+$AE16)*C16</f>
        <v>1092328.7671232878</v>
      </c>
      <c r="E16" s="31">
        <f t="shared" si="20"/>
        <v>1092328.7671232878</v>
      </c>
      <c r="F16" s="31">
        <f t="shared" si="20"/>
        <v>1092328.7671232878</v>
      </c>
      <c r="G16" s="31">
        <f t="shared" si="20"/>
        <v>1092328.7671232878</v>
      </c>
      <c r="H16" s="31">
        <f t="shared" si="20"/>
        <v>1092328.7671232878</v>
      </c>
      <c r="I16" s="31">
        <f t="shared" si="20"/>
        <v>1092328.7671232878</v>
      </c>
      <c r="J16" s="31">
        <f t="shared" si="20"/>
        <v>1092328.7671232878</v>
      </c>
      <c r="K16" s="31">
        <f t="shared" si="20"/>
        <v>1092328.7671232878</v>
      </c>
      <c r="L16" s="31">
        <f t="shared" si="20"/>
        <v>1092328.7671232878</v>
      </c>
      <c r="M16" s="31">
        <f t="shared" si="20"/>
        <v>1092328.7671232878</v>
      </c>
      <c r="N16" s="31">
        <v>1092328.7671232878</v>
      </c>
      <c r="O16" s="31">
        <v>1092328.7671232878</v>
      </c>
      <c r="P16" s="31">
        <v>1092328.7671232878</v>
      </c>
      <c r="Q16" s="31">
        <v>1092328.7671232878</v>
      </c>
      <c r="R16" s="31">
        <v>1092328.7671232878</v>
      </c>
      <c r="S16" s="31">
        <v>1092328.7671232878</v>
      </c>
      <c r="T16" s="31">
        <v>1092328.7671232878</v>
      </c>
      <c r="U16" s="31">
        <v>1092328.7671232878</v>
      </c>
      <c r="V16" s="31">
        <v>1092328.7671232878</v>
      </c>
      <c r="W16" s="31">
        <v>1092328.7671232878</v>
      </c>
      <c r="Y16" s="145">
        <v>46.05</v>
      </c>
      <c r="Z16" s="24">
        <v>39.869999999999997</v>
      </c>
      <c r="AA16" s="58">
        <f t="shared" si="3"/>
        <v>1261643.8356164384</v>
      </c>
      <c r="AB16" s="58">
        <f t="shared" si="4"/>
        <v>1092328.7671232878</v>
      </c>
      <c r="AC16" s="58">
        <v>216.75</v>
      </c>
      <c r="AD16" s="58">
        <f t="shared" si="1"/>
        <v>0</v>
      </c>
      <c r="AE16">
        <v>0</v>
      </c>
      <c r="AG16">
        <v>255</v>
      </c>
      <c r="AH16">
        <v>216.75</v>
      </c>
      <c r="AI16" s="58">
        <f t="shared" si="5"/>
        <v>242.53053356717385</v>
      </c>
      <c r="AJ16" s="58">
        <v>0</v>
      </c>
      <c r="AK16" s="58">
        <f t="shared" si="6"/>
        <v>242.53053356717385</v>
      </c>
      <c r="AL16">
        <v>670.14</v>
      </c>
      <c r="AM16" s="58">
        <f t="shared" si="7"/>
        <v>0.3</v>
      </c>
    </row>
    <row r="17" spans="1:39" x14ac:dyDescent="0.35">
      <c r="A17" s="110" t="s">
        <v>212</v>
      </c>
      <c r="B17" s="24">
        <v>196164.38356164383</v>
      </c>
      <c r="C17" s="24">
        <v>227123.28767123283</v>
      </c>
      <c r="D17" s="31">
        <f t="shared" ref="D17:M17" si="21">(1+$AE17)*C17</f>
        <v>227123.28767123283</v>
      </c>
      <c r="E17" s="31">
        <f t="shared" si="21"/>
        <v>227123.28767123283</v>
      </c>
      <c r="F17" s="31">
        <f t="shared" si="21"/>
        <v>227123.28767123283</v>
      </c>
      <c r="G17" s="31">
        <f t="shared" si="21"/>
        <v>227123.28767123283</v>
      </c>
      <c r="H17" s="31">
        <f t="shared" si="21"/>
        <v>227123.28767123283</v>
      </c>
      <c r="I17" s="31">
        <f t="shared" si="21"/>
        <v>227123.28767123283</v>
      </c>
      <c r="J17" s="31">
        <f t="shared" si="21"/>
        <v>227123.28767123283</v>
      </c>
      <c r="K17" s="31">
        <f t="shared" si="21"/>
        <v>227123.28767123283</v>
      </c>
      <c r="L17" s="31">
        <f t="shared" si="21"/>
        <v>227123.28767123283</v>
      </c>
      <c r="M17" s="31">
        <f t="shared" si="21"/>
        <v>227123.28767123283</v>
      </c>
      <c r="N17" s="31">
        <v>227123.28767123283</v>
      </c>
      <c r="O17" s="31">
        <v>227123.28767123283</v>
      </c>
      <c r="P17" s="31">
        <v>227123.28767123283</v>
      </c>
      <c r="Q17" s="31">
        <v>227123.28767123283</v>
      </c>
      <c r="R17" s="31">
        <v>227123.28767123283</v>
      </c>
      <c r="S17" s="31">
        <v>227123.28767123283</v>
      </c>
      <c r="T17" s="31">
        <v>227123.28767123283</v>
      </c>
      <c r="U17" s="31">
        <v>227123.28767123283</v>
      </c>
      <c r="V17" s="31">
        <v>227123.28767123283</v>
      </c>
      <c r="W17" s="31">
        <v>227123.28767123283</v>
      </c>
      <c r="Y17" s="145">
        <v>7.16</v>
      </c>
      <c r="Z17" s="24">
        <v>8.2899999999999991</v>
      </c>
      <c r="AA17" s="58">
        <f t="shared" si="3"/>
        <v>196164.38356164383</v>
      </c>
      <c r="AB17" s="58">
        <f t="shared" si="4"/>
        <v>227123.28767123283</v>
      </c>
      <c r="AC17" s="58">
        <v>11.645</v>
      </c>
      <c r="AD17" s="58">
        <f t="shared" si="1"/>
        <v>0</v>
      </c>
      <c r="AE17">
        <v>0</v>
      </c>
      <c r="AG17">
        <v>14</v>
      </c>
      <c r="AH17">
        <v>11.645</v>
      </c>
      <c r="AI17" s="58">
        <f t="shared" si="5"/>
        <v>701.89059525420009</v>
      </c>
      <c r="AJ17" s="58">
        <v>0</v>
      </c>
      <c r="AK17" s="58">
        <f t="shared" si="6"/>
        <v>701.89059525420009</v>
      </c>
      <c r="AL17">
        <v>36</v>
      </c>
      <c r="AM17" s="58">
        <f t="shared" si="7"/>
        <v>0.29354207436399221</v>
      </c>
    </row>
    <row r="18" spans="1:39" x14ac:dyDescent="0.35">
      <c r="A18" s="110" t="s">
        <v>213</v>
      </c>
      <c r="B18" s="24">
        <v>105205.47945205479</v>
      </c>
      <c r="C18" s="24">
        <v>105205.47945205479</v>
      </c>
      <c r="D18" s="12">
        <f t="shared" ref="D18:M18" si="22">(1+$AE18)*C18</f>
        <v>105205.47945205479</v>
      </c>
      <c r="E18" s="12">
        <f t="shared" si="22"/>
        <v>105205.47945205479</v>
      </c>
      <c r="F18" s="12">
        <f t="shared" si="22"/>
        <v>105205.47945205479</v>
      </c>
      <c r="G18" s="12">
        <f t="shared" si="22"/>
        <v>105205.47945205479</v>
      </c>
      <c r="H18" s="12">
        <f t="shared" si="22"/>
        <v>105205.47945205479</v>
      </c>
      <c r="I18" s="12">
        <f t="shared" si="22"/>
        <v>105205.47945205479</v>
      </c>
      <c r="J18" s="12">
        <f t="shared" si="22"/>
        <v>105205.47945205479</v>
      </c>
      <c r="K18" s="12">
        <f t="shared" si="22"/>
        <v>105205.47945205479</v>
      </c>
      <c r="L18" s="12">
        <f t="shared" si="22"/>
        <v>105205.47945205479</v>
      </c>
      <c r="M18" s="12">
        <f t="shared" si="22"/>
        <v>105205.47945205479</v>
      </c>
      <c r="N18" s="12">
        <v>105205.47945205479</v>
      </c>
      <c r="O18" s="12">
        <v>105205.47945205479</v>
      </c>
      <c r="P18" s="12">
        <v>105205.47945205479</v>
      </c>
      <c r="Q18" s="12">
        <v>105205.47945205479</v>
      </c>
      <c r="R18" s="12">
        <v>105205.47945205479</v>
      </c>
      <c r="S18" s="12">
        <v>105205.47945205479</v>
      </c>
      <c r="T18" s="12">
        <v>105205.47945205479</v>
      </c>
      <c r="U18" s="12">
        <v>105205.47945205479</v>
      </c>
      <c r="V18" s="12">
        <v>105205.47945205479</v>
      </c>
      <c r="W18" s="12">
        <v>105205.47945205479</v>
      </c>
      <c r="Y18" s="145">
        <v>3.84</v>
      </c>
      <c r="Z18" s="24">
        <v>3.84</v>
      </c>
      <c r="AA18" s="58">
        <f t="shared" si="3"/>
        <v>105205.47945205479</v>
      </c>
      <c r="AB18" s="58">
        <f t="shared" si="4"/>
        <v>105205.47945205479</v>
      </c>
      <c r="AC18" s="58">
        <v>5.0999999999999996</v>
      </c>
      <c r="AD18" s="58">
        <f t="shared" si="1"/>
        <v>0</v>
      </c>
      <c r="AE18">
        <v>0</v>
      </c>
      <c r="AG18">
        <v>6</v>
      </c>
      <c r="AH18">
        <v>5.0999999999999996</v>
      </c>
      <c r="AI18" s="58">
        <f t="shared" si="5"/>
        <v>859.52189094816003</v>
      </c>
      <c r="AJ18" s="58">
        <v>0</v>
      </c>
      <c r="AK18" s="58">
        <f t="shared" si="6"/>
        <v>859.52189094816003</v>
      </c>
      <c r="AL18">
        <v>15.77</v>
      </c>
      <c r="AM18" s="58">
        <f t="shared" si="7"/>
        <v>0.30003805175038051</v>
      </c>
    </row>
    <row r="19" spans="1:39" x14ac:dyDescent="0.35">
      <c r="A19" s="139" t="s">
        <v>49</v>
      </c>
      <c r="B19" s="24">
        <v>81095.890410958906</v>
      </c>
      <c r="C19" s="24">
        <v>76438.356164383556</v>
      </c>
      <c r="D19" s="12">
        <f t="shared" ref="D19:M19" si="23">(1+$AE19)*C19</f>
        <v>76438.356164383556</v>
      </c>
      <c r="E19" s="12">
        <f t="shared" si="23"/>
        <v>76438.356164383556</v>
      </c>
      <c r="F19" s="12">
        <f t="shared" si="23"/>
        <v>76438.356164383556</v>
      </c>
      <c r="G19" s="12">
        <f t="shared" si="23"/>
        <v>76438.356164383556</v>
      </c>
      <c r="H19" s="12">
        <f t="shared" si="23"/>
        <v>76438.356164383556</v>
      </c>
      <c r="I19" s="12">
        <f t="shared" si="23"/>
        <v>76438.356164383556</v>
      </c>
      <c r="J19" s="12">
        <f t="shared" si="23"/>
        <v>76438.356164383556</v>
      </c>
      <c r="K19" s="12">
        <f t="shared" si="23"/>
        <v>76438.356164383556</v>
      </c>
      <c r="L19" s="12">
        <f t="shared" si="23"/>
        <v>76438.356164383556</v>
      </c>
      <c r="M19" s="12">
        <f t="shared" si="23"/>
        <v>76438.356164383556</v>
      </c>
      <c r="N19" s="12">
        <v>76438.356164383556</v>
      </c>
      <c r="O19" s="12">
        <v>76438.356164383556</v>
      </c>
      <c r="P19" s="12">
        <v>76438.356164383556</v>
      </c>
      <c r="Q19" s="12">
        <v>76438.356164383556</v>
      </c>
      <c r="R19" s="12">
        <v>76438.356164383556</v>
      </c>
      <c r="S19" s="12">
        <v>76438.356164383556</v>
      </c>
      <c r="T19" s="12">
        <v>76438.356164383556</v>
      </c>
      <c r="U19" s="12">
        <v>76438.356164383556</v>
      </c>
      <c r="V19" s="12">
        <v>76438.356164383556</v>
      </c>
      <c r="W19" s="12">
        <v>76438.356164383556</v>
      </c>
      <c r="Y19" s="145">
        <v>2.96</v>
      </c>
      <c r="Z19" s="24">
        <v>2.79</v>
      </c>
      <c r="AA19" s="58">
        <f t="shared" si="3"/>
        <v>81095.890410958906</v>
      </c>
      <c r="AB19" s="58">
        <f t="shared" si="4"/>
        <v>76438.356164383556</v>
      </c>
      <c r="AC19" s="58">
        <v>3.06</v>
      </c>
      <c r="AD19" s="58">
        <f t="shared" si="1"/>
        <v>0</v>
      </c>
      <c r="AE19">
        <v>0</v>
      </c>
      <c r="AG19">
        <v>4</v>
      </c>
      <c r="AH19">
        <v>3.06</v>
      </c>
      <c r="AI19" s="58">
        <f t="shared" si="5"/>
        <v>1104.2468737875668</v>
      </c>
      <c r="AJ19" s="58">
        <v>0</v>
      </c>
      <c r="AK19" s="58">
        <f t="shared" si="6"/>
        <v>1104.2468737875668</v>
      </c>
      <c r="AL19">
        <v>9.4600000000000009</v>
      </c>
      <c r="AM19" s="58">
        <f t="shared" si="7"/>
        <v>0.2699771689497717</v>
      </c>
    </row>
    <row r="20" spans="1:39" x14ac:dyDescent="0.35">
      <c r="A20" s="110" t="s">
        <v>50</v>
      </c>
      <c r="B20" s="24">
        <v>1186849.3150684931</v>
      </c>
      <c r="C20" s="24">
        <v>1258904.1095890412</v>
      </c>
      <c r="D20" s="31">
        <f t="shared" ref="D20:M20" si="24">(1+$AE20)*C20</f>
        <v>1271493.1506849315</v>
      </c>
      <c r="E20" s="31">
        <f t="shared" si="24"/>
        <v>1284208.0821917809</v>
      </c>
      <c r="F20" s="31">
        <f t="shared" si="24"/>
        <v>1297050.1630136988</v>
      </c>
      <c r="G20" s="31">
        <f t="shared" si="24"/>
        <v>1310020.6646438357</v>
      </c>
      <c r="H20" s="31">
        <f t="shared" si="24"/>
        <v>1323120.8712902742</v>
      </c>
      <c r="I20" s="31">
        <f t="shared" si="24"/>
        <v>1336352.080003177</v>
      </c>
      <c r="J20" s="31">
        <f t="shared" si="24"/>
        <v>1349715.6008032088</v>
      </c>
      <c r="K20" s="31">
        <f t="shared" si="24"/>
        <v>1363212.7568112409</v>
      </c>
      <c r="L20" s="31">
        <f t="shared" si="24"/>
        <v>1376844.8843793534</v>
      </c>
      <c r="M20" s="31">
        <f t="shared" si="24"/>
        <v>1390613.3332231469</v>
      </c>
      <c r="N20" s="31">
        <v>1390613.3332231469</v>
      </c>
      <c r="O20" s="31">
        <v>1390613.3332231469</v>
      </c>
      <c r="P20" s="31">
        <v>1390613.3332231469</v>
      </c>
      <c r="Q20" s="31">
        <v>1390613.3332231469</v>
      </c>
      <c r="R20" s="31">
        <v>1390613.3332231469</v>
      </c>
      <c r="S20" s="31">
        <v>1390613.3332231469</v>
      </c>
      <c r="T20" s="31">
        <v>1390613.3332231469</v>
      </c>
      <c r="U20" s="31">
        <v>1390613.3332231469</v>
      </c>
      <c r="V20" s="31">
        <v>1390613.3332231469</v>
      </c>
      <c r="W20" s="31">
        <v>1390613.3332231469</v>
      </c>
      <c r="Y20" s="145">
        <v>43.32</v>
      </c>
      <c r="Z20" s="24">
        <v>45.95</v>
      </c>
      <c r="AA20" s="58">
        <f t="shared" si="3"/>
        <v>1186849.3150684931</v>
      </c>
      <c r="AB20" s="58">
        <f t="shared" si="4"/>
        <v>1258904.1095890412</v>
      </c>
      <c r="AC20" s="58">
        <v>101.575</v>
      </c>
      <c r="AD20" s="58">
        <f t="shared" si="1"/>
        <v>0</v>
      </c>
      <c r="AE20">
        <v>0.01</v>
      </c>
      <c r="AG20">
        <v>119.5</v>
      </c>
      <c r="AH20">
        <v>101.575</v>
      </c>
      <c r="AI20" s="58">
        <f t="shared" si="5"/>
        <v>486.85261919291702</v>
      </c>
      <c r="AJ20" s="58">
        <v>3260</v>
      </c>
      <c r="AK20" s="58">
        <f t="shared" si="6"/>
        <v>3746.8526191929168</v>
      </c>
      <c r="AL20">
        <v>626.1</v>
      </c>
      <c r="AM20" s="58">
        <f t="shared" si="7"/>
        <v>0.59809709405628475</v>
      </c>
    </row>
    <row r="21" spans="1:39" x14ac:dyDescent="0.35">
      <c r="A21" s="110" t="s">
        <v>51</v>
      </c>
      <c r="B21" s="24">
        <v>1431780.8219178081</v>
      </c>
      <c r="C21" s="24">
        <v>1943013.6986301369</v>
      </c>
      <c r="D21" s="31">
        <f t="shared" ref="D21:M21" si="25">(1+$AE21)*C21</f>
        <v>1962443.8356164382</v>
      </c>
      <c r="E21" s="31">
        <f t="shared" si="25"/>
        <v>1982068.2739726026</v>
      </c>
      <c r="F21" s="31">
        <f t="shared" si="25"/>
        <v>2001888.9567123286</v>
      </c>
      <c r="G21" s="31">
        <f t="shared" si="25"/>
        <v>2021907.8462794519</v>
      </c>
      <c r="H21" s="31">
        <f t="shared" si="25"/>
        <v>2042126.9247422463</v>
      </c>
      <c r="I21" s="31">
        <f t="shared" si="25"/>
        <v>2062548.1939896687</v>
      </c>
      <c r="J21" s="31">
        <f t="shared" si="25"/>
        <v>2083173.6759295654</v>
      </c>
      <c r="K21" s="31">
        <f t="shared" si="25"/>
        <v>2104005.4126888611</v>
      </c>
      <c r="L21" s="31">
        <f t="shared" si="25"/>
        <v>2125045.4668157496</v>
      </c>
      <c r="M21" s="31">
        <f t="shared" si="25"/>
        <v>2146295.9214839074</v>
      </c>
      <c r="N21" s="31">
        <v>2146295.9214839074</v>
      </c>
      <c r="O21" s="31">
        <v>2146295.9214839074</v>
      </c>
      <c r="P21" s="31">
        <v>2146295.9214839074</v>
      </c>
      <c r="Q21" s="31">
        <v>2146295.9214839074</v>
      </c>
      <c r="R21" s="31">
        <v>2146295.9214839074</v>
      </c>
      <c r="S21" s="31">
        <v>2146295.9214839074</v>
      </c>
      <c r="T21" s="31">
        <v>2146295.9214839074</v>
      </c>
      <c r="U21" s="31">
        <v>2146295.9214839074</v>
      </c>
      <c r="V21" s="31">
        <v>2146295.9214839074</v>
      </c>
      <c r="W21" s="31">
        <v>2146295.9214839074</v>
      </c>
      <c r="Y21" s="145">
        <v>52.26</v>
      </c>
      <c r="Z21" s="24">
        <v>70.92</v>
      </c>
      <c r="AA21" s="58">
        <f t="shared" si="3"/>
        <v>1431780.8219178081</v>
      </c>
      <c r="AB21" s="58">
        <f t="shared" si="4"/>
        <v>1943013.6986301369</v>
      </c>
      <c r="AC21" s="58">
        <v>207.0515</v>
      </c>
      <c r="AD21" s="58">
        <f t="shared" si="1"/>
        <v>0</v>
      </c>
      <c r="AE21">
        <v>0.01</v>
      </c>
      <c r="AG21">
        <v>243.59</v>
      </c>
      <c r="AH21">
        <v>207.0515</v>
      </c>
      <c r="AI21" s="58">
        <f t="shared" si="5"/>
        <v>288.12896427495258</v>
      </c>
      <c r="AJ21" s="58">
        <v>4360</v>
      </c>
      <c r="AK21" s="58">
        <f t="shared" si="6"/>
        <v>4648.1289642749525</v>
      </c>
      <c r="AL21">
        <v>1278.55</v>
      </c>
      <c r="AM21" s="58">
        <f t="shared" si="7"/>
        <v>0.59917564902923748</v>
      </c>
    </row>
    <row r="22" spans="1:39" x14ac:dyDescent="0.35">
      <c r="A22" s="14" t="s">
        <v>214</v>
      </c>
      <c r="B22" s="11">
        <v>1350136.98630137</v>
      </c>
      <c r="C22" s="11">
        <v>1438082.1917808219</v>
      </c>
      <c r="D22" s="12">
        <f t="shared" ref="D22:M22" si="26">(1+$AE22)*C22</f>
        <v>1466843.8356164384</v>
      </c>
      <c r="E22" s="12">
        <f t="shared" si="26"/>
        <v>1496180.7123287672</v>
      </c>
      <c r="F22" s="12">
        <f t="shared" si="26"/>
        <v>1526104.3265753426</v>
      </c>
      <c r="G22" s="12">
        <f t="shared" si="26"/>
        <v>1556626.4131068494</v>
      </c>
      <c r="H22" s="12">
        <f t="shared" si="26"/>
        <v>1587758.9413689864</v>
      </c>
      <c r="I22" s="12">
        <f t="shared" si="26"/>
        <v>1619514.1201963662</v>
      </c>
      <c r="J22" s="12">
        <f t="shared" si="26"/>
        <v>1651904.4026002935</v>
      </c>
      <c r="K22" s="12">
        <f t="shared" si="26"/>
        <v>1684942.4906522995</v>
      </c>
      <c r="L22" s="12">
        <f t="shared" si="26"/>
        <v>1718641.3404653454</v>
      </c>
      <c r="M22" s="12">
        <f t="shared" si="26"/>
        <v>1753014.1672746523</v>
      </c>
      <c r="N22" s="12">
        <v>1753014.1672746523</v>
      </c>
      <c r="O22" s="12">
        <v>1753014.1672746523</v>
      </c>
      <c r="P22" s="12">
        <v>1753014.1672746523</v>
      </c>
      <c r="Q22" s="12">
        <v>1753014.1672746523</v>
      </c>
      <c r="R22" s="12">
        <v>1753014.1672746523</v>
      </c>
      <c r="S22" s="12">
        <v>1753014.1672746523</v>
      </c>
      <c r="T22" s="12">
        <v>1753014.1672746523</v>
      </c>
      <c r="U22" s="12">
        <v>1753014.1672746523</v>
      </c>
      <c r="V22" s="12">
        <v>1753014.1672746523</v>
      </c>
      <c r="W22" s="12">
        <v>1753014.1672746523</v>
      </c>
      <c r="Y22" s="145">
        <v>49.28</v>
      </c>
      <c r="Z22" s="11">
        <v>52.49</v>
      </c>
      <c r="AA22" s="58">
        <f t="shared" si="3"/>
        <v>1350136.98630137</v>
      </c>
      <c r="AB22" s="58">
        <f t="shared" si="4"/>
        <v>1438082.1917808219</v>
      </c>
      <c r="AC22" s="58">
        <v>77</v>
      </c>
      <c r="AD22" s="58">
        <f t="shared" si="1"/>
        <v>0</v>
      </c>
      <c r="AE22">
        <v>0.02</v>
      </c>
      <c r="AG22">
        <v>84</v>
      </c>
      <c r="AH22">
        <v>77</v>
      </c>
      <c r="AI22" s="58">
        <f t="shared" si="5"/>
        <v>730.59360730593608</v>
      </c>
      <c r="AJ22" s="58">
        <v>4150</v>
      </c>
      <c r="AK22" s="58">
        <f t="shared" si="6"/>
        <v>4880.5936073059365</v>
      </c>
      <c r="AL22">
        <v>613.15</v>
      </c>
      <c r="AM22" s="58">
        <f t="shared" si="7"/>
        <v>0.83326538377908232</v>
      </c>
    </row>
    <row r="23" spans="1:39" x14ac:dyDescent="0.35">
      <c r="A23" s="14" t="s">
        <v>215</v>
      </c>
      <c r="B23" s="22">
        <v>2049863.0136986298</v>
      </c>
      <c r="C23" s="11">
        <v>2220821.9178082193</v>
      </c>
      <c r="D23" s="12">
        <f t="shared" ref="D23:M23" si="27">(1+$AE23)*C23</f>
        <v>2243030.1369863017</v>
      </c>
      <c r="E23" s="12">
        <f t="shared" si="27"/>
        <v>2265460.4383561648</v>
      </c>
      <c r="F23" s="12">
        <f t="shared" si="27"/>
        <v>2288115.0427397266</v>
      </c>
      <c r="G23" s="12">
        <f t="shared" si="27"/>
        <v>2310996.1931671239</v>
      </c>
      <c r="H23" s="12">
        <f t="shared" si="27"/>
        <v>2334106.1550987954</v>
      </c>
      <c r="I23" s="12">
        <f t="shared" si="27"/>
        <v>2357447.2166497833</v>
      </c>
      <c r="J23" s="12">
        <f t="shared" si="27"/>
        <v>2381021.688816281</v>
      </c>
      <c r="K23" s="12">
        <f t="shared" si="27"/>
        <v>2404831.9057044438</v>
      </c>
      <c r="L23" s="12">
        <f t="shared" si="27"/>
        <v>2428880.2247614884</v>
      </c>
      <c r="M23" s="12">
        <f t="shared" si="27"/>
        <v>2453169.0270091034</v>
      </c>
      <c r="N23" s="12">
        <v>2453169.0270091034</v>
      </c>
      <c r="O23" s="12">
        <v>2453169.0270091034</v>
      </c>
      <c r="P23" s="12">
        <v>2453169.0270091034</v>
      </c>
      <c r="Q23" s="12">
        <v>2453169.0270091034</v>
      </c>
      <c r="R23" s="12">
        <v>2453169.0270091034</v>
      </c>
      <c r="S23" s="12">
        <v>2453169.0270091034</v>
      </c>
      <c r="T23" s="12">
        <v>2453169.0270091034</v>
      </c>
      <c r="U23" s="12">
        <v>2453169.0270091034</v>
      </c>
      <c r="V23" s="12">
        <v>2453169.0270091034</v>
      </c>
      <c r="W23" s="12">
        <v>2453169.0270091034</v>
      </c>
      <c r="Y23" s="145">
        <v>74.819999999999993</v>
      </c>
      <c r="Z23" s="11">
        <v>81.06</v>
      </c>
      <c r="AA23" s="58">
        <f t="shared" si="3"/>
        <v>2049863.0136986298</v>
      </c>
      <c r="AB23" s="58">
        <f t="shared" si="4"/>
        <v>2220821.9178082193</v>
      </c>
      <c r="AC23" s="58">
        <v>263</v>
      </c>
      <c r="AD23" s="58">
        <f t="shared" si="1"/>
        <v>0</v>
      </c>
      <c r="AE23">
        <v>0.01</v>
      </c>
      <c r="AG23">
        <v>271.83</v>
      </c>
      <c r="AH23">
        <v>263</v>
      </c>
      <c r="AI23" s="58">
        <f t="shared" si="5"/>
        <v>324.75649773425693</v>
      </c>
      <c r="AJ23" s="58">
        <v>4170</v>
      </c>
      <c r="AK23" s="58">
        <f t="shared" si="6"/>
        <v>4494.7564977342572</v>
      </c>
      <c r="AL23">
        <v>1426.97</v>
      </c>
      <c r="AM23" s="58">
        <f t="shared" si="7"/>
        <v>0.5992573252454152</v>
      </c>
    </row>
    <row r="24" spans="1:39" x14ac:dyDescent="0.35">
      <c r="A24" s="14" t="s">
        <v>216</v>
      </c>
      <c r="B24" s="11">
        <v>4264383.5616438352</v>
      </c>
      <c r="C24" s="11">
        <v>4667397.2602739735</v>
      </c>
      <c r="D24" s="12">
        <f t="shared" ref="D24:M24" si="28">(1+$AE24)*C24</f>
        <v>4574049.3150684936</v>
      </c>
      <c r="E24" s="12">
        <f t="shared" si="28"/>
        <v>4482568.3287671236</v>
      </c>
      <c r="F24" s="12">
        <f t="shared" si="28"/>
        <v>4392916.962191781</v>
      </c>
      <c r="G24" s="12">
        <f t="shared" si="28"/>
        <v>4305058.6229479453</v>
      </c>
      <c r="H24" s="12">
        <f t="shared" si="28"/>
        <v>4218957.4504889864</v>
      </c>
      <c r="I24" s="12">
        <f t="shared" si="28"/>
        <v>4134578.3014792064</v>
      </c>
      <c r="J24" s="12">
        <f t="shared" si="28"/>
        <v>4051886.7354496224</v>
      </c>
      <c r="K24" s="12">
        <f t="shared" si="28"/>
        <v>3970849.0007406301</v>
      </c>
      <c r="L24" s="12">
        <f t="shared" si="28"/>
        <v>3891432.0207258174</v>
      </c>
      <c r="M24" s="12">
        <f t="shared" si="28"/>
        <v>3813603.380311301</v>
      </c>
      <c r="N24" s="12">
        <v>3813603.380311301</v>
      </c>
      <c r="O24" s="12">
        <v>3813603.380311301</v>
      </c>
      <c r="P24" s="12">
        <v>3813603.380311301</v>
      </c>
      <c r="Q24" s="12">
        <v>3813603.380311301</v>
      </c>
      <c r="R24" s="12">
        <v>3813603.380311301</v>
      </c>
      <c r="S24" s="12">
        <v>3813603.380311301</v>
      </c>
      <c r="T24" s="12">
        <v>3813603.380311301</v>
      </c>
      <c r="U24" s="12">
        <v>3813603.380311301</v>
      </c>
      <c r="V24" s="12">
        <v>3813603.380311301</v>
      </c>
      <c r="W24" s="12">
        <v>3813603.380311301</v>
      </c>
      <c r="Y24" s="145">
        <v>155.65</v>
      </c>
      <c r="Z24" s="11">
        <v>170.36</v>
      </c>
      <c r="AA24" s="58">
        <f t="shared" si="3"/>
        <v>4264383.5616438352</v>
      </c>
      <c r="AB24" s="58">
        <f t="shared" si="4"/>
        <v>4667397.2602739735</v>
      </c>
      <c r="AC24" s="58">
        <v>137</v>
      </c>
      <c r="AD24" s="58">
        <f t="shared" si="1"/>
        <v>0</v>
      </c>
      <c r="AE24">
        <v>-0.02</v>
      </c>
      <c r="AG24">
        <v>150.43</v>
      </c>
      <c r="AH24">
        <v>137</v>
      </c>
      <c r="AI24" s="58">
        <f t="shared" si="5"/>
        <v>1296.9536379695362</v>
      </c>
      <c r="AJ24" s="58">
        <v>3920</v>
      </c>
      <c r="AK24" s="58">
        <f t="shared" si="6"/>
        <v>5216.9536379695364</v>
      </c>
      <c r="AL24">
        <v>1055.29</v>
      </c>
      <c r="AM24" s="58">
        <f t="shared" si="7"/>
        <v>0.80081695790180774</v>
      </c>
    </row>
    <row r="25" spans="1:39" x14ac:dyDescent="0.35">
      <c r="A25" s="14" t="s">
        <v>55</v>
      </c>
      <c r="B25" s="11">
        <v>5713150.6849315064</v>
      </c>
      <c r="C25" s="11">
        <v>6017808.2191780824</v>
      </c>
      <c r="D25" s="12">
        <f t="shared" ref="D25:M25" si="29">(1+$AE25)*C25</f>
        <v>6198342.4657534249</v>
      </c>
      <c r="E25" s="12">
        <f t="shared" si="29"/>
        <v>6384292.7397260275</v>
      </c>
      <c r="F25" s="12">
        <f t="shared" si="29"/>
        <v>6575821.5219178088</v>
      </c>
      <c r="G25" s="12">
        <f t="shared" si="29"/>
        <v>6773096.1675753435</v>
      </c>
      <c r="H25" s="12">
        <f t="shared" si="29"/>
        <v>6976289.052602604</v>
      </c>
      <c r="I25" s="12">
        <f t="shared" si="29"/>
        <v>7185577.7241806826</v>
      </c>
      <c r="J25" s="12">
        <f t="shared" si="29"/>
        <v>7401145.055906103</v>
      </c>
      <c r="K25" s="12">
        <f t="shared" si="29"/>
        <v>7623179.4075832861</v>
      </c>
      <c r="L25" s="12">
        <f t="shared" si="29"/>
        <v>7851874.7898107851</v>
      </c>
      <c r="M25" s="12">
        <f t="shared" si="29"/>
        <v>8087431.0335051091</v>
      </c>
      <c r="N25" s="12">
        <v>8087431.0335051091</v>
      </c>
      <c r="O25" s="12">
        <v>8087431.0335051091</v>
      </c>
      <c r="P25" s="12">
        <v>8087431.0335051091</v>
      </c>
      <c r="Q25" s="12">
        <v>8087431.0335051091</v>
      </c>
      <c r="R25" s="12">
        <v>8087431.0335051091</v>
      </c>
      <c r="S25" s="12">
        <v>8087431.0335051091</v>
      </c>
      <c r="T25" s="12">
        <v>8087431.0335051091</v>
      </c>
      <c r="U25" s="12">
        <v>8087431.0335051091</v>
      </c>
      <c r="V25" s="12">
        <v>8087431.0335051091</v>
      </c>
      <c r="W25" s="12">
        <v>8087431.0335051091</v>
      </c>
      <c r="Y25" s="145">
        <v>208.53</v>
      </c>
      <c r="Z25" s="11">
        <v>219.65</v>
      </c>
      <c r="AA25" s="58">
        <f t="shared" si="3"/>
        <v>5713150.6849315064</v>
      </c>
      <c r="AB25" s="58">
        <f t="shared" si="4"/>
        <v>6017808.2191780824</v>
      </c>
      <c r="AC25" s="58">
        <v>323</v>
      </c>
      <c r="AD25" s="58">
        <f t="shared" si="1"/>
        <v>0</v>
      </c>
      <c r="AE25">
        <v>0.03</v>
      </c>
      <c r="AG25">
        <v>373.2</v>
      </c>
      <c r="AH25">
        <v>323</v>
      </c>
      <c r="AI25" s="58">
        <f t="shared" si="5"/>
        <v>736.99054243182491</v>
      </c>
      <c r="AJ25" s="58">
        <v>1760</v>
      </c>
      <c r="AK25" s="58">
        <f t="shared" si="6"/>
        <v>2496.9905424318249</v>
      </c>
      <c r="AL25">
        <v>2697.16</v>
      </c>
      <c r="AM25" s="58">
        <f t="shared" si="7"/>
        <v>0.82501333646556751</v>
      </c>
    </row>
    <row r="26" spans="1:39" x14ac:dyDescent="0.35">
      <c r="A26" s="14" t="s">
        <v>56</v>
      </c>
      <c r="B26" s="11">
        <v>6078082.1917808224</v>
      </c>
      <c r="C26" s="11">
        <v>7229041.0958904112</v>
      </c>
      <c r="D26" s="31">
        <f t="shared" ref="D26:M26" si="30">(1+$AE26)*C26</f>
        <v>7301331.506849315</v>
      </c>
      <c r="E26" s="31">
        <f t="shared" si="30"/>
        <v>7374344.8219178086</v>
      </c>
      <c r="F26" s="31">
        <f t="shared" si="30"/>
        <v>7448088.2701369869</v>
      </c>
      <c r="G26" s="31">
        <f t="shared" si="30"/>
        <v>7522569.1528383568</v>
      </c>
      <c r="H26" s="31">
        <f t="shared" si="30"/>
        <v>7597794.8443667404</v>
      </c>
      <c r="I26" s="31">
        <f t="shared" si="30"/>
        <v>7673772.7928104075</v>
      </c>
      <c r="J26" s="31">
        <f t="shared" si="30"/>
        <v>7750510.5207385113</v>
      </c>
      <c r="K26" s="31">
        <f t="shared" si="30"/>
        <v>7828015.6259458968</v>
      </c>
      <c r="L26" s="31">
        <f t="shared" si="30"/>
        <v>7906295.7822053563</v>
      </c>
      <c r="M26" s="31">
        <f t="shared" si="30"/>
        <v>7985358.74002741</v>
      </c>
      <c r="N26" s="31">
        <v>7985358.74002741</v>
      </c>
      <c r="O26" s="31">
        <v>7985358.74002741</v>
      </c>
      <c r="P26" s="31">
        <v>7985358.74002741</v>
      </c>
      <c r="Q26" s="31">
        <v>7985358.74002741</v>
      </c>
      <c r="R26" s="31">
        <v>7985358.74002741</v>
      </c>
      <c r="S26" s="31">
        <v>7985358.74002741</v>
      </c>
      <c r="T26" s="31">
        <v>7985358.74002741</v>
      </c>
      <c r="U26" s="31">
        <v>7985358.74002741</v>
      </c>
      <c r="V26" s="31">
        <v>7985358.74002741</v>
      </c>
      <c r="W26" s="31">
        <v>7985358.74002741</v>
      </c>
      <c r="Y26" s="145">
        <v>221.85</v>
      </c>
      <c r="Z26" s="145">
        <v>263.86</v>
      </c>
      <c r="AA26" s="58">
        <f t="shared" si="3"/>
        <v>6078082.1917808224</v>
      </c>
      <c r="AB26" s="58">
        <f t="shared" si="4"/>
        <v>7229041.0958904112</v>
      </c>
      <c r="AC26" s="58">
        <v>323</v>
      </c>
      <c r="AD26" s="58">
        <f t="shared" si="1"/>
        <v>0</v>
      </c>
      <c r="AE26">
        <v>0.01</v>
      </c>
      <c r="AG26">
        <v>347.5</v>
      </c>
      <c r="AH26">
        <v>323</v>
      </c>
      <c r="AI26" s="58">
        <f t="shared" si="5"/>
        <v>784.06633020908441</v>
      </c>
      <c r="AJ26" s="58">
        <v>1790</v>
      </c>
      <c r="AK26" s="58">
        <f t="shared" si="6"/>
        <v>2574.0663302090843</v>
      </c>
      <c r="AL26">
        <v>2790.71</v>
      </c>
      <c r="AM26" s="58">
        <f t="shared" si="7"/>
        <v>0.9167602903978187</v>
      </c>
    </row>
    <row r="27" spans="1:39" x14ac:dyDescent="0.35">
      <c r="A27" s="14" t="s">
        <v>57</v>
      </c>
      <c r="B27" s="11">
        <v>9095890.4109589048</v>
      </c>
      <c r="C27" s="11">
        <v>9889589.041095892</v>
      </c>
      <c r="D27" s="12">
        <f t="shared" ref="D27:M27" si="31">(1+$AE27)*C27</f>
        <v>10186276.712328769</v>
      </c>
      <c r="E27" s="12">
        <f t="shared" si="31"/>
        <v>10491865.013698632</v>
      </c>
      <c r="F27" s="12">
        <f t="shared" si="31"/>
        <v>10806620.96410959</v>
      </c>
      <c r="G27" s="12">
        <f t="shared" si="31"/>
        <v>11130819.593032878</v>
      </c>
      <c r="H27" s="12">
        <f t="shared" si="31"/>
        <v>11464744.180823864</v>
      </c>
      <c r="I27" s="12">
        <f t="shared" si="31"/>
        <v>11808686.50624858</v>
      </c>
      <c r="J27" s="12">
        <f t="shared" si="31"/>
        <v>12162947.101436038</v>
      </c>
      <c r="K27" s="12">
        <f t="shared" si="31"/>
        <v>12527835.514479119</v>
      </c>
      <c r="L27" s="12">
        <f t="shared" si="31"/>
        <v>12903670.579913493</v>
      </c>
      <c r="M27" s="12">
        <f t="shared" si="31"/>
        <v>13290780.697310898</v>
      </c>
      <c r="N27" s="12">
        <v>13290780.697310898</v>
      </c>
      <c r="O27" s="12">
        <v>13290780.697310898</v>
      </c>
      <c r="P27" s="12">
        <v>13290780.697310898</v>
      </c>
      <c r="Q27" s="12">
        <v>13290780.697310898</v>
      </c>
      <c r="R27" s="12">
        <v>13290780.697310898</v>
      </c>
      <c r="S27" s="12">
        <v>13290780.697310898</v>
      </c>
      <c r="T27" s="12">
        <v>13290780.697310898</v>
      </c>
      <c r="U27" s="12">
        <v>13290780.697310898</v>
      </c>
      <c r="V27" s="12">
        <v>13290780.697310898</v>
      </c>
      <c r="W27" s="12">
        <v>13290780.697310898</v>
      </c>
      <c r="Y27" s="145">
        <v>332</v>
      </c>
      <c r="Z27" s="145">
        <v>360.97</v>
      </c>
      <c r="AA27" s="58">
        <f t="shared" si="3"/>
        <v>9095890.4109589048</v>
      </c>
      <c r="AB27" s="58">
        <f t="shared" si="4"/>
        <v>9889589.041095892</v>
      </c>
      <c r="AC27" s="58">
        <v>784</v>
      </c>
      <c r="AD27" s="58">
        <f t="shared" si="1"/>
        <v>0</v>
      </c>
      <c r="AE27">
        <v>0.03</v>
      </c>
      <c r="AG27">
        <v>849</v>
      </c>
      <c r="AH27">
        <v>784</v>
      </c>
      <c r="AI27" s="58">
        <f t="shared" si="5"/>
        <v>483.41254309943156</v>
      </c>
      <c r="AJ27" s="58">
        <v>1320</v>
      </c>
      <c r="AK27" s="58">
        <f t="shared" si="6"/>
        <v>1803.4125430994316</v>
      </c>
      <c r="AL27">
        <v>6686.91</v>
      </c>
      <c r="AM27" s="58">
        <f t="shared" si="7"/>
        <v>0.89911176726850284</v>
      </c>
    </row>
    <row r="28" spans="1:39" x14ac:dyDescent="0.35">
      <c r="A28" s="14" t="s">
        <v>58</v>
      </c>
      <c r="B28" s="11">
        <v>9039452.0547945201</v>
      </c>
      <c r="C28" s="11">
        <v>9385205.4794520549</v>
      </c>
      <c r="D28" s="12">
        <f t="shared" ref="D28:M28" si="32">(1+$AE28)*C28</f>
        <v>9666761.6438356172</v>
      </c>
      <c r="E28" s="12">
        <f t="shared" si="32"/>
        <v>9956764.4931506868</v>
      </c>
      <c r="F28" s="12">
        <f t="shared" si="32"/>
        <v>10255467.427945208</v>
      </c>
      <c r="G28" s="12">
        <f t="shared" si="32"/>
        <v>10563131.450783564</v>
      </c>
      <c r="H28" s="12">
        <f t="shared" si="32"/>
        <v>10880025.394307071</v>
      </c>
      <c r="I28" s="12">
        <f t="shared" si="32"/>
        <v>11206426.156136284</v>
      </c>
      <c r="J28" s="12">
        <f t="shared" si="32"/>
        <v>11542618.940820372</v>
      </c>
      <c r="K28" s="12">
        <f t="shared" si="32"/>
        <v>11888897.509044982</v>
      </c>
      <c r="L28" s="12">
        <f t="shared" si="32"/>
        <v>12245564.434316332</v>
      </c>
      <c r="M28" s="12">
        <f t="shared" si="32"/>
        <v>12612931.367345821</v>
      </c>
      <c r="N28" s="12">
        <v>12612931.367345821</v>
      </c>
      <c r="O28" s="12">
        <v>12612931.367345821</v>
      </c>
      <c r="P28" s="12">
        <v>12612931.367345821</v>
      </c>
      <c r="Q28" s="12">
        <v>12612931.367345821</v>
      </c>
      <c r="R28" s="12">
        <v>12612931.367345821</v>
      </c>
      <c r="S28" s="12">
        <v>12612931.367345821</v>
      </c>
      <c r="T28" s="12">
        <v>12612931.367345821</v>
      </c>
      <c r="U28" s="12">
        <v>12612931.367345821</v>
      </c>
      <c r="V28" s="12">
        <v>12612931.367345821</v>
      </c>
      <c r="W28" s="12">
        <v>12612931.367345821</v>
      </c>
      <c r="Y28" s="145">
        <v>329.94</v>
      </c>
      <c r="Z28" s="145">
        <v>342.56</v>
      </c>
      <c r="AA28" s="58">
        <f t="shared" si="3"/>
        <v>9039452.0547945201</v>
      </c>
      <c r="AB28" s="58">
        <f t="shared" si="4"/>
        <v>9385205.4794520549</v>
      </c>
      <c r="AC28" s="58">
        <v>396</v>
      </c>
      <c r="AD28" s="58">
        <f t="shared" si="1"/>
        <v>0</v>
      </c>
      <c r="AE28">
        <v>0.03</v>
      </c>
      <c r="AG28">
        <v>440</v>
      </c>
      <c r="AH28">
        <v>396</v>
      </c>
      <c r="AI28" s="58">
        <f t="shared" si="5"/>
        <v>951.12079701120786</v>
      </c>
      <c r="AJ28" s="58">
        <v>3520</v>
      </c>
      <c r="AK28" s="58">
        <f t="shared" si="6"/>
        <v>4471.1207970112082</v>
      </c>
      <c r="AL28">
        <v>3255.3</v>
      </c>
      <c r="AM28" s="58">
        <f t="shared" si="7"/>
        <v>0.8445672478206725</v>
      </c>
    </row>
    <row r="29" spans="1:39" x14ac:dyDescent="0.35">
      <c r="A29" s="14" t="s">
        <v>59</v>
      </c>
      <c r="B29" s="11">
        <v>4346027.3972602738</v>
      </c>
      <c r="C29" s="11">
        <v>4760273.9726027399</v>
      </c>
      <c r="D29" s="12">
        <f t="shared" ref="D29:M29" si="33">(1+$AE29)*C29</f>
        <v>4903082.1917808224</v>
      </c>
      <c r="E29" s="12">
        <f t="shared" si="33"/>
        <v>5050174.6575342473</v>
      </c>
      <c r="F29" s="12">
        <f t="shared" si="33"/>
        <v>5201679.8972602747</v>
      </c>
      <c r="G29" s="12">
        <f t="shared" si="33"/>
        <v>5357730.2941780835</v>
      </c>
      <c r="H29" s="12">
        <f t="shared" si="33"/>
        <v>5518462.2030034261</v>
      </c>
      <c r="I29" s="12">
        <f t="shared" si="33"/>
        <v>5684016.0690935291</v>
      </c>
      <c r="J29" s="12">
        <f t="shared" si="33"/>
        <v>5854536.5511663351</v>
      </c>
      <c r="K29" s="12">
        <f t="shared" si="33"/>
        <v>6030172.6477013249</v>
      </c>
      <c r="L29" s="12">
        <f t="shared" si="33"/>
        <v>6211077.8271323647</v>
      </c>
      <c r="M29" s="12">
        <f t="shared" si="33"/>
        <v>6397410.1619463358</v>
      </c>
      <c r="N29" s="12">
        <v>6397410.1619463358</v>
      </c>
      <c r="O29" s="12">
        <v>6397410.1619463358</v>
      </c>
      <c r="P29" s="12">
        <v>6397410.1619463358</v>
      </c>
      <c r="Q29" s="12">
        <v>6397410.1619463358</v>
      </c>
      <c r="R29" s="12">
        <v>6397410.1619463358</v>
      </c>
      <c r="S29" s="12">
        <v>6397410.1619463358</v>
      </c>
      <c r="T29" s="12">
        <v>6397410.1619463358</v>
      </c>
      <c r="U29" s="12">
        <v>6397410.1619463358</v>
      </c>
      <c r="V29" s="12">
        <v>6397410.1619463358</v>
      </c>
      <c r="W29" s="12">
        <v>6397410.1619463358</v>
      </c>
      <c r="Y29" s="145">
        <v>158.63</v>
      </c>
      <c r="Z29" s="145">
        <v>173.75</v>
      </c>
      <c r="AA29" s="58">
        <f t="shared" si="3"/>
        <v>4346027.3972602738</v>
      </c>
      <c r="AB29" s="58">
        <f t="shared" si="4"/>
        <v>4760273.9726027399</v>
      </c>
      <c r="AC29" s="58">
        <v>235</v>
      </c>
      <c r="AD29" s="58">
        <f t="shared" si="1"/>
        <v>0</v>
      </c>
      <c r="AE29">
        <v>0.03</v>
      </c>
      <c r="AG29">
        <v>257.63</v>
      </c>
      <c r="AH29">
        <v>235</v>
      </c>
      <c r="AI29" s="58">
        <f t="shared" si="5"/>
        <v>770.57223355678616</v>
      </c>
      <c r="AJ29" s="58">
        <v>2910</v>
      </c>
      <c r="AK29" s="58">
        <f t="shared" si="6"/>
        <v>3680.5722335567862</v>
      </c>
      <c r="AL29">
        <v>2008.94</v>
      </c>
      <c r="AM29" s="58">
        <f t="shared" si="7"/>
        <v>0.89015662084505109</v>
      </c>
    </row>
    <row r="30" spans="1:39" x14ac:dyDescent="0.35">
      <c r="A30" s="14" t="s">
        <v>60</v>
      </c>
      <c r="B30" s="11">
        <v>2638356.1643835618</v>
      </c>
      <c r="C30" s="11">
        <v>2856712.3287671232</v>
      </c>
      <c r="D30" s="12">
        <f t="shared" ref="D30:M30" si="34">(1+$AE30)*C30</f>
        <v>2942413.6986301369</v>
      </c>
      <c r="E30" s="12">
        <f t="shared" si="34"/>
        <v>3030686.1095890412</v>
      </c>
      <c r="F30" s="12">
        <f t="shared" si="34"/>
        <v>3121606.6928767124</v>
      </c>
      <c r="G30" s="12">
        <f t="shared" si="34"/>
        <v>3215254.8936630138</v>
      </c>
      <c r="H30" s="12">
        <f t="shared" si="34"/>
        <v>3311712.5404729042</v>
      </c>
      <c r="I30" s="12">
        <f t="shared" si="34"/>
        <v>3411063.9166870913</v>
      </c>
      <c r="J30" s="12">
        <f t="shared" si="34"/>
        <v>3513395.8341877041</v>
      </c>
      <c r="K30" s="12">
        <f t="shared" si="34"/>
        <v>3618797.7092133355</v>
      </c>
      <c r="L30" s="12">
        <f t="shared" si="34"/>
        <v>3727361.6404897356</v>
      </c>
      <c r="M30" s="12">
        <f t="shared" si="34"/>
        <v>3839182.4897044278</v>
      </c>
      <c r="N30" s="12">
        <v>3839182.4897044278</v>
      </c>
      <c r="O30" s="12">
        <v>3839182.4897044278</v>
      </c>
      <c r="P30" s="12">
        <v>3839182.4897044278</v>
      </c>
      <c r="Q30" s="12">
        <v>3839182.4897044278</v>
      </c>
      <c r="R30" s="12">
        <v>3839182.4897044278</v>
      </c>
      <c r="S30" s="12">
        <v>3839182.4897044278</v>
      </c>
      <c r="T30" s="12">
        <v>3839182.4897044278</v>
      </c>
      <c r="U30" s="12">
        <v>3839182.4897044278</v>
      </c>
      <c r="V30" s="12">
        <v>3839182.4897044278</v>
      </c>
      <c r="W30" s="12">
        <v>3839182.4897044278</v>
      </c>
      <c r="Y30" s="145">
        <v>96.3</v>
      </c>
      <c r="Z30" s="145">
        <v>104.27</v>
      </c>
      <c r="AA30" s="58">
        <f t="shared" si="3"/>
        <v>2638356.1643835618</v>
      </c>
      <c r="AB30" s="58">
        <f t="shared" si="4"/>
        <v>2856712.3287671232</v>
      </c>
      <c r="AC30" s="58">
        <v>138</v>
      </c>
      <c r="AD30" s="58">
        <f t="shared" si="1"/>
        <v>0</v>
      </c>
      <c r="AE30">
        <v>0.03</v>
      </c>
      <c r="AG30">
        <v>153.1</v>
      </c>
      <c r="AH30">
        <v>138</v>
      </c>
      <c r="AI30" s="58">
        <f t="shared" si="5"/>
        <v>796.60512209648607</v>
      </c>
      <c r="AJ30" s="58">
        <v>2860</v>
      </c>
      <c r="AK30" s="58">
        <f t="shared" si="6"/>
        <v>3656.605122096486</v>
      </c>
      <c r="AL30">
        <v>1165.8499999999999</v>
      </c>
      <c r="AM30" s="58">
        <f t="shared" si="7"/>
        <v>0.86928739087772045</v>
      </c>
    </row>
    <row r="31" spans="1:39" x14ac:dyDescent="0.35">
      <c r="A31" s="14" t="s">
        <v>61</v>
      </c>
      <c r="B31" s="11">
        <v>1975890.4109589041</v>
      </c>
      <c r="C31" s="11">
        <v>2166849.3150684931</v>
      </c>
      <c r="D31" s="12">
        <f t="shared" ref="D31:M31" si="35">(1+$AE31)*C31</f>
        <v>2123512.3287671232</v>
      </c>
      <c r="E31" s="12">
        <f t="shared" si="35"/>
        <v>2081042.0821917807</v>
      </c>
      <c r="F31" s="12">
        <f t="shared" si="35"/>
        <v>2039421.240547945</v>
      </c>
      <c r="G31" s="12">
        <f t="shared" si="35"/>
        <v>1998632.815736986</v>
      </c>
      <c r="H31" s="12">
        <f t="shared" si="35"/>
        <v>1958660.1594222463</v>
      </c>
      <c r="I31" s="12">
        <f t="shared" si="35"/>
        <v>1919486.9562338013</v>
      </c>
      <c r="J31" s="12">
        <f t="shared" si="35"/>
        <v>1881097.2171091253</v>
      </c>
      <c r="K31" s="12">
        <f t="shared" si="35"/>
        <v>1843475.2727669429</v>
      </c>
      <c r="L31" s="12">
        <f t="shared" si="35"/>
        <v>1806605.767311604</v>
      </c>
      <c r="M31" s="12">
        <f t="shared" si="35"/>
        <v>1770473.6519653718</v>
      </c>
      <c r="N31" s="12">
        <v>1770473.6519653718</v>
      </c>
      <c r="O31" s="12">
        <v>1770473.6519653718</v>
      </c>
      <c r="P31" s="12">
        <v>1770473.6519653718</v>
      </c>
      <c r="Q31" s="12">
        <v>1770473.6519653718</v>
      </c>
      <c r="R31" s="12">
        <v>1770473.6519653718</v>
      </c>
      <c r="S31" s="12">
        <v>1770473.6519653718</v>
      </c>
      <c r="T31" s="12">
        <v>1770473.6519653718</v>
      </c>
      <c r="U31" s="12">
        <v>1770473.6519653718</v>
      </c>
      <c r="V31" s="12">
        <v>1770473.6519653718</v>
      </c>
      <c r="W31" s="12">
        <v>1770473.6519653718</v>
      </c>
      <c r="Y31" s="145">
        <v>72.12</v>
      </c>
      <c r="Z31" s="145">
        <v>79.09</v>
      </c>
      <c r="AA31" s="58">
        <f t="shared" si="3"/>
        <v>1975890.4109589041</v>
      </c>
      <c r="AB31" s="58">
        <f t="shared" si="4"/>
        <v>2166849.3150684931</v>
      </c>
      <c r="AC31" s="58">
        <v>68</v>
      </c>
      <c r="AD31" s="58">
        <f t="shared" si="1"/>
        <v>0</v>
      </c>
      <c r="AE31">
        <v>-0.02</v>
      </c>
      <c r="AG31">
        <v>74.87</v>
      </c>
      <c r="AH31">
        <v>68</v>
      </c>
      <c r="AI31" s="58">
        <f t="shared" si="5"/>
        <v>1210.7171635777597</v>
      </c>
      <c r="AJ31" s="58">
        <v>2860</v>
      </c>
      <c r="AK31" s="58">
        <f t="shared" si="6"/>
        <v>4070.7171635777595</v>
      </c>
      <c r="AL31">
        <v>576.97</v>
      </c>
      <c r="AM31" s="58">
        <f t="shared" si="7"/>
        <v>0.87971357354269475</v>
      </c>
    </row>
    <row r="32" spans="1:39" x14ac:dyDescent="0.35">
      <c r="A32" s="14" t="s">
        <v>62</v>
      </c>
      <c r="B32" s="11">
        <v>442465.75342465751</v>
      </c>
      <c r="C32" s="11">
        <v>472602.73972602742</v>
      </c>
      <c r="D32" s="12">
        <f t="shared" ref="D32:M32" si="36">(1+$AE32)*C32</f>
        <v>486780.82191780827</v>
      </c>
      <c r="E32" s="12">
        <f t="shared" si="36"/>
        <v>501384.24657534255</v>
      </c>
      <c r="F32" s="12">
        <f t="shared" si="36"/>
        <v>516425.77397260285</v>
      </c>
      <c r="G32" s="12">
        <f t="shared" si="36"/>
        <v>531918.54719178099</v>
      </c>
      <c r="H32" s="12">
        <f t="shared" si="36"/>
        <v>547876.10360753443</v>
      </c>
      <c r="I32" s="12">
        <f t="shared" si="36"/>
        <v>564312.38671576045</v>
      </c>
      <c r="J32" s="12">
        <f t="shared" si="36"/>
        <v>581241.7583172333</v>
      </c>
      <c r="K32" s="12">
        <f t="shared" si="36"/>
        <v>598679.01106675027</v>
      </c>
      <c r="L32" s="12">
        <f t="shared" si="36"/>
        <v>616639.3813987528</v>
      </c>
      <c r="M32" s="12">
        <f t="shared" si="36"/>
        <v>635138.5628407154</v>
      </c>
      <c r="N32" s="12">
        <v>635138.5628407154</v>
      </c>
      <c r="O32" s="12">
        <v>635138.5628407154</v>
      </c>
      <c r="P32" s="12">
        <v>635138.5628407154</v>
      </c>
      <c r="Q32" s="12">
        <v>635138.5628407154</v>
      </c>
      <c r="R32" s="12">
        <v>635138.5628407154</v>
      </c>
      <c r="S32" s="12">
        <v>635138.5628407154</v>
      </c>
      <c r="T32" s="12">
        <v>635138.5628407154</v>
      </c>
      <c r="U32" s="12">
        <v>635138.5628407154</v>
      </c>
      <c r="V32" s="12">
        <v>635138.5628407154</v>
      </c>
      <c r="W32" s="12">
        <v>635138.5628407154</v>
      </c>
      <c r="Y32" s="145">
        <v>16.149999999999999</v>
      </c>
      <c r="Z32" s="145">
        <v>17.25</v>
      </c>
      <c r="AA32" s="58">
        <f t="shared" si="3"/>
        <v>442465.75342465751</v>
      </c>
      <c r="AB32" s="58">
        <f t="shared" si="4"/>
        <v>472602.73972602742</v>
      </c>
      <c r="AC32" s="58">
        <v>31</v>
      </c>
      <c r="AD32" s="58">
        <f t="shared" si="1"/>
        <v>0</v>
      </c>
      <c r="AE32">
        <v>0.03</v>
      </c>
      <c r="AG32">
        <v>33.28</v>
      </c>
      <c r="AH32">
        <v>31</v>
      </c>
      <c r="AI32" s="58">
        <f t="shared" si="5"/>
        <v>594.71203417292679</v>
      </c>
      <c r="AJ32" s="58">
        <v>3650</v>
      </c>
      <c r="AK32" s="58">
        <f t="shared" si="6"/>
        <v>4244.7120341729269</v>
      </c>
      <c r="AL32">
        <v>201.74</v>
      </c>
      <c r="AM32" s="58">
        <f t="shared" si="7"/>
        <v>0.69199760713031255</v>
      </c>
    </row>
    <row r="33" spans="1:39" x14ac:dyDescent="0.35">
      <c r="A33" s="14" t="s">
        <v>217</v>
      </c>
      <c r="B33" s="11">
        <v>1210684.9315068494</v>
      </c>
      <c r="C33" s="11">
        <v>1444931.506849315</v>
      </c>
      <c r="D33" s="31">
        <f t="shared" ref="D33:M33" si="37">(1+$AE33)*C33</f>
        <v>1488279.4520547944</v>
      </c>
      <c r="E33" s="31">
        <f t="shared" si="37"/>
        <v>1532927.8356164382</v>
      </c>
      <c r="F33" s="31">
        <f t="shared" si="37"/>
        <v>1578915.6706849313</v>
      </c>
      <c r="G33" s="31">
        <f t="shared" si="37"/>
        <v>1626283.1408054794</v>
      </c>
      <c r="H33" s="31">
        <f t="shared" si="37"/>
        <v>1675071.6350296438</v>
      </c>
      <c r="I33" s="31">
        <f t="shared" si="37"/>
        <v>1725323.7840805331</v>
      </c>
      <c r="J33" s="31">
        <f t="shared" si="37"/>
        <v>1777083.4976029492</v>
      </c>
      <c r="K33" s="31">
        <f t="shared" si="37"/>
        <v>1830396.0025310377</v>
      </c>
      <c r="L33" s="31">
        <f t="shared" si="37"/>
        <v>1885307.8826069687</v>
      </c>
      <c r="M33" s="31">
        <f t="shared" si="37"/>
        <v>1941867.1190851778</v>
      </c>
      <c r="N33" s="31">
        <v>1941867.1190851778</v>
      </c>
      <c r="O33" s="31">
        <v>1941867.1190851778</v>
      </c>
      <c r="P33" s="31">
        <v>1941867.1190851778</v>
      </c>
      <c r="Q33" s="31">
        <v>1941867.1190851778</v>
      </c>
      <c r="R33" s="31">
        <v>1941867.1190851778</v>
      </c>
      <c r="S33" s="31">
        <v>1941867.1190851778</v>
      </c>
      <c r="T33" s="31">
        <v>1941867.1190851778</v>
      </c>
      <c r="U33" s="31">
        <v>1941867.1190851778</v>
      </c>
      <c r="V33" s="31">
        <v>1941867.1190851778</v>
      </c>
      <c r="W33" s="31">
        <v>1941867.1190851778</v>
      </c>
      <c r="Y33" s="145">
        <v>44.19</v>
      </c>
      <c r="Z33" s="145">
        <v>52.74</v>
      </c>
      <c r="AA33" s="58">
        <f t="shared" si="3"/>
        <v>1210684.9315068494</v>
      </c>
      <c r="AB33" s="58">
        <f t="shared" si="4"/>
        <v>1444931.506849315</v>
      </c>
      <c r="AC33" s="58">
        <v>70</v>
      </c>
      <c r="AD33" s="58">
        <f t="shared" si="1"/>
        <v>0</v>
      </c>
      <c r="AE33">
        <v>0.03</v>
      </c>
      <c r="AG33">
        <v>76.61</v>
      </c>
      <c r="AH33">
        <v>70</v>
      </c>
      <c r="AI33" s="58">
        <f t="shared" si="5"/>
        <v>720.64579256360082</v>
      </c>
      <c r="AJ33" s="58">
        <v>2980</v>
      </c>
      <c r="AK33" s="58">
        <f t="shared" si="6"/>
        <v>3700.6457925636009</v>
      </c>
      <c r="AL33">
        <v>551.63</v>
      </c>
      <c r="AM33" s="58">
        <f t="shared" si="7"/>
        <v>0.82197443136946369</v>
      </c>
    </row>
    <row r="34" spans="1:39" x14ac:dyDescent="0.35">
      <c r="A34" s="14" t="s">
        <v>218</v>
      </c>
      <c r="B34" s="11">
        <v>5003013.6986301374</v>
      </c>
      <c r="C34" s="11">
        <v>6048219.1780821914</v>
      </c>
      <c r="D34" s="12">
        <f t="shared" ref="D34:M34" si="38">(1+$AE34)*C34</f>
        <v>6229665.7534246575</v>
      </c>
      <c r="E34" s="12">
        <f t="shared" si="38"/>
        <v>6416555.7260273974</v>
      </c>
      <c r="F34" s="12">
        <f t="shared" si="38"/>
        <v>6609052.3978082193</v>
      </c>
      <c r="G34" s="12">
        <f t="shared" si="38"/>
        <v>6807323.9697424658</v>
      </c>
      <c r="H34" s="12">
        <f t="shared" si="38"/>
        <v>7011543.6888347398</v>
      </c>
      <c r="I34" s="12">
        <f t="shared" si="38"/>
        <v>7221889.999499782</v>
      </c>
      <c r="J34" s="12">
        <f t="shared" si="38"/>
        <v>7438546.6994847758</v>
      </c>
      <c r="K34" s="12">
        <f t="shared" si="38"/>
        <v>7661703.1004693191</v>
      </c>
      <c r="L34" s="12">
        <f t="shared" si="38"/>
        <v>7891554.1934833992</v>
      </c>
      <c r="M34" s="12">
        <f t="shared" si="38"/>
        <v>8128300.8192879017</v>
      </c>
      <c r="N34" s="12">
        <v>8128300.8192879017</v>
      </c>
      <c r="O34" s="12">
        <v>8128300.8192879017</v>
      </c>
      <c r="P34" s="12">
        <v>8128300.8192879017</v>
      </c>
      <c r="Q34" s="12">
        <v>8128300.8192879017</v>
      </c>
      <c r="R34" s="12">
        <v>8128300.8192879017</v>
      </c>
      <c r="S34" s="12">
        <v>8128300.8192879017</v>
      </c>
      <c r="T34" s="12">
        <v>8128300.8192879017</v>
      </c>
      <c r="U34" s="12">
        <v>8128300.8192879017</v>
      </c>
      <c r="V34" s="12">
        <v>8128300.8192879017</v>
      </c>
      <c r="W34" s="12">
        <v>8128300.8192879017</v>
      </c>
      <c r="Y34" s="145">
        <v>182.61</v>
      </c>
      <c r="Z34" s="145">
        <v>220.76</v>
      </c>
      <c r="AA34" s="58">
        <f t="shared" si="3"/>
        <v>5003013.6986301374</v>
      </c>
      <c r="AB34" s="58">
        <f t="shared" si="4"/>
        <v>6048219.1780821914</v>
      </c>
      <c r="AC34" s="58">
        <v>235</v>
      </c>
      <c r="AD34" s="58">
        <f t="shared" ref="AD34:AD55" si="39">AB34-C34</f>
        <v>0</v>
      </c>
      <c r="AE34">
        <v>0.03</v>
      </c>
      <c r="AG34">
        <v>250.95</v>
      </c>
      <c r="AH34">
        <v>235</v>
      </c>
      <c r="AI34" s="58">
        <f t="shared" si="5"/>
        <v>887.05916642378315</v>
      </c>
      <c r="AJ34" s="58">
        <v>2810</v>
      </c>
      <c r="AK34" s="58">
        <f t="shared" si="6"/>
        <v>3697.0591664237832</v>
      </c>
      <c r="AL34">
        <v>1807.02</v>
      </c>
      <c r="AM34" s="58">
        <f t="shared" si="7"/>
        <v>0.82199968885358921</v>
      </c>
    </row>
    <row r="35" spans="1:39" x14ac:dyDescent="0.35">
      <c r="A35" s="24" t="s">
        <v>219</v>
      </c>
      <c r="B35" s="24">
        <v>890410.95890410955</v>
      </c>
      <c r="C35" s="24">
        <v>1542191.7808219178</v>
      </c>
      <c r="D35" s="31">
        <f t="shared" ref="D35:M35" si="40">(1+$AE35)*C35</f>
        <v>1542191.7808219178</v>
      </c>
      <c r="E35" s="31">
        <f t="shared" si="40"/>
        <v>1542191.7808219178</v>
      </c>
      <c r="F35" s="31">
        <f t="shared" si="40"/>
        <v>1542191.7808219178</v>
      </c>
      <c r="G35" s="31">
        <f t="shared" si="40"/>
        <v>1542191.7808219178</v>
      </c>
      <c r="H35" s="31">
        <f t="shared" si="40"/>
        <v>1542191.7808219178</v>
      </c>
      <c r="I35" s="31">
        <f t="shared" si="40"/>
        <v>1542191.7808219178</v>
      </c>
      <c r="J35" s="31">
        <f t="shared" si="40"/>
        <v>1542191.7808219178</v>
      </c>
      <c r="K35" s="31">
        <f t="shared" si="40"/>
        <v>1542191.7808219178</v>
      </c>
      <c r="L35" s="31">
        <f t="shared" si="40"/>
        <v>1542191.7808219178</v>
      </c>
      <c r="M35" s="31">
        <f t="shared" si="40"/>
        <v>1542191.7808219178</v>
      </c>
      <c r="N35" s="31">
        <v>1542191.7808219178</v>
      </c>
      <c r="O35" s="31">
        <v>1542191.7808219178</v>
      </c>
      <c r="P35" s="31">
        <v>1542191.7808219178</v>
      </c>
      <c r="Q35" s="31">
        <v>1542191.7808219178</v>
      </c>
      <c r="R35" s="31">
        <v>1542191.7808219178</v>
      </c>
      <c r="S35" s="31">
        <v>1542191.7808219178</v>
      </c>
      <c r="T35" s="31">
        <v>1542191.7808219178</v>
      </c>
      <c r="U35" s="31">
        <v>1542191.7808219178</v>
      </c>
      <c r="V35" s="31">
        <v>1542191.7808219178</v>
      </c>
      <c r="W35" s="31">
        <v>1542191.7808219178</v>
      </c>
      <c r="Y35" s="145">
        <v>32.5</v>
      </c>
      <c r="Z35" s="145">
        <v>56.29</v>
      </c>
      <c r="AA35" s="58">
        <f t="shared" si="3"/>
        <v>890410.95890410955</v>
      </c>
      <c r="AB35" s="58">
        <f t="shared" si="4"/>
        <v>1542191.7808219178</v>
      </c>
      <c r="AC35" s="58">
        <v>80.325000000000003</v>
      </c>
      <c r="AD35" s="58">
        <f t="shared" si="39"/>
        <v>0</v>
      </c>
      <c r="AE35">
        <v>0</v>
      </c>
      <c r="AG35">
        <v>94.5</v>
      </c>
      <c r="AH35">
        <v>80.325000000000003</v>
      </c>
      <c r="AI35" s="58">
        <f t="shared" si="5"/>
        <v>461.87932301281745</v>
      </c>
      <c r="AJ35" s="58">
        <v>0</v>
      </c>
      <c r="AK35" s="58">
        <f t="shared" si="6"/>
        <v>461.87932301281745</v>
      </c>
      <c r="AL35">
        <v>360.84</v>
      </c>
      <c r="AM35" s="58">
        <f t="shared" si="7"/>
        <v>0.43589186054939483</v>
      </c>
    </row>
    <row r="36" spans="1:39" x14ac:dyDescent="0.35">
      <c r="A36" s="140" t="s">
        <v>66</v>
      </c>
      <c r="B36" s="11">
        <v>12542739.726027397</v>
      </c>
      <c r="C36" s="11">
        <v>7161095.8904109588</v>
      </c>
      <c r="D36" s="31">
        <f t="shared" ref="D36:M36" si="41">(1+$AE36)*C36</f>
        <v>7375928.7671232875</v>
      </c>
      <c r="E36" s="31">
        <f t="shared" si="41"/>
        <v>7597206.6301369863</v>
      </c>
      <c r="F36" s="31">
        <f t="shared" si="41"/>
        <v>7825122.8290410964</v>
      </c>
      <c r="G36" s="31">
        <f t="shared" si="41"/>
        <v>8059876.5139123295</v>
      </c>
      <c r="H36" s="31">
        <f t="shared" si="41"/>
        <v>8301672.8093296997</v>
      </c>
      <c r="I36" s="31">
        <f t="shared" si="41"/>
        <v>8550722.9936095905</v>
      </c>
      <c r="J36" s="31">
        <f t="shared" si="41"/>
        <v>8807244.683417879</v>
      </c>
      <c r="K36" s="31">
        <f t="shared" si="41"/>
        <v>9071462.023920415</v>
      </c>
      <c r="L36" s="31">
        <f t="shared" si="41"/>
        <v>9343605.8846380282</v>
      </c>
      <c r="M36" s="31">
        <f t="shared" si="41"/>
        <v>9623914.0611771699</v>
      </c>
      <c r="N36" s="31">
        <v>9623914.0611771699</v>
      </c>
      <c r="O36" s="31">
        <v>9623914.0611771699</v>
      </c>
      <c r="P36" s="31">
        <v>9623914.0611771699</v>
      </c>
      <c r="Q36" s="31">
        <v>9623914.0611771699</v>
      </c>
      <c r="R36" s="31">
        <v>9623914.0611771699</v>
      </c>
      <c r="S36" s="31">
        <v>9623914.0611771699</v>
      </c>
      <c r="T36" s="31">
        <v>9623914.0611771699</v>
      </c>
      <c r="U36" s="31">
        <v>9623914.0611771699</v>
      </c>
      <c r="V36" s="31">
        <v>9623914.0611771699</v>
      </c>
      <c r="W36" s="31">
        <v>9623914.0611771699</v>
      </c>
      <c r="Y36" s="145">
        <v>457.81</v>
      </c>
      <c r="Z36" s="145">
        <v>261.38</v>
      </c>
      <c r="AA36" s="58">
        <f t="shared" si="3"/>
        <v>12542739.726027397</v>
      </c>
      <c r="AB36" s="58">
        <f t="shared" si="4"/>
        <v>7161095.8904109588</v>
      </c>
      <c r="AC36" s="58">
        <v>350</v>
      </c>
      <c r="AD36" s="58">
        <f t="shared" si="39"/>
        <v>0</v>
      </c>
      <c r="AE36">
        <v>0.03</v>
      </c>
      <c r="AG36">
        <v>377.42</v>
      </c>
      <c r="AH36">
        <v>350</v>
      </c>
      <c r="AI36" s="58">
        <f t="shared" si="5"/>
        <v>1493.1833007175474</v>
      </c>
      <c r="AJ36" s="58">
        <v>1820</v>
      </c>
      <c r="AK36" s="58">
        <f t="shared" si="6"/>
        <v>3313.1833007175474</v>
      </c>
      <c r="AL36">
        <v>1979.78</v>
      </c>
      <c r="AM36" s="58">
        <f t="shared" si="7"/>
        <v>0.59880844445186476</v>
      </c>
    </row>
    <row r="37" spans="1:39" x14ac:dyDescent="0.35">
      <c r="A37" s="24" t="s">
        <v>67</v>
      </c>
      <c r="B37" s="24">
        <v>800821.91780821921</v>
      </c>
      <c r="C37" s="24">
        <v>990410.95890410955</v>
      </c>
      <c r="D37" s="31">
        <f t="shared" ref="D37:M37" si="42">(1+$AE37)*C37</f>
        <v>1025075.3424657533</v>
      </c>
      <c r="E37" s="31">
        <f t="shared" si="42"/>
        <v>1060952.9794520547</v>
      </c>
      <c r="F37" s="31">
        <f t="shared" si="42"/>
        <v>1098086.3337328765</v>
      </c>
      <c r="G37" s="31">
        <f t="shared" si="42"/>
        <v>1136519.355413527</v>
      </c>
      <c r="H37" s="31">
        <f t="shared" si="42"/>
        <v>1176297.5328530003</v>
      </c>
      <c r="I37" s="31">
        <f t="shared" si="42"/>
        <v>1217467.9465028553</v>
      </c>
      <c r="J37" s="31">
        <f t="shared" si="42"/>
        <v>1260079.3246304551</v>
      </c>
      <c r="K37" s="31">
        <f t="shared" si="42"/>
        <v>1304182.100992521</v>
      </c>
      <c r="L37" s="31">
        <f t="shared" si="42"/>
        <v>1349828.4745272591</v>
      </c>
      <c r="M37" s="31">
        <f t="shared" si="42"/>
        <v>1397072.4711357132</v>
      </c>
      <c r="N37" s="31">
        <v>1397072.4711357132</v>
      </c>
      <c r="O37" s="31">
        <v>1397072.4711357132</v>
      </c>
      <c r="P37" s="31">
        <v>1397072.4711357132</v>
      </c>
      <c r="Q37" s="31">
        <v>1397072.4711357132</v>
      </c>
      <c r="R37" s="31">
        <v>1397072.4711357132</v>
      </c>
      <c r="S37" s="31">
        <v>1397072.4711357132</v>
      </c>
      <c r="T37" s="31">
        <v>1397072.4711357132</v>
      </c>
      <c r="U37" s="31">
        <v>1397072.4711357132</v>
      </c>
      <c r="V37" s="31">
        <v>1397072.4711357132</v>
      </c>
      <c r="W37" s="31">
        <v>1397072.4711357132</v>
      </c>
      <c r="Y37" s="145">
        <v>29.23</v>
      </c>
      <c r="Z37" s="145">
        <v>36.15</v>
      </c>
      <c r="AA37" s="58">
        <f t="shared" si="3"/>
        <v>800821.91780821921</v>
      </c>
      <c r="AB37" s="58">
        <f t="shared" si="4"/>
        <v>990410.95890410955</v>
      </c>
      <c r="AC37" s="58">
        <v>93.040999999999997</v>
      </c>
      <c r="AD37" s="58">
        <f t="shared" si="39"/>
        <v>0</v>
      </c>
      <c r="AE37">
        <v>3.5000000000000003E-2</v>
      </c>
      <c r="AG37">
        <v>109.46</v>
      </c>
      <c r="AH37">
        <v>93.040999999999997</v>
      </c>
      <c r="AI37" s="58">
        <f t="shared" si="5"/>
        <v>358.6330747592545</v>
      </c>
      <c r="AJ37" s="58">
        <v>840</v>
      </c>
      <c r="AK37" s="58">
        <f t="shared" si="6"/>
        <v>1198.6330747592544</v>
      </c>
      <c r="AL37">
        <v>335.6</v>
      </c>
      <c r="AM37" s="58">
        <f t="shared" si="7"/>
        <v>0.34999545297921636</v>
      </c>
    </row>
    <row r="38" spans="1:39" x14ac:dyDescent="0.35">
      <c r="A38" s="24" t="s">
        <v>220</v>
      </c>
      <c r="B38" s="24">
        <v>1358630.1369863015</v>
      </c>
      <c r="C38" s="24">
        <v>1601643.8356164384</v>
      </c>
      <c r="D38" s="31">
        <f t="shared" ref="D38:M38" si="43">(1+$AE38)*C38</f>
        <v>1657701.3698630137</v>
      </c>
      <c r="E38" s="31">
        <f t="shared" si="43"/>
        <v>1715720.9178082191</v>
      </c>
      <c r="F38" s="31">
        <f t="shared" si="43"/>
        <v>1775771.1499315067</v>
      </c>
      <c r="G38" s="31">
        <f t="shared" si="43"/>
        <v>1837923.1401791093</v>
      </c>
      <c r="H38" s="31">
        <f t="shared" si="43"/>
        <v>1902250.450085378</v>
      </c>
      <c r="I38" s="31">
        <f t="shared" si="43"/>
        <v>1968829.2158383662</v>
      </c>
      <c r="J38" s="31">
        <f t="shared" si="43"/>
        <v>2037738.2383927088</v>
      </c>
      <c r="K38" s="31">
        <f t="shared" si="43"/>
        <v>2109059.0767364535</v>
      </c>
      <c r="L38" s="31">
        <f t="shared" si="43"/>
        <v>2182876.1444222294</v>
      </c>
      <c r="M38" s="31">
        <f t="shared" si="43"/>
        <v>2259276.809477007</v>
      </c>
      <c r="N38" s="31">
        <v>2259276.809477007</v>
      </c>
      <c r="O38" s="31">
        <v>2259276.809477007</v>
      </c>
      <c r="P38" s="31">
        <v>2259276.809477007</v>
      </c>
      <c r="Q38" s="31">
        <v>2259276.809477007</v>
      </c>
      <c r="R38" s="31">
        <v>2259276.809477007</v>
      </c>
      <c r="S38" s="31">
        <v>2259276.809477007</v>
      </c>
      <c r="T38" s="31">
        <v>2259276.809477007</v>
      </c>
      <c r="U38" s="31">
        <v>2259276.809477007</v>
      </c>
      <c r="V38" s="31">
        <v>2259276.809477007</v>
      </c>
      <c r="W38" s="31">
        <v>2259276.809477007</v>
      </c>
      <c r="Y38" s="145">
        <v>49.59</v>
      </c>
      <c r="Z38" s="145">
        <v>58.46</v>
      </c>
      <c r="AA38" s="58">
        <f t="shared" si="3"/>
        <v>1358630.1369863015</v>
      </c>
      <c r="AB38" s="58">
        <f t="shared" si="4"/>
        <v>1601643.8356164384</v>
      </c>
      <c r="AC38" s="58">
        <v>73.082999999999998</v>
      </c>
      <c r="AD38" s="58">
        <f t="shared" si="39"/>
        <v>0</v>
      </c>
      <c r="AE38">
        <v>3.5000000000000003E-2</v>
      </c>
      <c r="AG38">
        <v>86.28</v>
      </c>
      <c r="AH38">
        <v>73.082999999999998</v>
      </c>
      <c r="AI38" s="58">
        <f t="shared" si="5"/>
        <v>774.59312071337934</v>
      </c>
      <c r="AJ38" s="58">
        <v>1120</v>
      </c>
      <c r="AK38" s="58">
        <f t="shared" si="6"/>
        <v>1894.5931207133794</v>
      </c>
      <c r="AL38">
        <v>391.66</v>
      </c>
      <c r="AM38" s="58">
        <f t="shared" si="7"/>
        <v>0.51819709854080276</v>
      </c>
    </row>
    <row r="39" spans="1:39" x14ac:dyDescent="0.35">
      <c r="A39" s="24" t="s">
        <v>221</v>
      </c>
      <c r="B39" s="24">
        <v>1293150.6849315069</v>
      </c>
      <c r="C39" s="24">
        <v>1396438.3561643835</v>
      </c>
      <c r="D39" s="31">
        <f t="shared" ref="D39:M39" si="44">(1+$AE39)*C39</f>
        <v>1445313.6986301367</v>
      </c>
      <c r="E39" s="31">
        <f t="shared" si="44"/>
        <v>1495899.6780821914</v>
      </c>
      <c r="F39" s="31">
        <f t="shared" si="44"/>
        <v>1548256.1668150679</v>
      </c>
      <c r="G39" s="31">
        <f t="shared" si="44"/>
        <v>1602445.1326535952</v>
      </c>
      <c r="H39" s="31">
        <f t="shared" si="44"/>
        <v>1658530.712296471</v>
      </c>
      <c r="I39" s="31">
        <f t="shared" si="44"/>
        <v>1716579.2872268474</v>
      </c>
      <c r="J39" s="31">
        <f t="shared" si="44"/>
        <v>1776659.5622797869</v>
      </c>
      <c r="K39" s="31">
        <f t="shared" si="44"/>
        <v>1838842.6469595793</v>
      </c>
      <c r="L39" s="31">
        <f t="shared" si="44"/>
        <v>1903202.1396031645</v>
      </c>
      <c r="M39" s="31">
        <f t="shared" si="44"/>
        <v>1969814.2144892751</v>
      </c>
      <c r="N39" s="31">
        <v>1969814.2144892751</v>
      </c>
      <c r="O39" s="31">
        <v>1969814.2144892751</v>
      </c>
      <c r="P39" s="31">
        <v>1969814.2144892751</v>
      </c>
      <c r="Q39" s="31">
        <v>1969814.2144892751</v>
      </c>
      <c r="R39" s="31">
        <v>1969814.2144892751</v>
      </c>
      <c r="S39" s="31">
        <v>1969814.2144892751</v>
      </c>
      <c r="T39" s="31">
        <v>1969814.2144892751</v>
      </c>
      <c r="U39" s="31">
        <v>1969814.2144892751</v>
      </c>
      <c r="V39" s="31">
        <v>1969814.2144892751</v>
      </c>
      <c r="W39" s="31">
        <v>1969814.2144892751</v>
      </c>
      <c r="Y39" s="145">
        <v>47.2</v>
      </c>
      <c r="Z39" s="145">
        <v>50.97</v>
      </c>
      <c r="AA39" s="58">
        <f t="shared" si="3"/>
        <v>1293150.6849315069</v>
      </c>
      <c r="AB39" s="58">
        <f t="shared" si="4"/>
        <v>1396438.3561643835</v>
      </c>
      <c r="AC39" s="58">
        <v>52.631999999999998</v>
      </c>
      <c r="AD39" s="58">
        <f t="shared" si="39"/>
        <v>0</v>
      </c>
      <c r="AE39">
        <v>3.5000000000000003E-2</v>
      </c>
      <c r="AG39">
        <v>62.13</v>
      </c>
      <c r="AH39">
        <v>52.631999999999998</v>
      </c>
      <c r="AI39" s="58">
        <f t="shared" si="5"/>
        <v>1023.7361023486242</v>
      </c>
      <c r="AJ39" s="58">
        <v>1520</v>
      </c>
      <c r="AK39" s="58">
        <f t="shared" si="6"/>
        <v>2543.7361023486242</v>
      </c>
      <c r="AL39">
        <v>282.05</v>
      </c>
      <c r="AM39" s="58">
        <f t="shared" si="7"/>
        <v>0.51822772548647811</v>
      </c>
    </row>
    <row r="40" spans="1:39" x14ac:dyDescent="0.35">
      <c r="A40" s="24" t="s">
        <v>70</v>
      </c>
      <c r="B40" s="24">
        <v>1024383.5616438356</v>
      </c>
      <c r="C40" s="24">
        <v>850410.95890410955</v>
      </c>
      <c r="D40" s="12">
        <f t="shared" ref="D40:M40" si="45">(1+$AE40)*C40</f>
        <v>880175.34246575332</v>
      </c>
      <c r="E40" s="12">
        <f t="shared" si="45"/>
        <v>910981.4794520546</v>
      </c>
      <c r="F40" s="12">
        <f t="shared" si="45"/>
        <v>942865.8312328764</v>
      </c>
      <c r="G40" s="12">
        <f t="shared" si="45"/>
        <v>975866.13532602706</v>
      </c>
      <c r="H40" s="12">
        <f t="shared" si="45"/>
        <v>1010021.4500624379</v>
      </c>
      <c r="I40" s="12">
        <f t="shared" si="45"/>
        <v>1045372.2008146232</v>
      </c>
      <c r="J40" s="12">
        <f t="shared" si="45"/>
        <v>1081960.2278431349</v>
      </c>
      <c r="K40" s="12">
        <f t="shared" si="45"/>
        <v>1119828.8358176446</v>
      </c>
      <c r="L40" s="12">
        <f t="shared" si="45"/>
        <v>1159022.845071262</v>
      </c>
      <c r="M40" s="12">
        <f t="shared" si="45"/>
        <v>1199588.6446487561</v>
      </c>
      <c r="N40" s="12">
        <v>1199588.6446487561</v>
      </c>
      <c r="O40" s="12">
        <v>1199588.6446487561</v>
      </c>
      <c r="P40" s="12">
        <v>1199588.6446487561</v>
      </c>
      <c r="Q40" s="12">
        <v>1199588.6446487561</v>
      </c>
      <c r="R40" s="12">
        <v>1199588.6446487561</v>
      </c>
      <c r="S40" s="12">
        <v>1199588.6446487561</v>
      </c>
      <c r="T40" s="12">
        <v>1199588.6446487561</v>
      </c>
      <c r="U40" s="12">
        <v>1199588.6446487561</v>
      </c>
      <c r="V40" s="12">
        <v>1199588.6446487561</v>
      </c>
      <c r="W40" s="12">
        <v>1199588.6446487561</v>
      </c>
      <c r="Y40" s="145">
        <v>37.39</v>
      </c>
      <c r="Z40" s="145">
        <v>31.04</v>
      </c>
      <c r="AA40" s="58">
        <f t="shared" si="3"/>
        <v>1024383.5616438356</v>
      </c>
      <c r="AB40" s="58">
        <f t="shared" si="4"/>
        <v>850410.95890410955</v>
      </c>
      <c r="AC40" s="58">
        <v>63.452499999999993</v>
      </c>
      <c r="AD40" s="58">
        <f t="shared" si="39"/>
        <v>0</v>
      </c>
      <c r="AE40">
        <v>3.5000000000000003E-2</v>
      </c>
      <c r="AG40">
        <v>74.900000000000006</v>
      </c>
      <c r="AH40">
        <v>63.452499999999993</v>
      </c>
      <c r="AI40" s="58">
        <f t="shared" si="5"/>
        <v>672.67087036486328</v>
      </c>
      <c r="AJ40" s="58">
        <v>1220</v>
      </c>
      <c r="AK40" s="58">
        <f t="shared" si="6"/>
        <v>1892.6708703648633</v>
      </c>
      <c r="AL40">
        <v>281.18</v>
      </c>
      <c r="AM40" s="58">
        <f t="shared" si="7"/>
        <v>0.42854704293700574</v>
      </c>
    </row>
    <row r="41" spans="1:39" x14ac:dyDescent="0.35">
      <c r="A41" s="24" t="s">
        <v>222</v>
      </c>
      <c r="B41" s="24">
        <v>257260.27397260274</v>
      </c>
      <c r="C41" s="24">
        <v>381095.89041095891</v>
      </c>
      <c r="D41" s="31">
        <f t="shared" ref="D41:M41" si="46">(1+$AE41)*C41</f>
        <v>394434.24657534243</v>
      </c>
      <c r="E41" s="31">
        <f t="shared" si="46"/>
        <v>408239.44520547939</v>
      </c>
      <c r="F41" s="31">
        <f t="shared" si="46"/>
        <v>422527.82578767114</v>
      </c>
      <c r="G41" s="31">
        <f t="shared" si="46"/>
        <v>437316.2996902396</v>
      </c>
      <c r="H41" s="31">
        <f t="shared" si="46"/>
        <v>452622.37017939793</v>
      </c>
      <c r="I41" s="31">
        <f t="shared" si="46"/>
        <v>468464.15313567681</v>
      </c>
      <c r="J41" s="31">
        <f t="shared" si="46"/>
        <v>484860.39849542547</v>
      </c>
      <c r="K41" s="31">
        <f t="shared" si="46"/>
        <v>501830.51244276535</v>
      </c>
      <c r="L41" s="31">
        <f t="shared" si="46"/>
        <v>519394.58037826209</v>
      </c>
      <c r="M41" s="31">
        <f t="shared" si="46"/>
        <v>537573.3906915012</v>
      </c>
      <c r="N41" s="31">
        <v>537573.3906915012</v>
      </c>
      <c r="O41" s="31">
        <v>537573.3906915012</v>
      </c>
      <c r="P41" s="31">
        <v>537573.3906915012</v>
      </c>
      <c r="Q41" s="31">
        <v>537573.3906915012</v>
      </c>
      <c r="R41" s="31">
        <v>537573.3906915012</v>
      </c>
      <c r="S41" s="31">
        <v>537573.3906915012</v>
      </c>
      <c r="T41" s="31">
        <v>537573.3906915012</v>
      </c>
      <c r="U41" s="31">
        <v>537573.3906915012</v>
      </c>
      <c r="V41" s="31">
        <v>537573.3906915012</v>
      </c>
      <c r="W41" s="31">
        <v>537573.3906915012</v>
      </c>
      <c r="Y41" s="145">
        <v>9.39</v>
      </c>
      <c r="Z41" s="145">
        <v>13.91</v>
      </c>
      <c r="AA41" s="58">
        <f t="shared" si="3"/>
        <v>257260.27397260274</v>
      </c>
      <c r="AB41" s="58">
        <f t="shared" si="4"/>
        <v>381095.89041095891</v>
      </c>
      <c r="AC41" s="58">
        <v>40.765999999999998</v>
      </c>
      <c r="AD41" s="58">
        <f t="shared" si="39"/>
        <v>0</v>
      </c>
      <c r="AE41">
        <v>3.5000000000000003E-2</v>
      </c>
      <c r="AG41">
        <v>47.96</v>
      </c>
      <c r="AH41">
        <v>40.765999999999998</v>
      </c>
      <c r="AI41" s="58">
        <f t="shared" si="5"/>
        <v>262.94407305577641</v>
      </c>
      <c r="AJ41" s="58">
        <v>400</v>
      </c>
      <c r="AK41" s="58">
        <f t="shared" si="6"/>
        <v>662.94407305577647</v>
      </c>
      <c r="AL41">
        <v>252.05</v>
      </c>
      <c r="AM41" s="58">
        <f t="shared" si="7"/>
        <v>0.59993392515071531</v>
      </c>
    </row>
    <row r="42" spans="1:39" x14ac:dyDescent="0.35">
      <c r="A42" s="24" t="s">
        <v>72</v>
      </c>
      <c r="B42" s="24">
        <v>305205.47945205477</v>
      </c>
      <c r="C42" s="24">
        <v>416712.32876712328</v>
      </c>
      <c r="D42" s="31">
        <f t="shared" ref="D42:M42" si="47">(1+$AE42)*C42</f>
        <v>431297.26027397258</v>
      </c>
      <c r="E42" s="31">
        <f t="shared" si="47"/>
        <v>446392.66438356158</v>
      </c>
      <c r="F42" s="31">
        <f t="shared" si="47"/>
        <v>462016.40763698623</v>
      </c>
      <c r="G42" s="31">
        <f t="shared" si="47"/>
        <v>478186.98190428072</v>
      </c>
      <c r="H42" s="31">
        <f t="shared" si="47"/>
        <v>494923.52627093048</v>
      </c>
      <c r="I42" s="31">
        <f t="shared" si="47"/>
        <v>512245.84969041299</v>
      </c>
      <c r="J42" s="31">
        <f t="shared" si="47"/>
        <v>530174.45442957745</v>
      </c>
      <c r="K42" s="31">
        <f t="shared" si="47"/>
        <v>548730.56033461262</v>
      </c>
      <c r="L42" s="31">
        <f t="shared" si="47"/>
        <v>567936.12994632404</v>
      </c>
      <c r="M42" s="31">
        <f t="shared" si="47"/>
        <v>587813.8944944453</v>
      </c>
      <c r="N42" s="31">
        <v>587813.8944944453</v>
      </c>
      <c r="O42" s="31">
        <v>587813.8944944453</v>
      </c>
      <c r="P42" s="31">
        <v>587813.8944944453</v>
      </c>
      <c r="Q42" s="31">
        <v>587813.8944944453</v>
      </c>
      <c r="R42" s="31">
        <v>587813.8944944453</v>
      </c>
      <c r="S42" s="31">
        <v>587813.8944944453</v>
      </c>
      <c r="T42" s="31">
        <v>587813.8944944453</v>
      </c>
      <c r="U42" s="31">
        <v>587813.8944944453</v>
      </c>
      <c r="V42" s="31">
        <v>587813.8944944453</v>
      </c>
      <c r="W42" s="31">
        <v>587813.8944944453</v>
      </c>
      <c r="Y42" s="145">
        <v>11.14</v>
      </c>
      <c r="Z42" s="145">
        <v>15.21</v>
      </c>
      <c r="AA42" s="58">
        <f t="shared" si="3"/>
        <v>305205.47945205477</v>
      </c>
      <c r="AB42" s="58">
        <f t="shared" si="4"/>
        <v>416712.32876712328</v>
      </c>
      <c r="AC42" s="58">
        <v>18.130499999999998</v>
      </c>
      <c r="AD42" s="58">
        <f t="shared" si="39"/>
        <v>0</v>
      </c>
      <c r="AE42">
        <v>3.5000000000000003E-2</v>
      </c>
      <c r="AG42">
        <v>21.33</v>
      </c>
      <c r="AH42">
        <v>18.130499999999998</v>
      </c>
      <c r="AI42" s="58">
        <f t="shared" si="5"/>
        <v>701.40895050709867</v>
      </c>
      <c r="AJ42" s="58">
        <v>990</v>
      </c>
      <c r="AK42" s="58">
        <f t="shared" si="6"/>
        <v>1691.4089505070988</v>
      </c>
      <c r="AL42">
        <v>102.75</v>
      </c>
      <c r="AM42" s="58">
        <f t="shared" si="7"/>
        <v>0.54990398756655046</v>
      </c>
    </row>
    <row r="43" spans="1:39" x14ac:dyDescent="0.35">
      <c r="A43" s="24" t="s">
        <v>73</v>
      </c>
      <c r="B43" s="24">
        <v>1040547.9452054793</v>
      </c>
      <c r="C43" s="24">
        <v>1423287.6712328766</v>
      </c>
      <c r="D43" s="31">
        <f t="shared" ref="D43:M43" si="48">(1+$AE43)*C43</f>
        <v>1473102.7397260272</v>
      </c>
      <c r="E43" s="31">
        <f t="shared" si="48"/>
        <v>1524661.3356164382</v>
      </c>
      <c r="F43" s="31">
        <f t="shared" si="48"/>
        <v>1578024.4823630133</v>
      </c>
      <c r="G43" s="31">
        <f t="shared" si="48"/>
        <v>1633255.3392457187</v>
      </c>
      <c r="H43" s="31">
        <f t="shared" si="48"/>
        <v>1690419.2761193188</v>
      </c>
      <c r="I43" s="31">
        <f t="shared" si="48"/>
        <v>1749583.9507834949</v>
      </c>
      <c r="J43" s="31">
        <f t="shared" si="48"/>
        <v>1810819.3890609171</v>
      </c>
      <c r="K43" s="31">
        <f t="shared" si="48"/>
        <v>1874198.067678049</v>
      </c>
      <c r="L43" s="31">
        <f t="shared" si="48"/>
        <v>1939795.0000467806</v>
      </c>
      <c r="M43" s="31">
        <f t="shared" si="48"/>
        <v>2007687.8250484178</v>
      </c>
      <c r="N43" s="31">
        <v>2007687.8250484178</v>
      </c>
      <c r="O43" s="31">
        <v>2007687.8250484178</v>
      </c>
      <c r="P43" s="31">
        <v>2007687.8250484178</v>
      </c>
      <c r="Q43" s="31">
        <v>2007687.8250484178</v>
      </c>
      <c r="R43" s="31">
        <v>2007687.8250484178</v>
      </c>
      <c r="S43" s="31">
        <v>2007687.8250484178</v>
      </c>
      <c r="T43" s="31">
        <v>2007687.8250484178</v>
      </c>
      <c r="U43" s="31">
        <v>2007687.8250484178</v>
      </c>
      <c r="V43" s="31">
        <v>2007687.8250484178</v>
      </c>
      <c r="W43" s="31">
        <v>2007687.8250484178</v>
      </c>
      <c r="Y43" s="145">
        <v>37.979999999999997</v>
      </c>
      <c r="Z43" s="145">
        <v>51.95</v>
      </c>
      <c r="AA43" s="58">
        <f t="shared" si="3"/>
        <v>1040547.9452054793</v>
      </c>
      <c r="AB43" s="58">
        <f t="shared" si="4"/>
        <v>1423287.6712328766</v>
      </c>
      <c r="AC43" s="58">
        <v>81.846500000000006</v>
      </c>
      <c r="AD43" s="58">
        <f t="shared" si="39"/>
        <v>0</v>
      </c>
      <c r="AE43">
        <v>3.5000000000000003E-2</v>
      </c>
      <c r="AG43">
        <v>96.29</v>
      </c>
      <c r="AH43">
        <v>81.846500000000006</v>
      </c>
      <c r="AI43" s="58">
        <f t="shared" si="5"/>
        <v>529.72533197585278</v>
      </c>
      <c r="AJ43" s="58">
        <v>660</v>
      </c>
      <c r="AK43" s="58">
        <f t="shared" si="6"/>
        <v>1189.7253319758529</v>
      </c>
      <c r="AL43">
        <v>496.78</v>
      </c>
      <c r="AM43" s="58">
        <f t="shared" si="7"/>
        <v>0.58895052094818212</v>
      </c>
    </row>
    <row r="44" spans="1:39" x14ac:dyDescent="0.35">
      <c r="A44" s="24" t="s">
        <v>74</v>
      </c>
      <c r="B44" s="24">
        <v>3706575.3424657532</v>
      </c>
      <c r="C44" s="24">
        <v>3986301.3698630137</v>
      </c>
      <c r="D44" s="31">
        <f t="shared" ref="D44:M44" si="49">(1+$AE44)*C44</f>
        <v>4125821.9178082189</v>
      </c>
      <c r="E44" s="31">
        <f t="shared" si="49"/>
        <v>4270225.6849315064</v>
      </c>
      <c r="F44" s="31">
        <f t="shared" si="49"/>
        <v>4419683.583904109</v>
      </c>
      <c r="G44" s="31">
        <f t="shared" si="49"/>
        <v>4574372.5093407528</v>
      </c>
      <c r="H44" s="31">
        <f t="shared" si="49"/>
        <v>4734475.5471676793</v>
      </c>
      <c r="I44" s="31">
        <f t="shared" si="49"/>
        <v>4900182.1913185474</v>
      </c>
      <c r="J44" s="31">
        <f t="shared" si="49"/>
        <v>5071688.5680146962</v>
      </c>
      <c r="K44" s="31">
        <f t="shared" si="49"/>
        <v>5249197.66789521</v>
      </c>
      <c r="L44" s="31">
        <f t="shared" si="49"/>
        <v>5432919.5862715421</v>
      </c>
      <c r="M44" s="31">
        <f t="shared" si="49"/>
        <v>5623071.7717910456</v>
      </c>
      <c r="N44" s="31">
        <v>5623071.7717910456</v>
      </c>
      <c r="O44" s="31">
        <v>5623071.7717910456</v>
      </c>
      <c r="P44" s="31">
        <v>5623071.7717910456</v>
      </c>
      <c r="Q44" s="31">
        <v>5623071.7717910456</v>
      </c>
      <c r="R44" s="31">
        <v>5623071.7717910456</v>
      </c>
      <c r="S44" s="31">
        <v>5623071.7717910456</v>
      </c>
      <c r="T44" s="31">
        <v>5623071.7717910456</v>
      </c>
      <c r="U44" s="31">
        <v>5623071.7717910456</v>
      </c>
      <c r="V44" s="31">
        <v>5623071.7717910456</v>
      </c>
      <c r="W44" s="31">
        <v>5623071.7717910456</v>
      </c>
      <c r="Y44" s="145">
        <v>135.29</v>
      </c>
      <c r="Z44" s="145">
        <v>145.5</v>
      </c>
      <c r="AA44" s="58">
        <f t="shared" si="3"/>
        <v>3706575.3424657532</v>
      </c>
      <c r="AB44" s="58">
        <f t="shared" si="4"/>
        <v>3986301.3698630137</v>
      </c>
      <c r="AC44" s="58">
        <v>94.375500000000002</v>
      </c>
      <c r="AD44" s="58">
        <f t="shared" si="39"/>
        <v>0</v>
      </c>
      <c r="AE44">
        <v>3.5000000000000003E-2</v>
      </c>
      <c r="AG44">
        <v>111.38</v>
      </c>
      <c r="AH44">
        <v>94.375500000000002</v>
      </c>
      <c r="AI44" s="58">
        <f t="shared" si="5"/>
        <v>1636.448434915909</v>
      </c>
      <c r="AJ44" s="58">
        <v>2530</v>
      </c>
      <c r="AK44" s="58">
        <f t="shared" si="6"/>
        <v>4166.4484349159093</v>
      </c>
      <c r="AL44">
        <v>515.5</v>
      </c>
      <c r="AM44" s="58">
        <f t="shared" si="7"/>
        <v>0.52834469351293167</v>
      </c>
    </row>
    <row r="45" spans="1:39" x14ac:dyDescent="0.35">
      <c r="A45" s="24" t="s">
        <v>223</v>
      </c>
      <c r="B45" s="24">
        <v>800821.91780821921</v>
      </c>
      <c r="C45" s="24">
        <v>706027.39726027392</v>
      </c>
      <c r="D45" s="12">
        <f t="shared" ref="D45:M45" si="50">(1+$AE45)*C45</f>
        <v>730738.35616438347</v>
      </c>
      <c r="E45" s="12">
        <f t="shared" si="50"/>
        <v>756314.19863013679</v>
      </c>
      <c r="F45" s="12">
        <f t="shared" si="50"/>
        <v>782785.19558219146</v>
      </c>
      <c r="G45" s="12">
        <f t="shared" si="50"/>
        <v>810182.67742756812</v>
      </c>
      <c r="H45" s="12">
        <f t="shared" si="50"/>
        <v>838539.07113753294</v>
      </c>
      <c r="I45" s="12">
        <f t="shared" si="50"/>
        <v>867887.93862734654</v>
      </c>
      <c r="J45" s="12">
        <f t="shared" si="50"/>
        <v>898264.01647930359</v>
      </c>
      <c r="K45" s="12">
        <f t="shared" si="50"/>
        <v>929703.25705607911</v>
      </c>
      <c r="L45" s="12">
        <f t="shared" si="50"/>
        <v>962242.87105304177</v>
      </c>
      <c r="M45" s="12">
        <f t="shared" si="50"/>
        <v>995921.37153989822</v>
      </c>
      <c r="N45" s="12">
        <v>995921.37153989822</v>
      </c>
      <c r="O45" s="12">
        <v>995921.37153989822</v>
      </c>
      <c r="P45" s="12">
        <v>995921.37153989822</v>
      </c>
      <c r="Q45" s="12">
        <v>995921.37153989822</v>
      </c>
      <c r="R45" s="12">
        <v>995921.37153989822</v>
      </c>
      <c r="S45" s="12">
        <v>995921.37153989822</v>
      </c>
      <c r="T45" s="12">
        <v>995921.37153989822</v>
      </c>
      <c r="U45" s="12">
        <v>995921.37153989822</v>
      </c>
      <c r="V45" s="12">
        <v>995921.37153989822</v>
      </c>
      <c r="W45" s="12">
        <v>995921.37153989822</v>
      </c>
      <c r="Y45" s="145">
        <v>29.23</v>
      </c>
      <c r="Z45" s="145">
        <v>25.77</v>
      </c>
      <c r="AA45" s="58">
        <f t="shared" si="3"/>
        <v>800821.91780821921</v>
      </c>
      <c r="AB45" s="58">
        <f t="shared" si="4"/>
        <v>706027.39726027392</v>
      </c>
      <c r="AC45" s="58">
        <v>29.741500000000002</v>
      </c>
      <c r="AD45" s="58">
        <f t="shared" si="39"/>
        <v>0</v>
      </c>
      <c r="AE45">
        <v>3.5000000000000003E-2</v>
      </c>
      <c r="AG45">
        <v>35.1</v>
      </c>
      <c r="AH45">
        <v>29.741500000000002</v>
      </c>
      <c r="AI45" s="58">
        <f t="shared" si="5"/>
        <v>1121.9198731965705</v>
      </c>
      <c r="AJ45" s="58">
        <v>1780</v>
      </c>
      <c r="AK45" s="58">
        <f t="shared" si="6"/>
        <v>2901.9198731965707</v>
      </c>
      <c r="AL45">
        <v>136.19</v>
      </c>
      <c r="AM45" s="58">
        <f t="shared" si="7"/>
        <v>0.44292887900193834</v>
      </c>
    </row>
    <row r="46" spans="1:39" x14ac:dyDescent="0.35">
      <c r="A46" s="24" t="s">
        <v>76</v>
      </c>
      <c r="B46" s="24">
        <v>1810410.9589041097</v>
      </c>
      <c r="C46" s="24">
        <v>1509863.01369863</v>
      </c>
      <c r="D46" s="31">
        <f t="shared" ref="D46:M46" si="51">(1+$AE46)*C46</f>
        <v>1562708.219178082</v>
      </c>
      <c r="E46" s="31">
        <f t="shared" si="51"/>
        <v>1617403.0068493148</v>
      </c>
      <c r="F46" s="31">
        <f t="shared" si="51"/>
        <v>1674012.1120890407</v>
      </c>
      <c r="G46" s="31">
        <f t="shared" si="51"/>
        <v>1732602.5360121569</v>
      </c>
      <c r="H46" s="31">
        <f t="shared" si="51"/>
        <v>1793243.6247725822</v>
      </c>
      <c r="I46" s="31">
        <f t="shared" si="51"/>
        <v>1856007.1516396224</v>
      </c>
      <c r="J46" s="31">
        <f t="shared" si="51"/>
        <v>1920967.4019470091</v>
      </c>
      <c r="K46" s="31">
        <f t="shared" si="51"/>
        <v>1988201.2610151544</v>
      </c>
      <c r="L46" s="31">
        <f t="shared" si="51"/>
        <v>2057788.3051506847</v>
      </c>
      <c r="M46" s="31">
        <f t="shared" si="51"/>
        <v>2129810.8958309586</v>
      </c>
      <c r="N46" s="31">
        <v>2129810.8958309586</v>
      </c>
      <c r="O46" s="31">
        <v>2129810.8958309586</v>
      </c>
      <c r="P46" s="31">
        <v>2129810.8958309586</v>
      </c>
      <c r="Q46" s="31">
        <v>2129810.8958309586</v>
      </c>
      <c r="R46" s="31">
        <v>2129810.8958309586</v>
      </c>
      <c r="S46" s="31">
        <v>2129810.8958309586</v>
      </c>
      <c r="T46" s="31">
        <v>2129810.8958309586</v>
      </c>
      <c r="U46" s="31">
        <v>2129810.8958309586</v>
      </c>
      <c r="V46" s="31">
        <v>2129810.8958309586</v>
      </c>
      <c r="W46" s="31">
        <v>2129810.8958309586</v>
      </c>
      <c r="Y46" s="145">
        <v>66.08</v>
      </c>
      <c r="Z46" s="145">
        <v>55.11</v>
      </c>
      <c r="AA46" s="58">
        <f t="shared" si="3"/>
        <v>1810410.9589041097</v>
      </c>
      <c r="AB46" s="58">
        <f t="shared" si="4"/>
        <v>1509863.01369863</v>
      </c>
      <c r="AC46" s="58">
        <v>21.547499999999999</v>
      </c>
      <c r="AD46" s="58">
        <f t="shared" si="39"/>
        <v>0</v>
      </c>
      <c r="AE46">
        <v>3.5000000000000003E-2</v>
      </c>
      <c r="AG46">
        <v>25.35</v>
      </c>
      <c r="AH46">
        <v>21.547499999999999</v>
      </c>
      <c r="AI46" s="58">
        <f t="shared" si="5"/>
        <v>3500.8140134279106</v>
      </c>
      <c r="AJ46" s="58">
        <v>2029.9999999999998</v>
      </c>
      <c r="AK46" s="58">
        <f t="shared" si="6"/>
        <v>5530.8140134279101</v>
      </c>
      <c r="AL46">
        <v>110.65</v>
      </c>
      <c r="AM46" s="58">
        <f t="shared" si="7"/>
        <v>0.49827528752713152</v>
      </c>
    </row>
    <row r="47" spans="1:39" x14ac:dyDescent="0.35">
      <c r="A47" s="24" t="s">
        <v>224</v>
      </c>
      <c r="B47" s="24">
        <v>1838082.1917808219</v>
      </c>
      <c r="C47" s="24">
        <v>1478904.1095890412</v>
      </c>
      <c r="D47" s="31">
        <f t="shared" ref="D47:M47" si="52">(1+$AE47)*C47</f>
        <v>1530665.7534246575</v>
      </c>
      <c r="E47" s="31">
        <f t="shared" si="52"/>
        <v>1584239.0547945204</v>
      </c>
      <c r="F47" s="31">
        <f t="shared" si="52"/>
        <v>1639687.4217123284</v>
      </c>
      <c r="G47" s="31">
        <f t="shared" si="52"/>
        <v>1697076.4814722599</v>
      </c>
      <c r="H47" s="31">
        <f t="shared" si="52"/>
        <v>1756474.1583237888</v>
      </c>
      <c r="I47" s="31">
        <f t="shared" si="52"/>
        <v>1817950.7538651212</v>
      </c>
      <c r="J47" s="31">
        <f t="shared" si="52"/>
        <v>1881579.0302504003</v>
      </c>
      <c r="K47" s="31">
        <f t="shared" si="52"/>
        <v>1947434.2963091643</v>
      </c>
      <c r="L47" s="31">
        <f t="shared" si="52"/>
        <v>2015594.496679985</v>
      </c>
      <c r="M47" s="31">
        <f t="shared" si="52"/>
        <v>2086140.3040637842</v>
      </c>
      <c r="N47" s="31">
        <v>2086140.3040637842</v>
      </c>
      <c r="O47" s="31">
        <v>2086140.3040637842</v>
      </c>
      <c r="P47" s="31">
        <v>2086140.3040637842</v>
      </c>
      <c r="Q47" s="31">
        <v>2086140.3040637842</v>
      </c>
      <c r="R47" s="31">
        <v>2086140.3040637842</v>
      </c>
      <c r="S47" s="31">
        <v>2086140.3040637842</v>
      </c>
      <c r="T47" s="31">
        <v>2086140.3040637842</v>
      </c>
      <c r="U47" s="31">
        <v>2086140.3040637842</v>
      </c>
      <c r="V47" s="31">
        <v>2086140.3040637842</v>
      </c>
      <c r="W47" s="31">
        <v>2086140.3040637842</v>
      </c>
      <c r="Y47" s="145">
        <v>67.09</v>
      </c>
      <c r="Z47" s="145">
        <v>53.98</v>
      </c>
      <c r="AA47" s="58">
        <f t="shared" si="3"/>
        <v>1838082.1917808219</v>
      </c>
      <c r="AB47" s="58">
        <f t="shared" si="4"/>
        <v>1478904.1095890412</v>
      </c>
      <c r="AC47" s="58">
        <v>88.399999999999991</v>
      </c>
      <c r="AD47" s="58">
        <f t="shared" si="39"/>
        <v>0</v>
      </c>
      <c r="AE47">
        <v>3.5000000000000003E-2</v>
      </c>
      <c r="AG47">
        <v>104</v>
      </c>
      <c r="AH47">
        <v>88.399999999999991</v>
      </c>
      <c r="AI47" s="58">
        <f t="shared" si="5"/>
        <v>866.36604062067408</v>
      </c>
      <c r="AJ47" s="58">
        <v>2770</v>
      </c>
      <c r="AK47" s="58">
        <f t="shared" si="6"/>
        <v>3636.3660406206741</v>
      </c>
      <c r="AL47">
        <v>382.64</v>
      </c>
      <c r="AM47" s="58">
        <f t="shared" si="7"/>
        <v>0.42000351246926587</v>
      </c>
    </row>
    <row r="48" spans="1:39" x14ac:dyDescent="0.35">
      <c r="A48" s="24" t="s">
        <v>78</v>
      </c>
      <c r="B48" s="24">
        <v>0</v>
      </c>
      <c r="C48" s="24">
        <v>0</v>
      </c>
      <c r="D48" s="12">
        <f t="shared" ref="D48:M48" si="53">(1+$AE48)*C48</f>
        <v>0</v>
      </c>
      <c r="E48" s="12">
        <f t="shared" si="53"/>
        <v>0</v>
      </c>
      <c r="F48" s="12">
        <f t="shared" si="53"/>
        <v>0</v>
      </c>
      <c r="G48" s="12">
        <f t="shared" si="53"/>
        <v>0</v>
      </c>
      <c r="H48" s="12">
        <f t="shared" si="53"/>
        <v>0</v>
      </c>
      <c r="I48" s="12">
        <f t="shared" si="53"/>
        <v>0</v>
      </c>
      <c r="J48" s="12">
        <f t="shared" si="53"/>
        <v>0</v>
      </c>
      <c r="K48" s="12">
        <f t="shared" si="53"/>
        <v>0</v>
      </c>
      <c r="L48" s="12">
        <f t="shared" si="53"/>
        <v>0</v>
      </c>
      <c r="M48" s="12">
        <f t="shared" si="53"/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Y48" s="145">
        <v>0</v>
      </c>
      <c r="Z48" s="145">
        <v>0</v>
      </c>
      <c r="AA48" s="58">
        <f t="shared" si="3"/>
        <v>0</v>
      </c>
      <c r="AB48" s="58">
        <f t="shared" si="4"/>
        <v>0</v>
      </c>
      <c r="AC48" s="58">
        <v>141.21899999999999</v>
      </c>
      <c r="AD48" s="58">
        <f t="shared" si="39"/>
        <v>0</v>
      </c>
      <c r="AE48">
        <v>0</v>
      </c>
      <c r="AG48">
        <v>166.54</v>
      </c>
      <c r="AH48">
        <v>141.21899999999999</v>
      </c>
      <c r="AI48" s="58">
        <f t="shared" si="5"/>
        <v>0</v>
      </c>
      <c r="AJ48" s="58">
        <v>2790</v>
      </c>
      <c r="AK48" s="58">
        <f t="shared" si="6"/>
        <v>2790</v>
      </c>
      <c r="AL48">
        <v>935.18</v>
      </c>
      <c r="AM48" s="58">
        <f t="shared" si="7"/>
        <v>0.6410214228567136</v>
      </c>
    </row>
    <row r="49" spans="1:39" x14ac:dyDescent="0.35">
      <c r="A49" s="24" t="s">
        <v>225</v>
      </c>
      <c r="B49" s="24">
        <v>0</v>
      </c>
      <c r="C49" s="24">
        <v>0</v>
      </c>
      <c r="D49" s="31">
        <f t="shared" ref="D49:M49" si="54">(1+$AE49)*C49</f>
        <v>0</v>
      </c>
      <c r="E49" s="31">
        <f t="shared" si="54"/>
        <v>0</v>
      </c>
      <c r="F49" s="31">
        <f t="shared" si="54"/>
        <v>0</v>
      </c>
      <c r="G49" s="31">
        <f t="shared" si="54"/>
        <v>0</v>
      </c>
      <c r="H49" s="31">
        <f t="shared" si="54"/>
        <v>0</v>
      </c>
      <c r="I49" s="31">
        <f t="shared" si="54"/>
        <v>0</v>
      </c>
      <c r="J49" s="31">
        <f t="shared" si="54"/>
        <v>0</v>
      </c>
      <c r="K49" s="31">
        <f t="shared" si="54"/>
        <v>0</v>
      </c>
      <c r="L49" s="31">
        <f t="shared" si="54"/>
        <v>0</v>
      </c>
      <c r="M49" s="31">
        <f t="shared" si="54"/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Y49" s="145">
        <v>0</v>
      </c>
      <c r="Z49" s="145">
        <v>0</v>
      </c>
      <c r="AA49" s="58">
        <f t="shared" si="3"/>
        <v>0</v>
      </c>
      <c r="AB49" s="58">
        <f t="shared" si="4"/>
        <v>0</v>
      </c>
      <c r="AC49" s="58">
        <v>67.719499999999996</v>
      </c>
      <c r="AD49" s="58">
        <f t="shared" si="39"/>
        <v>0</v>
      </c>
      <c r="AE49">
        <v>0</v>
      </c>
      <c r="AG49">
        <v>79.67</v>
      </c>
      <c r="AH49">
        <v>67.719499999999996</v>
      </c>
      <c r="AI49" s="58">
        <f t="shared" si="5"/>
        <v>0</v>
      </c>
      <c r="AJ49" s="58">
        <v>3120</v>
      </c>
      <c r="AK49" s="58">
        <f t="shared" si="6"/>
        <v>3120</v>
      </c>
      <c r="AL49">
        <v>604.04</v>
      </c>
      <c r="AM49" s="58">
        <f t="shared" si="7"/>
        <v>0.86549940880561538</v>
      </c>
    </row>
    <row r="50" spans="1:39" x14ac:dyDescent="0.35">
      <c r="A50" s="24" t="s">
        <v>226</v>
      </c>
      <c r="B50" s="24">
        <v>0</v>
      </c>
      <c r="C50" s="24">
        <v>0</v>
      </c>
      <c r="D50" s="12">
        <f t="shared" ref="D50:M50" si="55">(1+$AE50)*C50</f>
        <v>0</v>
      </c>
      <c r="E50" s="12">
        <f t="shared" si="55"/>
        <v>0</v>
      </c>
      <c r="F50" s="12">
        <f t="shared" si="55"/>
        <v>0</v>
      </c>
      <c r="G50" s="12">
        <f t="shared" si="55"/>
        <v>0</v>
      </c>
      <c r="H50" s="12">
        <f t="shared" si="55"/>
        <v>0</v>
      </c>
      <c r="I50" s="12">
        <f t="shared" si="55"/>
        <v>0</v>
      </c>
      <c r="J50" s="12">
        <f t="shared" si="55"/>
        <v>0</v>
      </c>
      <c r="K50" s="12">
        <f t="shared" si="55"/>
        <v>0</v>
      </c>
      <c r="L50" s="12">
        <f t="shared" si="55"/>
        <v>0</v>
      </c>
      <c r="M50" s="12">
        <f t="shared" si="55"/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Y50" s="145">
        <v>0</v>
      </c>
      <c r="Z50" s="145">
        <v>0</v>
      </c>
      <c r="AA50" s="58">
        <f t="shared" si="3"/>
        <v>0</v>
      </c>
      <c r="AB50" s="58">
        <f t="shared" si="4"/>
        <v>0</v>
      </c>
      <c r="AC50" s="58">
        <v>97.801000000000002</v>
      </c>
      <c r="AD50" s="58">
        <f t="shared" si="39"/>
        <v>0</v>
      </c>
      <c r="AE50">
        <v>0</v>
      </c>
      <c r="AG50">
        <v>115.46</v>
      </c>
      <c r="AH50">
        <v>97.801000000000002</v>
      </c>
      <c r="AI50" s="58">
        <f t="shared" si="5"/>
        <v>0</v>
      </c>
      <c r="AJ50" s="58">
        <v>3860</v>
      </c>
      <c r="AK50" s="58">
        <f t="shared" si="6"/>
        <v>3860</v>
      </c>
      <c r="AL50">
        <v>799.29</v>
      </c>
      <c r="AM50" s="58">
        <f t="shared" si="7"/>
        <v>0.79025767092440258</v>
      </c>
    </row>
    <row r="51" spans="1:39" x14ac:dyDescent="0.35">
      <c r="A51" s="24" t="s">
        <v>227</v>
      </c>
      <c r="B51" s="24">
        <v>6072328.7671232875</v>
      </c>
      <c r="C51" s="24">
        <v>6066575.3424657537</v>
      </c>
      <c r="D51" s="12">
        <f t="shared" ref="D51:M51" si="56">(1+$AE51)*C51</f>
        <v>6278905.4794520549</v>
      </c>
      <c r="E51" s="12">
        <f t="shared" si="56"/>
        <v>6498667.1712328764</v>
      </c>
      <c r="F51" s="12">
        <f t="shared" si="56"/>
        <v>6726120.5222260263</v>
      </c>
      <c r="G51" s="12">
        <f t="shared" si="56"/>
        <v>6961534.740503937</v>
      </c>
      <c r="H51" s="12">
        <f t="shared" si="56"/>
        <v>7205188.4564215746</v>
      </c>
      <c r="I51" s="12">
        <f t="shared" si="56"/>
        <v>7457370.0523963291</v>
      </c>
      <c r="J51" s="12">
        <f t="shared" si="56"/>
        <v>7718378.0042302003</v>
      </c>
      <c r="K51" s="12">
        <f t="shared" si="56"/>
        <v>7988521.2343782568</v>
      </c>
      <c r="L51" s="12">
        <f t="shared" si="56"/>
        <v>8268119.4775814954</v>
      </c>
      <c r="M51" s="12">
        <f t="shared" si="56"/>
        <v>8557503.6592968479</v>
      </c>
      <c r="N51" s="12">
        <v>8557503.6592968479</v>
      </c>
      <c r="O51" s="12">
        <v>8557503.6592968479</v>
      </c>
      <c r="P51" s="12">
        <v>8557503.6592968479</v>
      </c>
      <c r="Q51" s="12">
        <v>8557503.6592968479</v>
      </c>
      <c r="R51" s="12">
        <v>8557503.6592968479</v>
      </c>
      <c r="S51" s="12">
        <v>8557503.6592968479</v>
      </c>
      <c r="T51" s="12">
        <v>8557503.6592968479</v>
      </c>
      <c r="U51" s="12">
        <v>8557503.6592968479</v>
      </c>
      <c r="V51" s="12">
        <v>8557503.6592968479</v>
      </c>
      <c r="W51" s="12">
        <v>8557503.6592968479</v>
      </c>
      <c r="Y51" s="145">
        <v>221.64</v>
      </c>
      <c r="Z51" s="145">
        <v>221.43</v>
      </c>
      <c r="AA51" s="58">
        <f t="shared" si="3"/>
        <v>6072328.7671232875</v>
      </c>
      <c r="AB51" s="58">
        <f t="shared" si="4"/>
        <v>6066575.3424657537</v>
      </c>
      <c r="AC51" s="58">
        <v>244.03500000000003</v>
      </c>
      <c r="AD51" s="58">
        <f t="shared" si="39"/>
        <v>0</v>
      </c>
      <c r="AE51">
        <v>3.5000000000000003E-2</v>
      </c>
      <c r="AG51">
        <v>287</v>
      </c>
      <c r="AH51">
        <v>244.03500000000003</v>
      </c>
      <c r="AI51" s="58">
        <f t="shared" si="5"/>
        <v>1036.7926675687379</v>
      </c>
      <c r="AJ51" s="58">
        <v>1460</v>
      </c>
      <c r="AK51" s="58">
        <f t="shared" si="6"/>
        <v>2496.7926675687377</v>
      </c>
      <c r="AL51">
        <v>1383.25</v>
      </c>
      <c r="AM51" s="58">
        <f t="shared" si="7"/>
        <v>0.55019251268833635</v>
      </c>
    </row>
    <row r="52" spans="1:39" x14ac:dyDescent="0.35">
      <c r="A52" s="24" t="s">
        <v>228</v>
      </c>
      <c r="B52" s="25">
        <v>0</v>
      </c>
      <c r="C52" s="24">
        <v>0</v>
      </c>
      <c r="D52" s="12">
        <f t="shared" ref="D52:M52" si="57">(1+$AE52)*C52</f>
        <v>0</v>
      </c>
      <c r="E52" s="12">
        <f t="shared" si="57"/>
        <v>0</v>
      </c>
      <c r="F52" s="12">
        <f t="shared" si="57"/>
        <v>0</v>
      </c>
      <c r="G52" s="12">
        <f t="shared" si="57"/>
        <v>0</v>
      </c>
      <c r="H52" s="12">
        <f t="shared" si="57"/>
        <v>0</v>
      </c>
      <c r="I52" s="12">
        <f t="shared" si="57"/>
        <v>0</v>
      </c>
      <c r="J52" s="12">
        <f t="shared" si="57"/>
        <v>0</v>
      </c>
      <c r="K52" s="12">
        <f t="shared" si="57"/>
        <v>0</v>
      </c>
      <c r="L52" s="12">
        <f t="shared" si="57"/>
        <v>0</v>
      </c>
      <c r="M52" s="12">
        <f t="shared" si="57"/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Y52" s="145">
        <v>0</v>
      </c>
      <c r="Z52" s="145">
        <v>0</v>
      </c>
      <c r="AA52" s="58">
        <f t="shared" si="3"/>
        <v>0</v>
      </c>
      <c r="AB52" s="58">
        <f t="shared" si="4"/>
        <v>0</v>
      </c>
      <c r="AC52" s="58">
        <v>38.232999999999997</v>
      </c>
      <c r="AD52" s="58">
        <f t="shared" si="39"/>
        <v>0</v>
      </c>
      <c r="AE52">
        <v>0</v>
      </c>
      <c r="AG52">
        <v>45</v>
      </c>
      <c r="AH52">
        <v>38.232999999999997</v>
      </c>
      <c r="AI52" s="58">
        <f t="shared" si="5"/>
        <v>0</v>
      </c>
      <c r="AJ52" s="58">
        <v>2470</v>
      </c>
      <c r="AK52" s="58">
        <f t="shared" si="6"/>
        <v>2470</v>
      </c>
      <c r="AL52">
        <v>181.26</v>
      </c>
      <c r="AM52" s="58">
        <f t="shared" si="7"/>
        <v>0.45981735159817355</v>
      </c>
    </row>
    <row r="53" spans="1:39" x14ac:dyDescent="0.35">
      <c r="A53" s="141" t="s">
        <v>83</v>
      </c>
      <c r="B53" s="24">
        <v>3150684.9315068494</v>
      </c>
      <c r="C53" s="24">
        <v>3144109.5890410957</v>
      </c>
      <c r="D53" s="12">
        <f t="shared" ref="D53:M53" si="58">(1+$AE53)*C53</f>
        <v>3254153.4246575339</v>
      </c>
      <c r="E53" s="12">
        <f t="shared" si="58"/>
        <v>3368048.7945205471</v>
      </c>
      <c r="F53" s="12">
        <f t="shared" si="58"/>
        <v>3485930.502328766</v>
      </c>
      <c r="G53" s="12">
        <f t="shared" si="58"/>
        <v>3607938.0699102725</v>
      </c>
      <c r="H53" s="12">
        <f t="shared" si="58"/>
        <v>3734215.9023571317</v>
      </c>
      <c r="I53" s="12">
        <f t="shared" si="58"/>
        <v>3864913.458939631</v>
      </c>
      <c r="J53" s="12">
        <f t="shared" si="58"/>
        <v>4000185.430002518</v>
      </c>
      <c r="K53" s="12">
        <f t="shared" si="58"/>
        <v>4140191.9200526057</v>
      </c>
      <c r="L53" s="12">
        <f t="shared" si="58"/>
        <v>4285098.6372544467</v>
      </c>
      <c r="M53" s="12">
        <f t="shared" si="58"/>
        <v>4435077.0895583518</v>
      </c>
      <c r="N53" s="12">
        <v>4435077.0895583518</v>
      </c>
      <c r="O53" s="12">
        <v>4435077.0895583518</v>
      </c>
      <c r="P53" s="12">
        <v>4435077.0895583518</v>
      </c>
      <c r="Q53" s="12">
        <v>4435077.0895583518</v>
      </c>
      <c r="R53" s="12">
        <v>4435077.0895583518</v>
      </c>
      <c r="S53" s="12">
        <v>4435077.0895583518</v>
      </c>
      <c r="T53" s="12">
        <v>4435077.0895583518</v>
      </c>
      <c r="U53" s="12">
        <v>4435077.0895583518</v>
      </c>
      <c r="V53" s="12">
        <v>4435077.0895583518</v>
      </c>
      <c r="W53" s="12">
        <v>4435077.0895583518</v>
      </c>
      <c r="Y53" s="145">
        <v>115</v>
      </c>
      <c r="Z53" s="145">
        <v>114.76</v>
      </c>
      <c r="AA53" s="58">
        <f t="shared" si="3"/>
        <v>3150684.9315068494</v>
      </c>
      <c r="AB53" s="58">
        <f t="shared" si="4"/>
        <v>3144109.5890410957</v>
      </c>
      <c r="AC53" s="58">
        <v>146.74399999999997</v>
      </c>
      <c r="AD53" s="58">
        <f t="shared" si="39"/>
        <v>0</v>
      </c>
      <c r="AE53">
        <v>3.5000000000000003E-2</v>
      </c>
      <c r="AG53">
        <v>173</v>
      </c>
      <c r="AH53">
        <v>146.74399999999997</v>
      </c>
      <c r="AI53" s="58">
        <f t="shared" si="5"/>
        <v>894.60924339520125</v>
      </c>
      <c r="AJ53" s="58">
        <v>2200</v>
      </c>
      <c r="AK53" s="58">
        <f t="shared" si="6"/>
        <v>3094.6092433952012</v>
      </c>
      <c r="AL53">
        <v>568.94000000000005</v>
      </c>
      <c r="AM53" s="58">
        <f t="shared" si="7"/>
        <v>0.37541900915881432</v>
      </c>
    </row>
    <row r="54" spans="1:39" x14ac:dyDescent="0.35">
      <c r="A54" s="24" t="s">
        <v>84</v>
      </c>
      <c r="B54" s="24">
        <v>4289589.0410958901</v>
      </c>
      <c r="C54" s="24">
        <v>3467123.2876712331</v>
      </c>
      <c r="D54" s="12">
        <f t="shared" ref="D54:M54" si="59">(1+$AE54)*C54</f>
        <v>3588472.6027397257</v>
      </c>
      <c r="E54" s="12">
        <f t="shared" si="59"/>
        <v>3714069.1438356158</v>
      </c>
      <c r="F54" s="12">
        <f t="shared" si="59"/>
        <v>3844061.5638698619</v>
      </c>
      <c r="G54" s="12">
        <f t="shared" si="59"/>
        <v>3978603.7186053069</v>
      </c>
      <c r="H54" s="12">
        <f t="shared" si="59"/>
        <v>4117854.8487564921</v>
      </c>
      <c r="I54" s="12">
        <f t="shared" si="59"/>
        <v>4261979.768462969</v>
      </c>
      <c r="J54" s="12">
        <f t="shared" si="59"/>
        <v>4411149.0603591725</v>
      </c>
      <c r="K54" s="12">
        <f t="shared" si="59"/>
        <v>4565539.2774717435</v>
      </c>
      <c r="L54" s="12">
        <f t="shared" si="59"/>
        <v>4725333.1521832542</v>
      </c>
      <c r="M54" s="12">
        <f t="shared" si="59"/>
        <v>4890719.8125096681</v>
      </c>
      <c r="N54" s="12">
        <v>4890719.8125096681</v>
      </c>
      <c r="O54" s="12">
        <v>4890719.8125096681</v>
      </c>
      <c r="P54" s="12">
        <v>4890719.8125096681</v>
      </c>
      <c r="Q54" s="12">
        <v>4890719.8125096681</v>
      </c>
      <c r="R54" s="12">
        <v>4890719.8125096681</v>
      </c>
      <c r="S54" s="12">
        <v>4890719.8125096681</v>
      </c>
      <c r="T54" s="12">
        <v>4890719.8125096681</v>
      </c>
      <c r="U54" s="12">
        <v>4890719.8125096681</v>
      </c>
      <c r="V54" s="12">
        <v>4890719.8125096681</v>
      </c>
      <c r="W54" s="12">
        <v>4890719.8125096681</v>
      </c>
      <c r="Y54" s="145">
        <v>156.57</v>
      </c>
      <c r="Z54" s="145">
        <v>126.55</v>
      </c>
      <c r="AA54" s="58">
        <f t="shared" si="3"/>
        <v>4289589.0410958901</v>
      </c>
      <c r="AB54" s="58">
        <f t="shared" si="4"/>
        <v>3467123.2876712331</v>
      </c>
      <c r="AC54" s="58">
        <v>246.5</v>
      </c>
      <c r="AD54" s="58">
        <f t="shared" si="39"/>
        <v>0</v>
      </c>
      <c r="AE54">
        <v>3.5000000000000003E-2</v>
      </c>
      <c r="AG54">
        <v>290</v>
      </c>
      <c r="AH54">
        <v>246.5</v>
      </c>
      <c r="AI54" s="58">
        <f t="shared" si="5"/>
        <v>725.0826641473783</v>
      </c>
      <c r="AJ54" s="58">
        <v>0</v>
      </c>
      <c r="AK54" s="58">
        <f t="shared" si="6"/>
        <v>725.0826641473783</v>
      </c>
      <c r="AL54">
        <v>518.63</v>
      </c>
      <c r="AM54" s="58">
        <f t="shared" si="7"/>
        <v>0.20415288930877029</v>
      </c>
    </row>
    <row r="55" spans="1:39" x14ac:dyDescent="0.35">
      <c r="A55" s="6" t="s">
        <v>85</v>
      </c>
      <c r="B55" s="11">
        <v>1012602.7397260274</v>
      </c>
      <c r="C55" s="11">
        <v>1529041.0958904109</v>
      </c>
      <c r="D55" s="12">
        <f t="shared" ref="D55:M55" si="60">(1+$AE55)*C55</f>
        <v>1559621.9178082191</v>
      </c>
      <c r="E55" s="12">
        <f t="shared" si="60"/>
        <v>1590814.3561643835</v>
      </c>
      <c r="F55" s="12">
        <f t="shared" si="60"/>
        <v>1622630.6432876713</v>
      </c>
      <c r="G55" s="12">
        <f t="shared" si="60"/>
        <v>1655083.2561534247</v>
      </c>
      <c r="H55" s="12">
        <f t="shared" si="60"/>
        <v>1688184.9212764932</v>
      </c>
      <c r="I55" s="12">
        <f t="shared" si="60"/>
        <v>1721948.6197020232</v>
      </c>
      <c r="J55" s="12">
        <f t="shared" si="60"/>
        <v>1756387.5920960638</v>
      </c>
      <c r="K55" s="12">
        <f t="shared" si="60"/>
        <v>1791515.3439379851</v>
      </c>
      <c r="L55" s="12">
        <f t="shared" si="60"/>
        <v>1827345.6508167449</v>
      </c>
      <c r="M55" s="12">
        <f t="shared" si="60"/>
        <v>1863892.5638330798</v>
      </c>
      <c r="N55" s="12">
        <v>1863892.5638330798</v>
      </c>
      <c r="O55" s="12">
        <v>1863892.5638330798</v>
      </c>
      <c r="P55" s="12">
        <v>1863892.5638330798</v>
      </c>
      <c r="Q55" s="12">
        <v>1863892.5638330798</v>
      </c>
      <c r="R55" s="12">
        <v>1863892.5638330798</v>
      </c>
      <c r="S55" s="12">
        <v>1863892.5638330798</v>
      </c>
      <c r="T55" s="12">
        <v>1863892.5638330798</v>
      </c>
      <c r="U55" s="12">
        <v>1863892.5638330798</v>
      </c>
      <c r="V55" s="12">
        <v>1863892.5638330798</v>
      </c>
      <c r="W55" s="12">
        <v>1863892.5638330798</v>
      </c>
      <c r="Y55" s="145">
        <v>36.96</v>
      </c>
      <c r="Z55" s="145">
        <v>55.81</v>
      </c>
      <c r="AA55" s="58">
        <f t="shared" si="3"/>
        <v>1012602.7397260274</v>
      </c>
      <c r="AB55" s="58">
        <f t="shared" si="4"/>
        <v>1529041.0958904109</v>
      </c>
      <c r="AC55" s="58">
        <v>463</v>
      </c>
      <c r="AD55" s="58">
        <f t="shared" si="39"/>
        <v>0</v>
      </c>
      <c r="AE55">
        <v>0.02</v>
      </c>
      <c r="AG55">
        <v>495</v>
      </c>
      <c r="AH55">
        <v>463</v>
      </c>
      <c r="AI55" s="58">
        <f t="shared" si="5"/>
        <v>91.126956418828954</v>
      </c>
      <c r="AJ55" s="58">
        <v>1290</v>
      </c>
      <c r="AK55" s="58">
        <f t="shared" si="6"/>
        <v>1381.126956418829</v>
      </c>
      <c r="AL55">
        <v>2081.38</v>
      </c>
      <c r="AM55" s="58">
        <f t="shared" si="7"/>
        <v>0.48000092246667586</v>
      </c>
    </row>
    <row r="56" spans="1:39" s="58" customFormat="1" x14ac:dyDescent="0.35">
      <c r="A56" s="136" t="s">
        <v>325</v>
      </c>
      <c r="B56" s="145">
        <v>0</v>
      </c>
      <c r="C56" s="145">
        <v>15912000</v>
      </c>
      <c r="D56" s="145">
        <v>15912000</v>
      </c>
      <c r="E56" s="145">
        <v>15912000</v>
      </c>
      <c r="F56" s="145">
        <v>15912000</v>
      </c>
      <c r="G56" s="145">
        <v>15912000</v>
      </c>
      <c r="H56" s="145">
        <v>15912000</v>
      </c>
      <c r="I56" s="145">
        <v>15912000</v>
      </c>
      <c r="J56" s="145">
        <v>15912000</v>
      </c>
      <c r="K56" s="145">
        <v>15912000</v>
      </c>
      <c r="L56" s="145">
        <v>15912000</v>
      </c>
      <c r="M56" s="145">
        <v>15912000</v>
      </c>
      <c r="N56" s="145">
        <v>15912000</v>
      </c>
      <c r="O56" s="145">
        <v>15912000</v>
      </c>
      <c r="P56" s="145">
        <v>15912000</v>
      </c>
      <c r="Q56" s="145">
        <v>15912000</v>
      </c>
      <c r="R56" s="145">
        <v>15912000</v>
      </c>
      <c r="S56" s="145">
        <v>15912000</v>
      </c>
      <c r="T56" s="145">
        <v>15912000</v>
      </c>
      <c r="U56" s="145">
        <v>15912000</v>
      </c>
      <c r="V56" s="145">
        <v>15912000</v>
      </c>
      <c r="W56" s="145">
        <v>15912000</v>
      </c>
      <c r="Y56" s="145"/>
      <c r="Z56" s="145"/>
    </row>
    <row r="57" spans="1:39" s="58" customFormat="1" x14ac:dyDescent="0.35">
      <c r="A57" s="136" t="s">
        <v>326</v>
      </c>
      <c r="B57" s="145">
        <v>0</v>
      </c>
      <c r="C57" s="11">
        <v>21662596.800000001</v>
      </c>
      <c r="D57" s="12">
        <v>21116735.640000001</v>
      </c>
      <c r="E57" s="12">
        <v>20551935.222000003</v>
      </c>
      <c r="F57" s="12">
        <v>19952529.983100001</v>
      </c>
      <c r="G57" s="12">
        <v>19438118.682255004</v>
      </c>
      <c r="H57" s="12">
        <v>18889633.016367752</v>
      </c>
      <c r="I57" s="12">
        <v>18418742.267186139</v>
      </c>
      <c r="J57" s="12">
        <v>17906405.980545446</v>
      </c>
      <c r="K57" s="12">
        <v>17480234.679572713</v>
      </c>
      <c r="L57" s="12">
        <v>17450842.613551356</v>
      </c>
      <c r="M57" s="12">
        <v>17428732.544228919</v>
      </c>
      <c r="N57" s="12">
        <v>17668860.571440369</v>
      </c>
      <c r="O57" s="12">
        <v>17869281.000012387</v>
      </c>
      <c r="P57" s="12">
        <v>18054263.250013001</v>
      </c>
      <c r="Q57" s="12">
        <v>18033284.812513653</v>
      </c>
      <c r="R57" s="12">
        <v>18164808.253139336</v>
      </c>
      <c r="S57" s="12">
        <v>16142058.265796304</v>
      </c>
      <c r="T57" s="12">
        <v>16031038.779086117</v>
      </c>
      <c r="U57" s="12">
        <v>16304710.118040426</v>
      </c>
      <c r="V57" s="12">
        <v>17798990.223942447</v>
      </c>
      <c r="W57" s="12">
        <v>18103775.93513957</v>
      </c>
      <c r="Y57" s="145"/>
      <c r="Z57" s="145"/>
    </row>
    <row r="58" spans="1:39" s="58" customFormat="1" x14ac:dyDescent="0.35">
      <c r="A58" s="136" t="s">
        <v>327</v>
      </c>
      <c r="B58" s="145">
        <v>0</v>
      </c>
      <c r="C58" s="11">
        <v>14626310.400000002</v>
      </c>
      <c r="D58" s="12">
        <v>14323345.92</v>
      </c>
      <c r="E58" s="12">
        <v>14032681.415999997</v>
      </c>
      <c r="F58" s="12">
        <v>13754534.0868</v>
      </c>
      <c r="G58" s="12">
        <v>13481175.991140002</v>
      </c>
      <c r="H58" s="12">
        <v>13212846.590697004</v>
      </c>
      <c r="I58" s="12">
        <v>12957753.320231851</v>
      </c>
      <c r="J58" s="12">
        <v>12708204.186243441</v>
      </c>
      <c r="K58" s="12">
        <v>13172560.39555561</v>
      </c>
      <c r="L58" s="12">
        <v>12942901.015333397</v>
      </c>
      <c r="M58" s="12">
        <v>10873867.666100066</v>
      </c>
      <c r="N58" s="12">
        <v>10927869.249405071</v>
      </c>
      <c r="O58" s="12">
        <v>10996902.711875323</v>
      </c>
      <c r="P58" s="12">
        <v>11160881.847469086</v>
      </c>
      <c r="Q58" s="12">
        <v>11404266.13984254</v>
      </c>
      <c r="R58" s="12">
        <v>11679709.646834671</v>
      </c>
      <c r="S58" s="12">
        <v>11963753.929176403</v>
      </c>
      <c r="T58" s="12">
        <v>12272741.025635224</v>
      </c>
      <c r="U58" s="12">
        <v>12638946.476916982</v>
      </c>
      <c r="V58" s="12">
        <v>12975328.400762836</v>
      </c>
      <c r="W58" s="12">
        <v>13338076.620800974</v>
      </c>
      <c r="Y58" s="145"/>
      <c r="Z58" s="145"/>
    </row>
    <row r="59" spans="1:39" x14ac:dyDescent="0.35">
      <c r="A59" s="136" t="s">
        <v>328</v>
      </c>
      <c r="B59" s="145">
        <v>0</v>
      </c>
      <c r="C59" s="136">
        <v>19341433.799999997</v>
      </c>
      <c r="D59" s="136">
        <v>18633767.490000002</v>
      </c>
      <c r="E59" s="31">
        <v>18014035.864500001</v>
      </c>
      <c r="F59" s="31">
        <v>18596497.657725003</v>
      </c>
      <c r="G59" s="31">
        <v>18790392.540611252</v>
      </c>
      <c r="H59" s="31">
        <v>18834862.167641811</v>
      </c>
      <c r="I59" s="31">
        <v>18889511.276023906</v>
      </c>
      <c r="J59" s="31">
        <v>18644564.839825101</v>
      </c>
      <c r="K59" s="31">
        <v>18068733.281816356</v>
      </c>
      <c r="L59" s="31">
        <v>16915941.745907173</v>
      </c>
      <c r="M59" s="31">
        <v>17175779.433202527</v>
      </c>
      <c r="N59" s="31">
        <v>16430241.004862655</v>
      </c>
      <c r="O59" s="31">
        <v>16493944.05510579</v>
      </c>
      <c r="P59" s="31">
        <v>16564014.65786108</v>
      </c>
      <c r="Q59" s="31">
        <v>16641168.990754137</v>
      </c>
      <c r="R59" s="31">
        <v>16972795.040291838</v>
      </c>
      <c r="S59" s="31">
        <v>17321002.392306428</v>
      </c>
      <c r="T59" s="31">
        <v>18020772.111921754</v>
      </c>
      <c r="U59" s="31">
        <v>18404670.717517845</v>
      </c>
      <c r="V59" s="31">
        <v>18807764.253393739</v>
      </c>
      <c r="W59" s="31">
        <v>19628812.466063425</v>
      </c>
      <c r="Y59" s="146">
        <v>0</v>
      </c>
      <c r="Z59" s="146">
        <v>2227.21</v>
      </c>
      <c r="AA59" s="58">
        <f t="shared" si="3"/>
        <v>0</v>
      </c>
      <c r="AB59" s="58">
        <f t="shared" si="4"/>
        <v>61019452.05479452</v>
      </c>
      <c r="AC59" s="58">
        <v>1848.75</v>
      </c>
      <c r="AD59" s="58">
        <f t="shared" ref="AD59:AD71" si="61">AB59-C59</f>
        <v>41678018.254794523</v>
      </c>
      <c r="AE59">
        <v>3.5000000000000003E-2</v>
      </c>
      <c r="AG59">
        <v>1848.75</v>
      </c>
      <c r="AH59">
        <v>1848.75</v>
      </c>
      <c r="AI59" s="58">
        <f t="shared" si="5"/>
        <v>0</v>
      </c>
      <c r="AJ59" s="58">
        <v>1520</v>
      </c>
      <c r="AK59" s="58">
        <f t="shared" si="6"/>
        <v>1520</v>
      </c>
      <c r="AL59">
        <v>10186.129999999999</v>
      </c>
      <c r="AM59" s="58">
        <f t="shared" si="7"/>
        <v>0.62896564073590377</v>
      </c>
    </row>
    <row r="60" spans="1:39" x14ac:dyDescent="0.35">
      <c r="A60" s="16" t="s">
        <v>87</v>
      </c>
      <c r="B60" s="25">
        <v>0</v>
      </c>
      <c r="C60" s="24">
        <v>0</v>
      </c>
      <c r="D60" s="12">
        <f t="shared" ref="D60:M60" si="62">(1+$AE60)*C60</f>
        <v>0</v>
      </c>
      <c r="E60" s="12">
        <f t="shared" si="62"/>
        <v>0</v>
      </c>
      <c r="F60" s="12">
        <f t="shared" si="62"/>
        <v>0</v>
      </c>
      <c r="G60" s="12">
        <f t="shared" si="62"/>
        <v>0</v>
      </c>
      <c r="H60" s="12">
        <f t="shared" si="62"/>
        <v>0</v>
      </c>
      <c r="I60" s="12">
        <f t="shared" si="62"/>
        <v>0</v>
      </c>
      <c r="J60" s="12">
        <f t="shared" si="62"/>
        <v>0</v>
      </c>
      <c r="K60" s="12">
        <f t="shared" si="62"/>
        <v>0</v>
      </c>
      <c r="L60" s="12">
        <f t="shared" si="62"/>
        <v>0</v>
      </c>
      <c r="M60" s="12">
        <f t="shared" si="62"/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Y60" s="145">
        <v>0</v>
      </c>
      <c r="Z60" s="145">
        <v>0</v>
      </c>
      <c r="AA60" s="58">
        <f t="shared" si="3"/>
        <v>0</v>
      </c>
      <c r="AB60" s="58">
        <f t="shared" si="4"/>
        <v>0</v>
      </c>
      <c r="AC60" s="58">
        <v>170</v>
      </c>
      <c r="AD60" s="58">
        <f t="shared" si="61"/>
        <v>0</v>
      </c>
      <c r="AE60">
        <v>3.5000000000000003E-2</v>
      </c>
      <c r="AG60">
        <v>200</v>
      </c>
      <c r="AH60">
        <v>170</v>
      </c>
      <c r="AI60" s="58">
        <f t="shared" si="5"/>
        <v>0</v>
      </c>
      <c r="AJ60" s="58">
        <v>4000</v>
      </c>
      <c r="AK60" s="58">
        <f t="shared" si="6"/>
        <v>4000</v>
      </c>
      <c r="AL60">
        <v>157.68</v>
      </c>
      <c r="AM60" s="58">
        <f t="shared" si="7"/>
        <v>9.0000000000000011E-2</v>
      </c>
    </row>
    <row r="61" spans="1:39" x14ac:dyDescent="0.35">
      <c r="A61" s="38" t="s">
        <v>88</v>
      </c>
      <c r="B61" s="34">
        <v>4499726.0273972601</v>
      </c>
      <c r="C61" s="34">
        <v>4082465.7534246575</v>
      </c>
      <c r="D61" s="12">
        <f t="shared" ref="D61:M61" si="63">(1+$AE61)*C61</f>
        <v>4225352.0547945201</v>
      </c>
      <c r="E61" s="12">
        <f t="shared" si="63"/>
        <v>4373239.3767123278</v>
      </c>
      <c r="F61" s="12">
        <f t="shared" si="63"/>
        <v>4526302.7548972592</v>
      </c>
      <c r="G61" s="12">
        <f t="shared" si="63"/>
        <v>4684723.351318663</v>
      </c>
      <c r="H61" s="12">
        <f t="shared" si="63"/>
        <v>4848688.6686148159</v>
      </c>
      <c r="I61" s="12">
        <f t="shared" si="63"/>
        <v>5018392.7720163343</v>
      </c>
      <c r="J61" s="12">
        <f t="shared" si="63"/>
        <v>5194036.5190369058</v>
      </c>
      <c r="K61" s="12">
        <f t="shared" si="63"/>
        <v>5375827.7972031971</v>
      </c>
      <c r="L61" s="12">
        <f t="shared" si="63"/>
        <v>5563981.7701053089</v>
      </c>
      <c r="M61" s="12">
        <f t="shared" si="63"/>
        <v>5758721.1320589939</v>
      </c>
      <c r="N61" s="12">
        <v>5758721.1320589939</v>
      </c>
      <c r="O61" s="12">
        <v>5758721.1320589939</v>
      </c>
      <c r="P61" s="12">
        <v>5758721.1320589939</v>
      </c>
      <c r="Q61" s="12">
        <v>5758721.1320589939</v>
      </c>
      <c r="R61" s="12">
        <v>5758721.1320589939</v>
      </c>
      <c r="S61" s="12">
        <v>5758721.1320589939</v>
      </c>
      <c r="T61" s="12">
        <v>5758721.1320589939</v>
      </c>
      <c r="U61" s="12">
        <v>5758721.1320589939</v>
      </c>
      <c r="V61" s="12">
        <v>5758721.1320589939</v>
      </c>
      <c r="W61" s="12">
        <v>5758721.1320589939</v>
      </c>
      <c r="Y61" s="144">
        <v>164.24</v>
      </c>
      <c r="Z61" s="144">
        <v>149.01</v>
      </c>
      <c r="AA61" s="58">
        <f t="shared" si="3"/>
        <v>4499726.0273972601</v>
      </c>
      <c r="AB61" s="58">
        <f t="shared" si="4"/>
        <v>4082465.7534246575</v>
      </c>
      <c r="AC61" s="58">
        <v>299.2</v>
      </c>
      <c r="AD61" s="58">
        <f t="shared" si="61"/>
        <v>0</v>
      </c>
      <c r="AE61">
        <v>3.5000000000000003E-2</v>
      </c>
      <c r="AG61">
        <v>352</v>
      </c>
      <c r="AH61">
        <v>299.2</v>
      </c>
      <c r="AI61" s="58">
        <f t="shared" si="5"/>
        <v>626.63296950162373</v>
      </c>
      <c r="AJ61" s="58">
        <v>1400</v>
      </c>
      <c r="AK61" s="58">
        <f t="shared" si="6"/>
        <v>2026.6329695016238</v>
      </c>
      <c r="AL61">
        <v>1622.83</v>
      </c>
      <c r="AM61" s="58">
        <f t="shared" si="7"/>
        <v>0.52629138127853881</v>
      </c>
    </row>
    <row r="62" spans="1:39" x14ac:dyDescent="0.35">
      <c r="A62" s="16" t="s">
        <v>230</v>
      </c>
      <c r="B62" s="24">
        <v>9327945.2054794542</v>
      </c>
      <c r="C62" s="24">
        <v>9308219.1780821923</v>
      </c>
      <c r="D62" s="12">
        <f t="shared" ref="D62:M62" si="64">(1+$AE62)*C62</f>
        <v>9634006.8493150678</v>
      </c>
      <c r="E62" s="12">
        <f t="shared" si="64"/>
        <v>9971197.0890410952</v>
      </c>
      <c r="F62" s="12">
        <f t="shared" si="64"/>
        <v>10320188.987157533</v>
      </c>
      <c r="G62" s="12">
        <f t="shared" si="64"/>
        <v>10681395.601708045</v>
      </c>
      <c r="H62" s="12">
        <f t="shared" si="64"/>
        <v>11055244.447767826</v>
      </c>
      <c r="I62" s="12">
        <f t="shared" si="64"/>
        <v>11442178.003439698</v>
      </c>
      <c r="J62" s="12">
        <f t="shared" si="64"/>
        <v>11842654.233560087</v>
      </c>
      <c r="K62" s="12">
        <f t="shared" si="64"/>
        <v>12257147.13173469</v>
      </c>
      <c r="L62" s="12">
        <f t="shared" si="64"/>
        <v>12686147.281345403</v>
      </c>
      <c r="M62" s="12">
        <f t="shared" si="64"/>
        <v>13130162.43619249</v>
      </c>
      <c r="N62" s="12">
        <v>13130162.43619249</v>
      </c>
      <c r="O62" s="12">
        <v>13130162.43619249</v>
      </c>
      <c r="P62" s="12">
        <v>13130162.43619249</v>
      </c>
      <c r="Q62" s="12">
        <v>13130162.43619249</v>
      </c>
      <c r="R62" s="12">
        <v>13130162.43619249</v>
      </c>
      <c r="S62" s="12">
        <v>13130162.43619249</v>
      </c>
      <c r="T62" s="12">
        <v>13130162.43619249</v>
      </c>
      <c r="U62" s="12">
        <v>13130162.43619249</v>
      </c>
      <c r="V62" s="12">
        <v>13130162.43619249</v>
      </c>
      <c r="W62" s="12">
        <v>13130162.43619249</v>
      </c>
      <c r="Y62" s="145">
        <v>340.47</v>
      </c>
      <c r="Z62" s="145">
        <v>339.75</v>
      </c>
      <c r="AA62" s="58">
        <f t="shared" si="3"/>
        <v>9327945.2054794542</v>
      </c>
      <c r="AB62" s="58">
        <f t="shared" si="4"/>
        <v>9308219.1780821923</v>
      </c>
      <c r="AC62" s="58">
        <v>355.3</v>
      </c>
      <c r="AD62" s="58">
        <f t="shared" si="61"/>
        <v>0</v>
      </c>
      <c r="AE62">
        <v>3.5000000000000003E-2</v>
      </c>
      <c r="AG62">
        <v>418</v>
      </c>
      <c r="AH62">
        <v>355.3</v>
      </c>
      <c r="AI62" s="58">
        <f t="shared" si="5"/>
        <v>1093.9048228585532</v>
      </c>
      <c r="AJ62" s="58">
        <v>2580</v>
      </c>
      <c r="AK62" s="58">
        <f t="shared" si="6"/>
        <v>3673.9048228585534</v>
      </c>
      <c r="AL62">
        <v>1808.87</v>
      </c>
      <c r="AM62" s="58">
        <f t="shared" si="7"/>
        <v>0.49400002184789499</v>
      </c>
    </row>
    <row r="63" spans="1:39" x14ac:dyDescent="0.35">
      <c r="A63" s="6" t="s">
        <v>231</v>
      </c>
      <c r="B63" s="11">
        <v>18900821.91780822</v>
      </c>
      <c r="C63" s="11">
        <v>18883287.671232875</v>
      </c>
      <c r="D63" s="12">
        <f t="shared" ref="D63:M63" si="65">(1+$AE63)*C63</f>
        <v>19449786.301369861</v>
      </c>
      <c r="E63" s="12">
        <f t="shared" si="65"/>
        <v>20033279.890410956</v>
      </c>
      <c r="F63" s="12">
        <f t="shared" si="65"/>
        <v>20634278.287123285</v>
      </c>
      <c r="G63" s="12">
        <f t="shared" si="65"/>
        <v>21253306.635736983</v>
      </c>
      <c r="H63" s="12">
        <f t="shared" si="65"/>
        <v>21890905.834809095</v>
      </c>
      <c r="I63" s="12">
        <f t="shared" si="65"/>
        <v>22547633.009853367</v>
      </c>
      <c r="J63" s="12">
        <f t="shared" si="65"/>
        <v>23224062.000148967</v>
      </c>
      <c r="K63" s="12">
        <f t="shared" si="65"/>
        <v>23920783.860153437</v>
      </c>
      <c r="L63" s="12">
        <f t="shared" si="65"/>
        <v>24638407.37595804</v>
      </c>
      <c r="M63" s="12">
        <f t="shared" si="65"/>
        <v>25377559.597236782</v>
      </c>
      <c r="N63" s="12">
        <v>25377559.597236782</v>
      </c>
      <c r="O63" s="12">
        <v>25377559.597236782</v>
      </c>
      <c r="P63" s="12">
        <v>25377559.597236782</v>
      </c>
      <c r="Q63" s="12">
        <v>25377559.597236782</v>
      </c>
      <c r="R63" s="12">
        <v>25377559.597236782</v>
      </c>
      <c r="S63" s="12">
        <v>25377559.597236782</v>
      </c>
      <c r="T63" s="12">
        <v>25377559.597236782</v>
      </c>
      <c r="U63" s="12">
        <v>25377559.597236782</v>
      </c>
      <c r="V63" s="12">
        <v>25377559.597236782</v>
      </c>
      <c r="W63" s="12">
        <v>25377559.597236782</v>
      </c>
      <c r="Y63" s="145">
        <v>689.88</v>
      </c>
      <c r="Z63" s="145">
        <v>689.24</v>
      </c>
      <c r="AA63" s="58">
        <f t="shared" si="3"/>
        <v>18900821.91780822</v>
      </c>
      <c r="AB63" s="58">
        <f t="shared" si="4"/>
        <v>18883287.671232875</v>
      </c>
      <c r="AC63" s="58">
        <v>570</v>
      </c>
      <c r="AD63" s="58">
        <f t="shared" si="61"/>
        <v>0</v>
      </c>
      <c r="AE63">
        <v>0.03</v>
      </c>
      <c r="AG63">
        <v>600</v>
      </c>
      <c r="AH63">
        <v>570</v>
      </c>
      <c r="AI63" s="58">
        <f t="shared" si="5"/>
        <v>1381.6390290795482</v>
      </c>
      <c r="AJ63" s="58">
        <v>4330</v>
      </c>
      <c r="AK63" s="58">
        <f t="shared" si="6"/>
        <v>5711.639029079548</v>
      </c>
      <c r="AL63">
        <v>3945.94</v>
      </c>
      <c r="AM63" s="58">
        <f t="shared" si="7"/>
        <v>0.75074961948249619</v>
      </c>
    </row>
    <row r="64" spans="1:39" x14ac:dyDescent="0.35">
      <c r="A64" s="6" t="s">
        <v>232</v>
      </c>
      <c r="B64" s="11">
        <v>18900821.91780822</v>
      </c>
      <c r="C64" s="11">
        <v>18883287.671232875</v>
      </c>
      <c r="D64" s="31">
        <f t="shared" ref="D64:M64" si="66">(1+$AE64)*C64</f>
        <v>19449786.301369861</v>
      </c>
      <c r="E64" s="31">
        <f t="shared" si="66"/>
        <v>20033279.890410956</v>
      </c>
      <c r="F64" s="31">
        <f t="shared" si="66"/>
        <v>20634278.287123285</v>
      </c>
      <c r="G64" s="31">
        <f t="shared" si="66"/>
        <v>21253306.635736983</v>
      </c>
      <c r="H64" s="31">
        <f t="shared" si="66"/>
        <v>21890905.834809095</v>
      </c>
      <c r="I64" s="31">
        <f t="shared" si="66"/>
        <v>22547633.009853367</v>
      </c>
      <c r="J64" s="31">
        <f t="shared" si="66"/>
        <v>23224062.000148967</v>
      </c>
      <c r="K64" s="31">
        <f t="shared" si="66"/>
        <v>23920783.860153437</v>
      </c>
      <c r="L64" s="31">
        <f t="shared" si="66"/>
        <v>24638407.37595804</v>
      </c>
      <c r="M64" s="31">
        <f t="shared" si="66"/>
        <v>25377559.597236782</v>
      </c>
      <c r="N64" s="31">
        <v>25377559.597236782</v>
      </c>
      <c r="O64" s="31">
        <v>25377559.597236782</v>
      </c>
      <c r="P64" s="31">
        <v>25377559.597236782</v>
      </c>
      <c r="Q64" s="31">
        <v>25377559.597236782</v>
      </c>
      <c r="R64" s="31">
        <v>25377559.597236782</v>
      </c>
      <c r="S64" s="31">
        <v>25377559.597236782</v>
      </c>
      <c r="T64" s="31">
        <v>25377559.597236782</v>
      </c>
      <c r="U64" s="31">
        <v>25377559.597236782</v>
      </c>
      <c r="V64" s="31">
        <v>25377559.597236782</v>
      </c>
      <c r="W64" s="31">
        <v>25377559.597236782</v>
      </c>
      <c r="Y64" s="145">
        <v>689.88</v>
      </c>
      <c r="Z64" s="145">
        <v>689.24</v>
      </c>
      <c r="AA64" s="58">
        <f t="shared" si="3"/>
        <v>18900821.91780822</v>
      </c>
      <c r="AB64" s="58">
        <f t="shared" si="4"/>
        <v>18883287.671232875</v>
      </c>
      <c r="AC64" s="58">
        <v>570</v>
      </c>
      <c r="AD64" s="58">
        <f t="shared" si="61"/>
        <v>0</v>
      </c>
      <c r="AE64">
        <v>0.03</v>
      </c>
      <c r="AG64">
        <v>600</v>
      </c>
      <c r="AH64">
        <v>570</v>
      </c>
      <c r="AI64" s="58">
        <f t="shared" si="5"/>
        <v>1381.6390290795482</v>
      </c>
      <c r="AJ64" s="58">
        <v>4330</v>
      </c>
      <c r="AK64" s="58">
        <f t="shared" si="6"/>
        <v>5711.639029079548</v>
      </c>
      <c r="AL64">
        <v>3945.94</v>
      </c>
      <c r="AM64" s="58">
        <f t="shared" si="7"/>
        <v>0.75074961948249619</v>
      </c>
    </row>
    <row r="65" spans="1:39" x14ac:dyDescent="0.35">
      <c r="A65" s="6" t="s">
        <v>92</v>
      </c>
      <c r="B65" s="22">
        <v>10349863.01369863</v>
      </c>
      <c r="C65" s="11">
        <v>16016621.004566209</v>
      </c>
      <c r="D65" s="12">
        <f t="shared" ref="D65:M65" si="67">(1+$AE65)*C65</f>
        <v>15696288.584474886</v>
      </c>
      <c r="E65" s="12">
        <f t="shared" si="67"/>
        <v>15382362.812785387</v>
      </c>
      <c r="F65" s="12">
        <f t="shared" si="67"/>
        <v>15074715.556529678</v>
      </c>
      <c r="G65" s="12">
        <f t="shared" si="67"/>
        <v>14773221.245399084</v>
      </c>
      <c r="H65" s="12">
        <f t="shared" si="67"/>
        <v>14477756.820491102</v>
      </c>
      <c r="I65" s="12">
        <f t="shared" si="67"/>
        <v>14188201.684081279</v>
      </c>
      <c r="J65" s="12">
        <f t="shared" si="67"/>
        <v>13904437.650399653</v>
      </c>
      <c r="K65" s="12">
        <f t="shared" si="67"/>
        <v>13626348.89739166</v>
      </c>
      <c r="L65" s="12">
        <f t="shared" si="67"/>
        <v>13353821.919443827</v>
      </c>
      <c r="M65" s="12">
        <f t="shared" si="67"/>
        <v>13086745.481054951</v>
      </c>
      <c r="N65" s="12">
        <f>M65</f>
        <v>13086745.481054951</v>
      </c>
      <c r="O65" s="12">
        <f t="shared" ref="O65:W65" si="68">N65</f>
        <v>13086745.481054951</v>
      </c>
      <c r="P65" s="12">
        <f t="shared" si="68"/>
        <v>13086745.481054951</v>
      </c>
      <c r="Q65" s="12">
        <f t="shared" si="68"/>
        <v>13086745.481054951</v>
      </c>
      <c r="R65" s="12">
        <f t="shared" si="68"/>
        <v>13086745.481054951</v>
      </c>
      <c r="S65" s="12">
        <f t="shared" si="68"/>
        <v>13086745.481054951</v>
      </c>
      <c r="T65" s="12">
        <f t="shared" si="68"/>
        <v>13086745.481054951</v>
      </c>
      <c r="U65" s="12">
        <f t="shared" si="68"/>
        <v>13086745.481054951</v>
      </c>
      <c r="V65" s="12">
        <f t="shared" si="68"/>
        <v>13086745.481054951</v>
      </c>
      <c r="W65" s="12">
        <f t="shared" si="68"/>
        <v>13086745.481054951</v>
      </c>
      <c r="Y65" s="145">
        <v>0</v>
      </c>
      <c r="Z65" s="145">
        <v>876.91</v>
      </c>
      <c r="AA65" s="58">
        <f t="shared" si="3"/>
        <v>0</v>
      </c>
      <c r="AB65" s="58">
        <f t="shared" si="4"/>
        <v>24024931.506849315</v>
      </c>
      <c r="AC65" s="58">
        <v>1100</v>
      </c>
      <c r="AD65" s="58">
        <f t="shared" si="61"/>
        <v>8008310.5022831056</v>
      </c>
      <c r="AE65">
        <v>-0.02</v>
      </c>
      <c r="AG65">
        <v>1782</v>
      </c>
      <c r="AH65">
        <v>1100</v>
      </c>
      <c r="AI65" s="58">
        <f t="shared" si="5"/>
        <v>0</v>
      </c>
      <c r="AJ65" s="58">
        <v>3200</v>
      </c>
      <c r="AK65" s="58">
        <f t="shared" si="6"/>
        <v>3200</v>
      </c>
      <c r="AL65">
        <v>7395.39</v>
      </c>
      <c r="AM65" s="58">
        <f t="shared" si="7"/>
        <v>0.47375005765416728</v>
      </c>
    </row>
    <row r="66" spans="1:39" x14ac:dyDescent="0.35">
      <c r="A66" s="16" t="s">
        <v>233</v>
      </c>
      <c r="B66" s="24">
        <v>22844109.589041092</v>
      </c>
      <c r="C66" s="24">
        <v>3417808.2191780824</v>
      </c>
      <c r="D66" s="12">
        <f t="shared" ref="D66:M66" si="69">(1+$AE66)*C66</f>
        <v>3520342.4657534249</v>
      </c>
      <c r="E66" s="12">
        <f t="shared" si="69"/>
        <v>3625952.7397260279</v>
      </c>
      <c r="F66" s="12">
        <f t="shared" si="69"/>
        <v>3734731.3219178091</v>
      </c>
      <c r="G66" s="12">
        <f t="shared" si="69"/>
        <v>3846773.2615753436</v>
      </c>
      <c r="H66" s="12">
        <f t="shared" si="69"/>
        <v>3962176.4594226042</v>
      </c>
      <c r="I66" s="12">
        <f t="shared" si="69"/>
        <v>4081041.7532052826</v>
      </c>
      <c r="J66" s="12">
        <f t="shared" si="69"/>
        <v>4203473.0058014411</v>
      </c>
      <c r="K66" s="12">
        <f t="shared" si="69"/>
        <v>4329577.1959754843</v>
      </c>
      <c r="L66" s="12">
        <f t="shared" si="69"/>
        <v>4459464.5118547492</v>
      </c>
      <c r="M66" s="12">
        <f t="shared" si="69"/>
        <v>4593248.447210392</v>
      </c>
      <c r="N66" s="12">
        <v>4593248.447210392</v>
      </c>
      <c r="O66" s="12">
        <v>4593248.447210392</v>
      </c>
      <c r="P66" s="12">
        <v>4593248.447210392</v>
      </c>
      <c r="Q66" s="12">
        <v>4593248.447210392</v>
      </c>
      <c r="R66" s="12">
        <v>4593248.447210392</v>
      </c>
      <c r="S66" s="12">
        <v>4593248.447210392</v>
      </c>
      <c r="T66" s="12">
        <v>4593248.447210392</v>
      </c>
      <c r="U66" s="12">
        <v>4593248.447210392</v>
      </c>
      <c r="V66" s="12">
        <v>4593248.447210392</v>
      </c>
      <c r="W66" s="12">
        <v>4593248.447210392</v>
      </c>
      <c r="Y66" s="145">
        <v>833.81</v>
      </c>
      <c r="Z66" s="145">
        <v>124.75</v>
      </c>
      <c r="AA66" s="58">
        <f t="shared" si="3"/>
        <v>22844109.589041092</v>
      </c>
      <c r="AB66" s="58">
        <f t="shared" si="4"/>
        <v>3417808.2191780824</v>
      </c>
      <c r="AC66" s="58">
        <v>935</v>
      </c>
      <c r="AD66" s="58">
        <f t="shared" si="61"/>
        <v>0</v>
      </c>
      <c r="AE66">
        <v>0.03</v>
      </c>
      <c r="AG66">
        <v>1100</v>
      </c>
      <c r="AH66">
        <v>935</v>
      </c>
      <c r="AI66" s="58">
        <f t="shared" si="5"/>
        <v>1018.0084487094961</v>
      </c>
      <c r="AJ66" s="58">
        <v>2710</v>
      </c>
      <c r="AK66" s="58">
        <f t="shared" si="6"/>
        <v>3728.008448709496</v>
      </c>
      <c r="AL66">
        <v>7015.01</v>
      </c>
      <c r="AM66" s="58">
        <f t="shared" si="7"/>
        <v>0.72800020755500217</v>
      </c>
    </row>
    <row r="67" spans="1:39" x14ac:dyDescent="0.35">
      <c r="A67" s="16" t="s">
        <v>234</v>
      </c>
      <c r="B67" s="24">
        <v>1580273.9726027397</v>
      </c>
      <c r="C67" s="24">
        <v>1560273.9726027397</v>
      </c>
      <c r="D67" s="12">
        <f t="shared" ref="D67:M67" si="70">(1+$AE67)*C67</f>
        <v>1529068.493150685</v>
      </c>
      <c r="E67" s="12">
        <f t="shared" si="70"/>
        <v>1498487.1232876712</v>
      </c>
      <c r="F67" s="12">
        <f t="shared" si="70"/>
        <v>1468517.3808219179</v>
      </c>
      <c r="G67" s="12">
        <f t="shared" si="70"/>
        <v>1439147.0332054796</v>
      </c>
      <c r="H67" s="12">
        <f t="shared" si="70"/>
        <v>1410364.0925413701</v>
      </c>
      <c r="I67" s="12">
        <f t="shared" si="70"/>
        <v>1382156.8106905427</v>
      </c>
      <c r="J67" s="12">
        <f t="shared" si="70"/>
        <v>1354513.6744767318</v>
      </c>
      <c r="K67" s="12">
        <f t="shared" si="70"/>
        <v>1327423.4009871972</v>
      </c>
      <c r="L67" s="12">
        <f t="shared" si="70"/>
        <v>1300874.9329674533</v>
      </c>
      <c r="M67" s="12">
        <f t="shared" si="70"/>
        <v>1274857.4343081042</v>
      </c>
      <c r="N67" s="12">
        <v>1274857.4343081042</v>
      </c>
      <c r="O67" s="12">
        <v>1274857.4343081042</v>
      </c>
      <c r="P67" s="12">
        <v>1274857.4343081042</v>
      </c>
      <c r="Q67" s="12">
        <v>1274857.4343081042</v>
      </c>
      <c r="R67" s="12">
        <v>1274857.4343081042</v>
      </c>
      <c r="S67" s="12">
        <v>1274857.4343081042</v>
      </c>
      <c r="T67" s="12">
        <v>1274857.4343081042</v>
      </c>
      <c r="U67" s="12">
        <v>1274857.4343081042</v>
      </c>
      <c r="V67" s="12">
        <v>1274857.4343081042</v>
      </c>
      <c r="W67" s="12">
        <v>1274857.4343081042</v>
      </c>
      <c r="Y67" s="145">
        <v>57.68</v>
      </c>
      <c r="Z67" s="145">
        <v>56.95</v>
      </c>
      <c r="AA67" s="58">
        <f t="shared" si="3"/>
        <v>1580273.9726027397</v>
      </c>
      <c r="AB67" s="58">
        <f t="shared" si="4"/>
        <v>1560273.9726027397</v>
      </c>
      <c r="AC67" s="58">
        <v>42.967499999999994</v>
      </c>
      <c r="AD67" s="58">
        <f t="shared" si="61"/>
        <v>0</v>
      </c>
      <c r="AE67">
        <v>-0.02</v>
      </c>
      <c r="AG67">
        <v>51</v>
      </c>
      <c r="AH67">
        <v>42.967499999999994</v>
      </c>
      <c r="AI67" s="58">
        <f t="shared" si="5"/>
        <v>1532.431462348228</v>
      </c>
      <c r="AJ67" s="58">
        <v>4390</v>
      </c>
      <c r="AK67" s="58">
        <f t="shared" si="6"/>
        <v>5922.4314623482278</v>
      </c>
      <c r="AL67">
        <v>354.25</v>
      </c>
      <c r="AM67" s="58">
        <f t="shared" si="7"/>
        <v>0.7929313277822545</v>
      </c>
    </row>
    <row r="68" spans="1:39" x14ac:dyDescent="0.35">
      <c r="A68" s="95" t="s">
        <v>235</v>
      </c>
      <c r="B68" s="83">
        <v>18383561.643835615</v>
      </c>
      <c r="C68" s="83">
        <v>17302191.780821919</v>
      </c>
      <c r="D68" s="31">
        <f t="shared" ref="D68:M68" si="71">(1+$AE68)*C68</f>
        <v>17302191.780821919</v>
      </c>
      <c r="E68" s="31">
        <f t="shared" si="71"/>
        <v>17302191.780821919</v>
      </c>
      <c r="F68" s="31">
        <f t="shared" si="71"/>
        <v>17302191.780821919</v>
      </c>
      <c r="G68" s="31">
        <f t="shared" si="71"/>
        <v>17302191.780821919</v>
      </c>
      <c r="H68" s="31">
        <f t="shared" si="71"/>
        <v>17302191.780821919</v>
      </c>
      <c r="I68" s="31">
        <f t="shared" si="71"/>
        <v>17302191.780821919</v>
      </c>
      <c r="J68" s="31">
        <f t="shared" si="71"/>
        <v>17302191.780821919</v>
      </c>
      <c r="K68" s="31">
        <f t="shared" si="71"/>
        <v>17302191.780821919</v>
      </c>
      <c r="L68" s="31">
        <f t="shared" si="71"/>
        <v>17302191.780821919</v>
      </c>
      <c r="M68" s="31">
        <f t="shared" si="71"/>
        <v>17302191.780821919</v>
      </c>
      <c r="N68" s="31">
        <v>17302191.780821919</v>
      </c>
      <c r="O68" s="31">
        <v>17302191.780821919</v>
      </c>
      <c r="P68" s="31">
        <v>17302191.780821919</v>
      </c>
      <c r="Q68" s="31">
        <v>17302191.780821919</v>
      </c>
      <c r="R68" s="31">
        <v>17302191.780821919</v>
      </c>
      <c r="S68" s="31">
        <v>17302191.780821919</v>
      </c>
      <c r="T68" s="31">
        <v>17302191.780821919</v>
      </c>
      <c r="U68" s="31">
        <v>17302191.780821919</v>
      </c>
      <c r="V68" s="31">
        <v>17302191.780821919</v>
      </c>
      <c r="W68" s="31">
        <v>17302191.780821919</v>
      </c>
      <c r="Y68" s="145">
        <v>671</v>
      </c>
      <c r="Z68" s="145">
        <v>631.53</v>
      </c>
      <c r="AA68" s="58">
        <f t="shared" si="3"/>
        <v>18383561.643835615</v>
      </c>
      <c r="AB68" s="58">
        <f t="shared" si="4"/>
        <v>17302191.780821919</v>
      </c>
      <c r="AC68" s="58">
        <v>382.5</v>
      </c>
      <c r="AD68" s="58">
        <f t="shared" si="61"/>
        <v>0</v>
      </c>
      <c r="AE68">
        <v>0</v>
      </c>
      <c r="AG68">
        <v>450</v>
      </c>
      <c r="AH68">
        <v>382.5</v>
      </c>
      <c r="AI68" s="58">
        <f t="shared" si="5"/>
        <v>2002.5666278688034</v>
      </c>
      <c r="AJ68" s="58">
        <v>4710</v>
      </c>
      <c r="AK68" s="58">
        <f t="shared" si="6"/>
        <v>6712.5666278688032</v>
      </c>
      <c r="AL68">
        <v>2806.7</v>
      </c>
      <c r="AM68" s="58">
        <f t="shared" si="7"/>
        <v>0.71199898528665662</v>
      </c>
    </row>
    <row r="69" spans="1:39" x14ac:dyDescent="0.35">
      <c r="A69" s="6" t="s">
        <v>96</v>
      </c>
      <c r="B69" s="11">
        <v>30769315.06849315</v>
      </c>
      <c r="C69" s="11">
        <v>52061369.8630137</v>
      </c>
      <c r="D69" s="12">
        <f t="shared" ref="D69:M69" si="72">(1+$AE69)*C69</f>
        <v>51020142.465753421</v>
      </c>
      <c r="E69" s="12">
        <f t="shared" si="72"/>
        <v>49999739.616438352</v>
      </c>
      <c r="F69" s="12">
        <f t="shared" si="72"/>
        <v>48999744.824109584</v>
      </c>
      <c r="G69" s="12">
        <f t="shared" si="72"/>
        <v>48019749.927627392</v>
      </c>
      <c r="H69" s="12">
        <f t="shared" si="72"/>
        <v>47059354.929074846</v>
      </c>
      <c r="I69" s="12">
        <f t="shared" si="72"/>
        <v>46118167.830493346</v>
      </c>
      <c r="J69" s="12">
        <f t="shared" si="72"/>
        <v>45195804.47388348</v>
      </c>
      <c r="K69" s="12">
        <f t="shared" si="72"/>
        <v>44291888.384405807</v>
      </c>
      <c r="L69" s="12">
        <f t="shared" si="72"/>
        <v>43406050.616717689</v>
      </c>
      <c r="M69" s="12">
        <f t="shared" si="72"/>
        <v>42537929.604383335</v>
      </c>
      <c r="N69" s="12">
        <v>42537929.604383335</v>
      </c>
      <c r="O69" s="12">
        <v>42537929.604383335</v>
      </c>
      <c r="P69" s="12">
        <v>42537929.604383335</v>
      </c>
      <c r="Q69" s="12">
        <v>42537929.604383335</v>
      </c>
      <c r="R69" s="12">
        <v>42537929.604383335</v>
      </c>
      <c r="S69" s="12">
        <v>42537929.604383335</v>
      </c>
      <c r="T69" s="12">
        <v>42537929.604383335</v>
      </c>
      <c r="U69" s="12">
        <v>42537929.604383335</v>
      </c>
      <c r="V69" s="12">
        <v>42537929.604383335</v>
      </c>
      <c r="W69" s="12">
        <v>42537929.604383335</v>
      </c>
      <c r="Y69" s="145">
        <v>1123.08</v>
      </c>
      <c r="Z69" s="145">
        <v>1900.24</v>
      </c>
      <c r="AA69" s="58">
        <f t="shared" si="3"/>
        <v>30769315.06849315</v>
      </c>
      <c r="AB69" s="58">
        <f t="shared" si="4"/>
        <v>52061369.8630137</v>
      </c>
      <c r="AC69" s="58">
        <v>1874.9999999999998</v>
      </c>
      <c r="AD69" s="58">
        <f t="shared" si="61"/>
        <v>0</v>
      </c>
      <c r="AE69">
        <v>-0.02</v>
      </c>
      <c r="AG69">
        <v>1782</v>
      </c>
      <c r="AH69">
        <v>1874.9999999999998</v>
      </c>
      <c r="AI69" s="58">
        <f t="shared" si="5"/>
        <v>683.76255707762573</v>
      </c>
      <c r="AJ69" s="58">
        <v>1980</v>
      </c>
      <c r="AK69" s="58">
        <f t="shared" si="6"/>
        <v>2663.7625570776258</v>
      </c>
      <c r="AL69">
        <v>10107.68</v>
      </c>
      <c r="AM69" s="58">
        <f t="shared" si="7"/>
        <v>0.64749985906759122</v>
      </c>
    </row>
    <row r="70" spans="1:39" x14ac:dyDescent="0.35">
      <c r="A70" s="15" t="s">
        <v>236</v>
      </c>
      <c r="B70" s="24">
        <v>0</v>
      </c>
      <c r="C70" s="24">
        <v>0</v>
      </c>
      <c r="D70" s="12">
        <f t="shared" ref="D70:M70" si="73">(1+$AE70)*C70</f>
        <v>0</v>
      </c>
      <c r="E70" s="12">
        <f t="shared" si="73"/>
        <v>0</v>
      </c>
      <c r="F70" s="12">
        <f t="shared" si="73"/>
        <v>0</v>
      </c>
      <c r="G70" s="12">
        <f t="shared" si="73"/>
        <v>0</v>
      </c>
      <c r="H70" s="12">
        <f t="shared" si="73"/>
        <v>0</v>
      </c>
      <c r="I70" s="12">
        <f t="shared" si="73"/>
        <v>0</v>
      </c>
      <c r="J70" s="12">
        <f t="shared" si="73"/>
        <v>0</v>
      </c>
      <c r="K70" s="12">
        <f t="shared" si="73"/>
        <v>0</v>
      </c>
      <c r="L70" s="12">
        <f t="shared" si="73"/>
        <v>0</v>
      </c>
      <c r="M70" s="12">
        <f t="shared" si="73"/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Y70" s="145">
        <v>0</v>
      </c>
      <c r="Z70" s="145">
        <v>0</v>
      </c>
      <c r="AA70" s="58">
        <f t="shared" ref="AA70:AA71" si="74">Y70*10000000/365</f>
        <v>0</v>
      </c>
      <c r="AB70" s="58">
        <f t="shared" ref="AB70:AB71" si="75">Z70*10000000/365</f>
        <v>0</v>
      </c>
      <c r="AC70" s="58">
        <v>138.4083044982699</v>
      </c>
      <c r="AD70" s="58">
        <f t="shared" si="61"/>
        <v>0</v>
      </c>
      <c r="AE70">
        <v>0</v>
      </c>
      <c r="AG70">
        <v>138.4083044982699</v>
      </c>
      <c r="AH70">
        <v>138.4083044982699</v>
      </c>
      <c r="AI70" s="58">
        <f t="shared" ref="AI70:AI71" si="76">AA70/AH70/24</f>
        <v>0</v>
      </c>
      <c r="AJ70" s="58">
        <v>4900</v>
      </c>
      <c r="AK70" s="58">
        <f t="shared" ref="AK70:AK72" si="77">SUM(AI70:AJ70)</f>
        <v>4900</v>
      </c>
      <c r="AL70">
        <v>2865</v>
      </c>
      <c r="AM70" s="58">
        <f t="shared" ref="AM70:AM71" si="78">AL70*1000/AG70/365/24</f>
        <v>2.362970890410959</v>
      </c>
    </row>
    <row r="71" spans="1:39" x14ac:dyDescent="0.35">
      <c r="A71" s="15" t="s">
        <v>237</v>
      </c>
      <c r="B71" s="24">
        <v>0</v>
      </c>
      <c r="C71" s="24">
        <v>0</v>
      </c>
      <c r="D71" s="31">
        <f t="shared" ref="D71:M71" si="79">(1+$AE71)*C71</f>
        <v>0</v>
      </c>
      <c r="E71" s="31">
        <f t="shared" si="79"/>
        <v>0</v>
      </c>
      <c r="F71" s="31">
        <f t="shared" si="79"/>
        <v>0</v>
      </c>
      <c r="G71" s="31">
        <f t="shared" si="79"/>
        <v>0</v>
      </c>
      <c r="H71" s="31">
        <f t="shared" si="79"/>
        <v>0</v>
      </c>
      <c r="I71" s="31">
        <f t="shared" si="79"/>
        <v>0</v>
      </c>
      <c r="J71" s="31">
        <f t="shared" si="79"/>
        <v>0</v>
      </c>
      <c r="K71" s="31">
        <f t="shared" si="79"/>
        <v>0</v>
      </c>
      <c r="L71" s="31">
        <f t="shared" si="79"/>
        <v>0</v>
      </c>
      <c r="M71" s="31">
        <f t="shared" si="79"/>
        <v>0</v>
      </c>
      <c r="N71" s="31">
        <v>0</v>
      </c>
      <c r="O71" s="31">
        <v>0</v>
      </c>
      <c r="P71" s="31">
        <v>0</v>
      </c>
      <c r="Q71" s="31">
        <v>0</v>
      </c>
      <c r="R71" s="31">
        <v>0</v>
      </c>
      <c r="S71" s="31">
        <v>0</v>
      </c>
      <c r="T71" s="31">
        <v>0</v>
      </c>
      <c r="U71" s="31">
        <v>0</v>
      </c>
      <c r="V71" s="31">
        <v>0</v>
      </c>
      <c r="W71" s="31">
        <v>0</v>
      </c>
      <c r="Y71" s="145">
        <v>0</v>
      </c>
      <c r="Z71" s="145">
        <v>0</v>
      </c>
      <c r="AA71" s="58">
        <f t="shared" si="74"/>
        <v>0</v>
      </c>
      <c r="AB71" s="58">
        <f t="shared" si="75"/>
        <v>0</v>
      </c>
      <c r="AC71" s="58">
        <v>207.61245674740485</v>
      </c>
      <c r="AD71" s="58">
        <f t="shared" si="61"/>
        <v>0</v>
      </c>
      <c r="AE71">
        <v>0</v>
      </c>
      <c r="AG71">
        <v>207.61245674740485</v>
      </c>
      <c r="AH71">
        <v>207.61245674740485</v>
      </c>
      <c r="AI71" s="58">
        <f t="shared" si="76"/>
        <v>0</v>
      </c>
      <c r="AJ71" s="58">
        <v>3000</v>
      </c>
      <c r="AK71" s="58">
        <f t="shared" si="77"/>
        <v>3000</v>
      </c>
      <c r="AL71">
        <v>352</v>
      </c>
      <c r="AM71" s="58">
        <f t="shared" si="78"/>
        <v>0.19354642313546422</v>
      </c>
    </row>
    <row r="72" spans="1:39" x14ac:dyDescent="0.35">
      <c r="AE72">
        <v>0.05</v>
      </c>
      <c r="AG72">
        <v>22542.030761245675</v>
      </c>
      <c r="AK72" s="58">
        <f t="shared" si="77"/>
        <v>0</v>
      </c>
    </row>
    <row r="73" spans="1:39" x14ac:dyDescent="0.35">
      <c r="AE73">
        <v>0</v>
      </c>
    </row>
    <row r="74" spans="1:39" x14ac:dyDescent="0.35">
      <c r="C74" s="11">
        <v>24024931.506849315</v>
      </c>
      <c r="AE74">
        <v>0</v>
      </c>
    </row>
    <row r="75" spans="1:39" x14ac:dyDescent="0.35">
      <c r="AE75">
        <v>0</v>
      </c>
    </row>
  </sheetData>
  <sheetProtection deleteColumns="0" deleteRows="0"/>
  <autoFilter ref="AE1:AE75" xr:uid="{00000000-0009-0000-0000-000009000000}"/>
  <pageMargins left="0.7" right="0.7" top="0.75" bottom="0.75" header="0.3" footer="0.3"/>
  <pageSetup orientation="portrait" horizontalDpi="30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8"/>
  <dimension ref="A1:AB72"/>
  <sheetViews>
    <sheetView topLeftCell="A34" workbookViewId="0">
      <selection activeCell="A61" sqref="A61"/>
    </sheetView>
  </sheetViews>
  <sheetFormatPr defaultColWidth="9.1796875" defaultRowHeight="14.5" x14ac:dyDescent="0.35"/>
  <cols>
    <col min="1" max="1" width="22.7265625" style="58" customWidth="1"/>
    <col min="2" max="17" width="9.1796875" style="58" customWidth="1"/>
    <col min="18" max="16384" width="9.1796875" style="58"/>
  </cols>
  <sheetData>
    <row r="1" spans="1:28" x14ac:dyDescent="0.35">
      <c r="A1" s="13" t="s">
        <v>30</v>
      </c>
      <c r="B1" s="58">
        <v>2016</v>
      </c>
      <c r="C1" s="58">
        <v>2017</v>
      </c>
      <c r="D1" s="58">
        <v>2018</v>
      </c>
      <c r="E1" s="58">
        <v>2019</v>
      </c>
      <c r="F1" s="58">
        <v>2020</v>
      </c>
      <c r="G1" s="58">
        <v>2021</v>
      </c>
      <c r="H1" s="58">
        <v>2022</v>
      </c>
      <c r="I1" s="58">
        <v>2023</v>
      </c>
      <c r="J1" s="58">
        <v>2024</v>
      </c>
      <c r="K1" s="58">
        <v>2025</v>
      </c>
      <c r="L1" s="58">
        <v>2026</v>
      </c>
      <c r="M1" s="58">
        <v>2027</v>
      </c>
      <c r="N1" s="143">
        <v>2016</v>
      </c>
      <c r="O1" s="143">
        <v>2017</v>
      </c>
      <c r="P1" s="143">
        <v>2016</v>
      </c>
      <c r="Q1" s="143">
        <v>2017</v>
      </c>
      <c r="R1" s="58" t="s">
        <v>1</v>
      </c>
      <c r="V1" s="58" t="s">
        <v>200</v>
      </c>
      <c r="W1" s="58" t="s">
        <v>1</v>
      </c>
      <c r="X1" s="58" t="s">
        <v>260</v>
      </c>
      <c r="Y1" s="58" t="s">
        <v>263</v>
      </c>
      <c r="Z1" s="58" t="s">
        <v>264</v>
      </c>
      <c r="AA1" s="58" t="s">
        <v>261</v>
      </c>
      <c r="AB1" s="58" t="s">
        <v>262</v>
      </c>
    </row>
    <row r="2" spans="1:28" x14ac:dyDescent="0.35">
      <c r="A2" s="37" t="s">
        <v>203</v>
      </c>
      <c r="B2" s="12">
        <v>6596986.3013698626</v>
      </c>
      <c r="C2" s="12">
        <v>8471232.8767123297</v>
      </c>
      <c r="D2" s="31">
        <f t="shared" ref="D2:M17" si="0">(1+$T2)*C2</f>
        <v>8301808.2191780834</v>
      </c>
      <c r="E2" s="31">
        <f t="shared" si="0"/>
        <v>8135772.054794522</v>
      </c>
      <c r="F2" s="31">
        <f t="shared" si="0"/>
        <v>7973056.6136986315</v>
      </c>
      <c r="G2" s="31">
        <f t="shared" si="0"/>
        <v>7813595.4814246586</v>
      </c>
      <c r="H2" s="31">
        <f t="shared" si="0"/>
        <v>7657323.5717961648</v>
      </c>
      <c r="I2" s="31">
        <f t="shared" si="0"/>
        <v>7504177.1003602417</v>
      </c>
      <c r="J2" s="31">
        <f t="shared" si="0"/>
        <v>7354093.5583530366</v>
      </c>
      <c r="K2" s="31">
        <f t="shared" si="0"/>
        <v>7207011.6871859757</v>
      </c>
      <c r="L2" s="31">
        <f t="shared" si="0"/>
        <v>7062871.453442256</v>
      </c>
      <c r="M2" s="31">
        <f t="shared" si="0"/>
        <v>6921614.0243734103</v>
      </c>
      <c r="N2" s="145">
        <v>240.79</v>
      </c>
      <c r="O2" s="12">
        <v>309.2</v>
      </c>
      <c r="P2" s="58">
        <f>N2*10000000/365</f>
        <v>6596986.3013698626</v>
      </c>
      <c r="Q2" s="58">
        <f>O2*10000000/365</f>
        <v>8471232.8767123297</v>
      </c>
      <c r="R2" s="58">
        <v>567</v>
      </c>
      <c r="S2" s="58">
        <f>Q2-C2</f>
        <v>0</v>
      </c>
      <c r="T2" s="58">
        <v>-0.02</v>
      </c>
      <c r="V2" s="58">
        <v>630</v>
      </c>
      <c r="W2" s="58">
        <v>567</v>
      </c>
      <c r="X2" s="58">
        <f>P2/W2/24</f>
        <v>484.78735312829673</v>
      </c>
      <c r="Y2" s="58">
        <v>1910</v>
      </c>
      <c r="Z2" s="58">
        <f>SUM(X2:Y2)</f>
        <v>2394.7873531282967</v>
      </c>
      <c r="AA2" s="147">
        <v>4292.25</v>
      </c>
      <c r="AB2" s="58">
        <f>AA2*1000/V2/365/24</f>
        <v>0.77775059795607737</v>
      </c>
    </row>
    <row r="3" spans="1:28" x14ac:dyDescent="0.35">
      <c r="A3" s="14" t="s">
        <v>204</v>
      </c>
      <c r="B3" s="11">
        <v>18929589.041095886</v>
      </c>
      <c r="C3" s="11">
        <v>12599452.05479452</v>
      </c>
      <c r="D3" s="31">
        <f t="shared" si="0"/>
        <v>12347463.01369863</v>
      </c>
      <c r="E3" s="31">
        <f t="shared" si="0"/>
        <v>12100513.753424658</v>
      </c>
      <c r="F3" s="31">
        <f t="shared" si="0"/>
        <v>11858503.478356164</v>
      </c>
      <c r="G3" s="31">
        <f t="shared" si="0"/>
        <v>11621333.408789041</v>
      </c>
      <c r="H3" s="31">
        <f t="shared" si="0"/>
        <v>11388906.740613259</v>
      </c>
      <c r="I3" s="31">
        <f t="shared" si="0"/>
        <v>11161128.605800994</v>
      </c>
      <c r="J3" s="31">
        <f t="shared" si="0"/>
        <v>10937906.033684975</v>
      </c>
      <c r="K3" s="31">
        <f t="shared" si="0"/>
        <v>10719147.913011275</v>
      </c>
      <c r="L3" s="31">
        <f t="shared" si="0"/>
        <v>10504764.95475105</v>
      </c>
      <c r="M3" s="31">
        <f t="shared" si="0"/>
        <v>10294669.655656029</v>
      </c>
      <c r="N3" s="145">
        <v>690.93</v>
      </c>
      <c r="O3" s="11">
        <v>459.88</v>
      </c>
      <c r="P3" s="58">
        <f t="shared" ref="P3:Q66" si="1">N3*10000000/365</f>
        <v>18929589.041095886</v>
      </c>
      <c r="Q3" s="58">
        <f t="shared" si="1"/>
        <v>12599452.05479452</v>
      </c>
      <c r="R3" s="58">
        <v>900</v>
      </c>
      <c r="S3" s="58">
        <f t="shared" ref="S3:S66" si="2">Q3-C3</f>
        <v>0</v>
      </c>
      <c r="T3" s="58">
        <v>-0.02</v>
      </c>
      <c r="V3" s="58">
        <v>1000</v>
      </c>
      <c r="W3" s="58">
        <v>900</v>
      </c>
      <c r="X3" s="58">
        <f t="shared" ref="X3:X66" si="3">P3/W3/24</f>
        <v>876.36986301369836</v>
      </c>
      <c r="Y3" s="58">
        <v>1830</v>
      </c>
      <c r="Z3" s="58">
        <f t="shared" ref="Z3:Z66" si="4">SUM(X3:Y3)</f>
        <v>2706.3698630136983</v>
      </c>
      <c r="AA3" s="147">
        <v>7055.09</v>
      </c>
      <c r="AB3" s="58">
        <f t="shared" ref="AB3:AB66" si="5">AA3*1000/V3/365/24</f>
        <v>0.80537557077625577</v>
      </c>
    </row>
    <row r="4" spans="1:28" x14ac:dyDescent="0.35">
      <c r="A4" s="84" t="s">
        <v>34</v>
      </c>
      <c r="B4" s="83">
        <v>1509041.0958904109</v>
      </c>
      <c r="C4" s="83">
        <v>3381369.8630136987</v>
      </c>
      <c r="D4" s="31">
        <f t="shared" si="0"/>
        <v>3482810.9589041099</v>
      </c>
      <c r="E4" s="31">
        <f t="shared" si="0"/>
        <v>3587295.2876712331</v>
      </c>
      <c r="F4" s="31">
        <f t="shared" si="0"/>
        <v>3694914.1463013701</v>
      </c>
      <c r="G4" s="31">
        <f t="shared" si="0"/>
        <v>3805761.5706904111</v>
      </c>
      <c r="H4" s="31">
        <f t="shared" si="0"/>
        <v>3919934.4178111237</v>
      </c>
      <c r="I4" s="31">
        <f t="shared" si="0"/>
        <v>4037532.4503454575</v>
      </c>
      <c r="J4" s="31">
        <f t="shared" si="0"/>
        <v>4158658.4238558211</v>
      </c>
      <c r="K4" s="31">
        <f t="shared" si="0"/>
        <v>4283418.1765714958</v>
      </c>
      <c r="L4" s="31">
        <f t="shared" si="0"/>
        <v>4411920.7218686407</v>
      </c>
      <c r="M4" s="31">
        <f t="shared" si="0"/>
        <v>4544278.3435247</v>
      </c>
      <c r="N4" s="145">
        <v>55.08</v>
      </c>
      <c r="O4" s="83">
        <v>123.42</v>
      </c>
      <c r="P4" s="58">
        <f t="shared" si="1"/>
        <v>1509041.0958904109</v>
      </c>
      <c r="Q4" s="58">
        <f t="shared" si="1"/>
        <v>3381369.8630136987</v>
      </c>
      <c r="R4" s="58">
        <v>82.5</v>
      </c>
      <c r="S4" s="58">
        <f t="shared" si="2"/>
        <v>0</v>
      </c>
      <c r="T4" s="58">
        <v>0.03</v>
      </c>
      <c r="V4" s="58">
        <v>165</v>
      </c>
      <c r="W4" s="58">
        <v>82.5</v>
      </c>
      <c r="X4" s="58">
        <f t="shared" si="3"/>
        <v>762.14196762141967</v>
      </c>
      <c r="Y4" s="58">
        <v>5100</v>
      </c>
      <c r="Z4" s="58">
        <f t="shared" si="4"/>
        <v>5862.14196762142</v>
      </c>
      <c r="AA4" s="58">
        <v>840.86</v>
      </c>
      <c r="AB4" s="58">
        <f t="shared" si="5"/>
        <v>0.58174899681748993</v>
      </c>
    </row>
    <row r="5" spans="1:28" x14ac:dyDescent="0.35">
      <c r="A5" s="90" t="s">
        <v>205</v>
      </c>
      <c r="B5" s="89">
        <v>2011232.8767123288</v>
      </c>
      <c r="C5" s="89">
        <v>5316986.3013698626</v>
      </c>
      <c r="D5" s="31">
        <f t="shared" si="0"/>
        <v>5476495.8904109588</v>
      </c>
      <c r="E5" s="31">
        <f t="shared" si="0"/>
        <v>5640790.7671232875</v>
      </c>
      <c r="F5" s="31">
        <f t="shared" si="0"/>
        <v>5810014.4901369866</v>
      </c>
      <c r="G5" s="31">
        <f t="shared" si="0"/>
        <v>5984314.9248410966</v>
      </c>
      <c r="H5" s="31">
        <f t="shared" si="0"/>
        <v>6163844.3725863295</v>
      </c>
      <c r="I5" s="31">
        <f t="shared" si="0"/>
        <v>6348759.7037639199</v>
      </c>
      <c r="J5" s="31">
        <f t="shared" si="0"/>
        <v>6539222.4948768374</v>
      </c>
      <c r="K5" s="31">
        <f t="shared" si="0"/>
        <v>6735399.1697231429</v>
      </c>
      <c r="L5" s="31">
        <f t="shared" si="0"/>
        <v>6937461.1448148377</v>
      </c>
      <c r="M5" s="31">
        <f t="shared" si="0"/>
        <v>7145584.9791592835</v>
      </c>
      <c r="N5" s="145">
        <v>73.41</v>
      </c>
      <c r="O5" s="89">
        <v>194.07</v>
      </c>
      <c r="P5" s="58">
        <f t="shared" si="1"/>
        <v>2011232.8767123288</v>
      </c>
      <c r="Q5" s="58">
        <f t="shared" si="1"/>
        <v>5316986.3013698626</v>
      </c>
      <c r="R5" s="58">
        <v>28.8</v>
      </c>
      <c r="S5" s="58">
        <f t="shared" si="2"/>
        <v>0</v>
      </c>
      <c r="T5" s="58">
        <v>0.03</v>
      </c>
      <c r="V5" s="58">
        <v>288</v>
      </c>
      <c r="W5" s="58">
        <v>28.8</v>
      </c>
      <c r="X5" s="58">
        <f t="shared" si="3"/>
        <v>2909.7697869101976</v>
      </c>
      <c r="Y5" s="58">
        <v>2430</v>
      </c>
      <c r="Z5" s="58">
        <f t="shared" si="4"/>
        <v>5339.7697869101976</v>
      </c>
      <c r="AA5" s="147">
        <v>1070.6500000000001</v>
      </c>
      <c r="AB5" s="58">
        <f t="shared" si="5"/>
        <v>0.42437610984271945</v>
      </c>
    </row>
    <row r="6" spans="1:28" x14ac:dyDescent="0.35">
      <c r="A6" s="14" t="s">
        <v>206</v>
      </c>
      <c r="B6" s="11">
        <v>6992054.7945205476</v>
      </c>
      <c r="C6" s="11">
        <v>11949863.01369863</v>
      </c>
      <c r="D6" s="31">
        <f t="shared" si="0"/>
        <v>11949863.01369863</v>
      </c>
      <c r="E6" s="31">
        <f t="shared" si="0"/>
        <v>11949863.01369863</v>
      </c>
      <c r="F6" s="31">
        <f t="shared" si="0"/>
        <v>11949863.01369863</v>
      </c>
      <c r="G6" s="31">
        <f t="shared" si="0"/>
        <v>11949863.01369863</v>
      </c>
      <c r="H6" s="31">
        <f t="shared" si="0"/>
        <v>11949863.01369863</v>
      </c>
      <c r="I6" s="31">
        <f t="shared" si="0"/>
        <v>11949863.01369863</v>
      </c>
      <c r="J6" s="31">
        <f t="shared" si="0"/>
        <v>11949863.01369863</v>
      </c>
      <c r="K6" s="31">
        <f t="shared" si="0"/>
        <v>11949863.01369863</v>
      </c>
      <c r="L6" s="31">
        <f t="shared" si="0"/>
        <v>11949863.01369863</v>
      </c>
      <c r="M6" s="31">
        <f t="shared" si="0"/>
        <v>11949863.01369863</v>
      </c>
      <c r="N6" s="145">
        <v>255.21</v>
      </c>
      <c r="O6" s="11">
        <v>436.17</v>
      </c>
      <c r="P6" s="58">
        <f t="shared" si="1"/>
        <v>6992054.7945205476</v>
      </c>
      <c r="Q6" s="58">
        <f t="shared" si="1"/>
        <v>11949863.01369863</v>
      </c>
      <c r="R6" s="58">
        <v>800</v>
      </c>
      <c r="S6" s="58">
        <f t="shared" si="2"/>
        <v>0</v>
      </c>
      <c r="T6" s="58">
        <v>0</v>
      </c>
      <c r="V6" s="58">
        <v>1000</v>
      </c>
      <c r="W6" s="58">
        <v>800</v>
      </c>
      <c r="X6" s="58">
        <f t="shared" si="3"/>
        <v>364.16952054794518</v>
      </c>
      <c r="Y6" s="58">
        <v>2520</v>
      </c>
      <c r="Z6" s="58">
        <f t="shared" si="4"/>
        <v>2884.169520547945</v>
      </c>
      <c r="AA6" s="147">
        <v>6328.22</v>
      </c>
      <c r="AB6" s="58">
        <f t="shared" si="5"/>
        <v>0.72239954337899548</v>
      </c>
    </row>
    <row r="7" spans="1:28" x14ac:dyDescent="0.35">
      <c r="A7" s="84" t="s">
        <v>37</v>
      </c>
      <c r="B7" s="83">
        <v>2715342.4657534244</v>
      </c>
      <c r="C7" s="83">
        <v>4594520.5479452051</v>
      </c>
      <c r="D7" s="31">
        <f t="shared" si="0"/>
        <v>4732356.1643835614</v>
      </c>
      <c r="E7" s="31">
        <f t="shared" si="0"/>
        <v>4874326.8493150687</v>
      </c>
      <c r="F7" s="31">
        <f t="shared" si="0"/>
        <v>5020556.6547945207</v>
      </c>
      <c r="G7" s="31">
        <f t="shared" si="0"/>
        <v>5171173.3544383561</v>
      </c>
      <c r="H7" s="31">
        <f t="shared" si="0"/>
        <v>5326308.5550715066</v>
      </c>
      <c r="I7" s="31">
        <f t="shared" si="0"/>
        <v>5486097.8117236523</v>
      </c>
      <c r="J7" s="31">
        <f t="shared" si="0"/>
        <v>5650680.746075362</v>
      </c>
      <c r="K7" s="31">
        <f t="shared" si="0"/>
        <v>5820201.1684576226</v>
      </c>
      <c r="L7" s="31">
        <f t="shared" si="0"/>
        <v>5994807.2035113517</v>
      </c>
      <c r="M7" s="31">
        <f t="shared" si="0"/>
        <v>6174651.4196166927</v>
      </c>
      <c r="N7" s="145">
        <v>99.11</v>
      </c>
      <c r="O7" s="83">
        <v>167.7</v>
      </c>
      <c r="P7" s="58">
        <f t="shared" si="1"/>
        <v>2715342.4657534244</v>
      </c>
      <c r="Q7" s="58">
        <f t="shared" si="1"/>
        <v>4594520.5479452051</v>
      </c>
      <c r="R7" s="58">
        <v>105</v>
      </c>
      <c r="S7" s="58">
        <f t="shared" si="2"/>
        <v>0</v>
      </c>
      <c r="T7" s="58">
        <v>0.03</v>
      </c>
      <c r="V7" s="58">
        <v>210</v>
      </c>
      <c r="W7" s="58">
        <v>105</v>
      </c>
      <c r="X7" s="58">
        <f t="shared" si="3"/>
        <v>1077.5168514894542</v>
      </c>
      <c r="Y7" s="58">
        <v>4360</v>
      </c>
      <c r="Z7" s="58">
        <f t="shared" si="4"/>
        <v>5437.516851489454</v>
      </c>
      <c r="AA7" s="147">
        <v>1161.52</v>
      </c>
      <c r="AB7" s="58">
        <f t="shared" si="5"/>
        <v>0.63139813002826706</v>
      </c>
    </row>
    <row r="8" spans="1:28" x14ac:dyDescent="0.35">
      <c r="A8" s="84" t="s">
        <v>38</v>
      </c>
      <c r="B8" s="83">
        <v>871232.87671232875</v>
      </c>
      <c r="C8" s="83">
        <v>3748493.1506849313</v>
      </c>
      <c r="D8" s="31">
        <f t="shared" si="0"/>
        <v>3860947.9452054794</v>
      </c>
      <c r="E8" s="31">
        <f t="shared" si="0"/>
        <v>3976776.3835616438</v>
      </c>
      <c r="F8" s="31">
        <f t="shared" si="0"/>
        <v>4096079.675068493</v>
      </c>
      <c r="G8" s="31">
        <f t="shared" si="0"/>
        <v>4218962.0653205477</v>
      </c>
      <c r="H8" s="31">
        <f t="shared" si="0"/>
        <v>4345530.9272801643</v>
      </c>
      <c r="I8" s="31">
        <f t="shared" si="0"/>
        <v>4475896.8550985698</v>
      </c>
      <c r="J8" s="31">
        <f t="shared" si="0"/>
        <v>4610173.7607515268</v>
      </c>
      <c r="K8" s="31">
        <f t="shared" si="0"/>
        <v>4748478.9735740731</v>
      </c>
      <c r="L8" s="31">
        <f t="shared" si="0"/>
        <v>4890933.3427812951</v>
      </c>
      <c r="M8" s="31">
        <f t="shared" si="0"/>
        <v>5037661.3430647338</v>
      </c>
      <c r="N8" s="145">
        <v>31.8</v>
      </c>
      <c r="O8" s="83">
        <v>136.82</v>
      </c>
      <c r="P8" s="58">
        <f t="shared" si="1"/>
        <v>871232.87671232875</v>
      </c>
      <c r="Q8" s="58">
        <f t="shared" si="1"/>
        <v>3748493.1506849313</v>
      </c>
      <c r="R8" s="58">
        <v>110</v>
      </c>
      <c r="S8" s="58">
        <f t="shared" si="2"/>
        <v>0</v>
      </c>
      <c r="T8" s="58">
        <v>0.03</v>
      </c>
      <c r="V8" s="58">
        <v>220</v>
      </c>
      <c r="W8" s="58">
        <v>110</v>
      </c>
      <c r="X8" s="58">
        <f t="shared" si="3"/>
        <v>330.01245330012449</v>
      </c>
      <c r="Y8" s="58">
        <v>3910</v>
      </c>
      <c r="Z8" s="58">
        <f t="shared" si="4"/>
        <v>4240.0124533001244</v>
      </c>
      <c r="AA8" s="147">
        <v>1290.74</v>
      </c>
      <c r="AB8" s="58">
        <f t="shared" si="5"/>
        <v>0.66974885844748855</v>
      </c>
    </row>
    <row r="9" spans="1:28" x14ac:dyDescent="0.35">
      <c r="A9" s="14" t="s">
        <v>207</v>
      </c>
      <c r="B9" s="11">
        <v>8828493.1506849322</v>
      </c>
      <c r="C9" s="11">
        <v>10531506.849315068</v>
      </c>
      <c r="D9" s="31">
        <f t="shared" si="0"/>
        <v>10847452.05479452</v>
      </c>
      <c r="E9" s="31">
        <f t="shared" si="0"/>
        <v>11172875.616438355</v>
      </c>
      <c r="F9" s="31">
        <f t="shared" si="0"/>
        <v>11508061.884931507</v>
      </c>
      <c r="G9" s="31">
        <f t="shared" si="0"/>
        <v>11853303.741479453</v>
      </c>
      <c r="H9" s="31">
        <f t="shared" si="0"/>
        <v>12208902.853723837</v>
      </c>
      <c r="I9" s="31">
        <f t="shared" si="0"/>
        <v>12575169.939335553</v>
      </c>
      <c r="J9" s="31">
        <f t="shared" si="0"/>
        <v>12952425.03751562</v>
      </c>
      <c r="K9" s="31">
        <f t="shared" si="0"/>
        <v>13340997.78864109</v>
      </c>
      <c r="L9" s="31">
        <f t="shared" si="0"/>
        <v>13741227.722300323</v>
      </c>
      <c r="M9" s="31">
        <f t="shared" si="0"/>
        <v>14153464.553969333</v>
      </c>
      <c r="N9" s="145">
        <v>322.24</v>
      </c>
      <c r="O9" s="11">
        <v>384.4</v>
      </c>
      <c r="P9" s="58">
        <f t="shared" si="1"/>
        <v>8828493.1506849322</v>
      </c>
      <c r="Q9" s="58">
        <f t="shared" si="1"/>
        <v>10531506.849315068</v>
      </c>
      <c r="R9" s="58">
        <v>378</v>
      </c>
      <c r="S9" s="58">
        <f t="shared" si="2"/>
        <v>0</v>
      </c>
      <c r="T9" s="58">
        <v>0.03</v>
      </c>
      <c r="V9" s="58">
        <v>420</v>
      </c>
      <c r="W9" s="58">
        <v>378</v>
      </c>
      <c r="X9" s="58">
        <f t="shared" si="3"/>
        <v>973.15841608079063</v>
      </c>
      <c r="Y9" s="58">
        <v>3330</v>
      </c>
      <c r="Z9" s="58">
        <f t="shared" si="4"/>
        <v>4303.1584160807906</v>
      </c>
      <c r="AA9" s="147">
        <v>2845.86</v>
      </c>
      <c r="AB9" s="58">
        <f t="shared" si="5"/>
        <v>0.77349967384213958</v>
      </c>
    </row>
    <row r="10" spans="1:28" x14ac:dyDescent="0.35">
      <c r="A10" s="14" t="s">
        <v>208</v>
      </c>
      <c r="B10" s="11">
        <v>16366027.397260275</v>
      </c>
      <c r="C10" s="11">
        <v>17095890.410958905</v>
      </c>
      <c r="D10" s="12">
        <f t="shared" si="0"/>
        <v>16753972.602739727</v>
      </c>
      <c r="E10" s="12">
        <f t="shared" si="0"/>
        <v>16418893.150684932</v>
      </c>
      <c r="F10" s="12">
        <f t="shared" si="0"/>
        <v>16090515.287671233</v>
      </c>
      <c r="G10" s="12">
        <f t="shared" si="0"/>
        <v>15768704.981917808</v>
      </c>
      <c r="H10" s="12">
        <f t="shared" si="0"/>
        <v>15453330.882279452</v>
      </c>
      <c r="I10" s="12">
        <f t="shared" si="0"/>
        <v>15144264.264633862</v>
      </c>
      <c r="J10" s="12">
        <f t="shared" si="0"/>
        <v>14841378.979341185</v>
      </c>
      <c r="K10" s="12">
        <f t="shared" si="0"/>
        <v>14544551.39975436</v>
      </c>
      <c r="L10" s="12">
        <f t="shared" si="0"/>
        <v>14253660.371759273</v>
      </c>
      <c r="M10" s="12">
        <f t="shared" si="0"/>
        <v>13968587.164324088</v>
      </c>
      <c r="N10" s="145">
        <v>597.36</v>
      </c>
      <c r="O10" s="11">
        <v>624</v>
      </c>
      <c r="P10" s="58">
        <f t="shared" si="1"/>
        <v>16366027.397260275</v>
      </c>
      <c r="Q10" s="58">
        <f t="shared" si="1"/>
        <v>17095890.410958905</v>
      </c>
      <c r="R10" s="58">
        <v>450</v>
      </c>
      <c r="S10" s="58">
        <f t="shared" si="2"/>
        <v>0</v>
      </c>
      <c r="T10" s="58">
        <v>-0.02</v>
      </c>
      <c r="V10" s="58">
        <v>500</v>
      </c>
      <c r="W10" s="58">
        <v>450</v>
      </c>
      <c r="X10" s="58">
        <f t="shared" si="3"/>
        <v>1515.3729071537291</v>
      </c>
      <c r="Y10" s="58">
        <v>3230</v>
      </c>
      <c r="Z10" s="58">
        <f t="shared" si="4"/>
        <v>4745.3729071537291</v>
      </c>
      <c r="AA10" s="147">
        <v>3387.93</v>
      </c>
      <c r="AB10" s="58">
        <f t="shared" si="5"/>
        <v>0.77349999999999997</v>
      </c>
    </row>
    <row r="11" spans="1:28" x14ac:dyDescent="0.35">
      <c r="A11" s="14" t="s">
        <v>209</v>
      </c>
      <c r="B11" s="11">
        <v>16837260.273972601</v>
      </c>
      <c r="C11" s="11">
        <v>18437260.273972604</v>
      </c>
      <c r="D11" s="12">
        <f t="shared" si="0"/>
        <v>18068515.06849315</v>
      </c>
      <c r="E11" s="12">
        <f t="shared" si="0"/>
        <v>17707144.767123286</v>
      </c>
      <c r="F11" s="12">
        <f t="shared" si="0"/>
        <v>17353001.87178082</v>
      </c>
      <c r="G11" s="12">
        <f t="shared" si="0"/>
        <v>17005941.834345203</v>
      </c>
      <c r="H11" s="12">
        <f t="shared" si="0"/>
        <v>16665822.997658299</v>
      </c>
      <c r="I11" s="12">
        <f t="shared" si="0"/>
        <v>16332506.537705133</v>
      </c>
      <c r="J11" s="12">
        <f t="shared" si="0"/>
        <v>16005856.406951031</v>
      </c>
      <c r="K11" s="12">
        <f t="shared" si="0"/>
        <v>15685739.27881201</v>
      </c>
      <c r="L11" s="12">
        <f t="shared" si="0"/>
        <v>15372024.493235769</v>
      </c>
      <c r="M11" s="12">
        <f t="shared" si="0"/>
        <v>15064584.003371052</v>
      </c>
      <c r="N11" s="145">
        <v>614.55999999999995</v>
      </c>
      <c r="O11" s="11">
        <v>672.96</v>
      </c>
      <c r="P11" s="58">
        <f t="shared" si="1"/>
        <v>16837260.273972601</v>
      </c>
      <c r="Q11" s="58">
        <f t="shared" si="1"/>
        <v>18437260.273972604</v>
      </c>
      <c r="R11" s="58">
        <v>450</v>
      </c>
      <c r="S11" s="58">
        <f t="shared" si="2"/>
        <v>0</v>
      </c>
      <c r="T11" s="58">
        <v>-0.02</v>
      </c>
      <c r="V11" s="58">
        <v>500</v>
      </c>
      <c r="W11" s="58">
        <v>450</v>
      </c>
      <c r="X11" s="58">
        <f t="shared" si="3"/>
        <v>1559.0055809233891</v>
      </c>
      <c r="Y11" s="58">
        <v>3440</v>
      </c>
      <c r="Z11" s="58">
        <f t="shared" si="4"/>
        <v>4999.0055809233891</v>
      </c>
      <c r="AA11" s="147">
        <v>3387.93</v>
      </c>
      <c r="AB11" s="58">
        <f t="shared" si="5"/>
        <v>0.77349999999999997</v>
      </c>
    </row>
    <row r="12" spans="1:28" x14ac:dyDescent="0.35">
      <c r="A12" s="14" t="s">
        <v>210</v>
      </c>
      <c r="B12" s="11">
        <v>9413150.6849315073</v>
      </c>
      <c r="C12" s="11">
        <v>36247123.287671231</v>
      </c>
      <c r="D12" s="31">
        <f t="shared" si="0"/>
        <v>35522180.821917802</v>
      </c>
      <c r="E12" s="31">
        <f t="shared" si="0"/>
        <v>34811737.205479443</v>
      </c>
      <c r="F12" s="31">
        <f t="shared" si="0"/>
        <v>34115502.461369857</v>
      </c>
      <c r="G12" s="31">
        <f t="shared" si="0"/>
        <v>33433192.412142459</v>
      </c>
      <c r="H12" s="31">
        <f t="shared" si="0"/>
        <v>32764528.56389961</v>
      </c>
      <c r="I12" s="31">
        <f t="shared" si="0"/>
        <v>32109237.992621619</v>
      </c>
      <c r="J12" s="31">
        <f t="shared" si="0"/>
        <v>31467053.232769188</v>
      </c>
      <c r="K12" s="31">
        <f t="shared" si="0"/>
        <v>30837712.168113802</v>
      </c>
      <c r="L12" s="31">
        <f t="shared" si="0"/>
        <v>30220957.924751524</v>
      </c>
      <c r="M12" s="31">
        <f t="shared" si="0"/>
        <v>29616538.766256493</v>
      </c>
      <c r="N12" s="145">
        <v>343.58</v>
      </c>
      <c r="O12" s="11">
        <v>1323.02</v>
      </c>
      <c r="P12" s="58">
        <f t="shared" si="1"/>
        <v>9413150.6849315073</v>
      </c>
      <c r="Q12" s="58">
        <f t="shared" si="1"/>
        <v>36247123.287671231</v>
      </c>
      <c r="R12" s="58">
        <v>900</v>
      </c>
      <c r="S12" s="58">
        <f t="shared" si="2"/>
        <v>0</v>
      </c>
      <c r="T12" s="58">
        <v>-0.02</v>
      </c>
      <c r="V12" s="58">
        <v>1000</v>
      </c>
      <c r="W12" s="58">
        <v>900</v>
      </c>
      <c r="X12" s="58">
        <f t="shared" si="3"/>
        <v>435.79401319127351</v>
      </c>
      <c r="Y12" s="58">
        <v>1790</v>
      </c>
      <c r="Z12" s="58">
        <f t="shared" si="4"/>
        <v>2225.7940131912737</v>
      </c>
      <c r="AA12" s="147">
        <v>7000.11</v>
      </c>
      <c r="AB12" s="58">
        <f t="shared" si="5"/>
        <v>0.79909931506849308</v>
      </c>
    </row>
    <row r="13" spans="1:28" x14ac:dyDescent="0.35">
      <c r="A13" s="110" t="s">
        <v>43</v>
      </c>
      <c r="B13" s="24">
        <v>648219.17808219173</v>
      </c>
      <c r="C13" s="24">
        <v>323013.69863013696</v>
      </c>
      <c r="D13" s="31">
        <f t="shared" si="0"/>
        <v>323013.69863013696</v>
      </c>
      <c r="E13" s="31">
        <f t="shared" si="0"/>
        <v>323013.69863013696</v>
      </c>
      <c r="F13" s="31">
        <f t="shared" si="0"/>
        <v>323013.69863013696</v>
      </c>
      <c r="G13" s="31">
        <f t="shared" si="0"/>
        <v>323013.69863013696</v>
      </c>
      <c r="H13" s="31">
        <f t="shared" si="0"/>
        <v>323013.69863013696</v>
      </c>
      <c r="I13" s="31">
        <f t="shared" si="0"/>
        <v>323013.69863013696</v>
      </c>
      <c r="J13" s="31">
        <f t="shared" si="0"/>
        <v>323013.69863013696</v>
      </c>
      <c r="K13" s="31">
        <f t="shared" si="0"/>
        <v>323013.69863013696</v>
      </c>
      <c r="L13" s="31">
        <f t="shared" si="0"/>
        <v>323013.69863013696</v>
      </c>
      <c r="M13" s="31">
        <f t="shared" si="0"/>
        <v>323013.69863013696</v>
      </c>
      <c r="N13" s="145">
        <v>23.66</v>
      </c>
      <c r="O13" s="24">
        <v>11.79</v>
      </c>
      <c r="P13" s="58">
        <f t="shared" si="1"/>
        <v>648219.17808219173</v>
      </c>
      <c r="Q13" s="58">
        <f t="shared" si="1"/>
        <v>323013.69863013696</v>
      </c>
      <c r="R13" s="58">
        <v>48.96</v>
      </c>
      <c r="S13" s="58">
        <f t="shared" si="2"/>
        <v>0</v>
      </c>
      <c r="T13" s="58">
        <v>0</v>
      </c>
      <c r="V13" s="58">
        <v>58</v>
      </c>
      <c r="W13" s="58">
        <v>48.96</v>
      </c>
      <c r="X13" s="58">
        <f t="shared" si="3"/>
        <v>551.65711642343388</v>
      </c>
      <c r="Y13" s="58">
        <v>0</v>
      </c>
      <c r="Z13" s="58">
        <f t="shared" si="4"/>
        <v>551.65711642343388</v>
      </c>
      <c r="AA13" s="58">
        <v>151.37</v>
      </c>
      <c r="AB13" s="58">
        <f t="shared" si="5"/>
        <v>0.29792552353960006</v>
      </c>
    </row>
    <row r="14" spans="1:28" x14ac:dyDescent="0.35">
      <c r="A14" s="110" t="s">
        <v>44</v>
      </c>
      <c r="B14" s="24">
        <v>155616.43835616438</v>
      </c>
      <c r="C14" s="24">
        <v>101369.86301369863</v>
      </c>
      <c r="D14" s="31">
        <f t="shared" si="0"/>
        <v>101369.86301369863</v>
      </c>
      <c r="E14" s="31">
        <f t="shared" si="0"/>
        <v>101369.86301369863</v>
      </c>
      <c r="F14" s="31">
        <f t="shared" si="0"/>
        <v>101369.86301369863</v>
      </c>
      <c r="G14" s="31">
        <f t="shared" si="0"/>
        <v>101369.86301369863</v>
      </c>
      <c r="H14" s="31">
        <f t="shared" si="0"/>
        <v>101369.86301369863</v>
      </c>
      <c r="I14" s="31">
        <f t="shared" si="0"/>
        <v>101369.86301369863</v>
      </c>
      <c r="J14" s="31">
        <f t="shared" si="0"/>
        <v>101369.86301369863</v>
      </c>
      <c r="K14" s="31">
        <f t="shared" si="0"/>
        <v>101369.86301369863</v>
      </c>
      <c r="L14" s="31">
        <f t="shared" si="0"/>
        <v>101369.86301369863</v>
      </c>
      <c r="M14" s="31">
        <f t="shared" si="0"/>
        <v>101369.86301369863</v>
      </c>
      <c r="N14" s="145">
        <v>5.68</v>
      </c>
      <c r="O14" s="24">
        <v>3.7</v>
      </c>
      <c r="P14" s="58">
        <f t="shared" si="1"/>
        <v>155616.43835616438</v>
      </c>
      <c r="Q14" s="58">
        <f t="shared" si="1"/>
        <v>101369.86301369863</v>
      </c>
      <c r="R14" s="58">
        <v>17</v>
      </c>
      <c r="S14" s="58">
        <f t="shared" si="2"/>
        <v>0</v>
      </c>
      <c r="T14" s="58">
        <v>0</v>
      </c>
      <c r="V14" s="58">
        <v>20</v>
      </c>
      <c r="W14" s="58">
        <v>17</v>
      </c>
      <c r="X14" s="58">
        <f t="shared" si="3"/>
        <v>381.41283910824603</v>
      </c>
      <c r="Y14" s="58">
        <v>0</v>
      </c>
      <c r="Z14" s="58">
        <f t="shared" si="4"/>
        <v>381.41283910824603</v>
      </c>
      <c r="AA14" s="58">
        <v>52.56</v>
      </c>
      <c r="AB14" s="58">
        <f t="shared" si="5"/>
        <v>0.3</v>
      </c>
    </row>
    <row r="15" spans="1:28" x14ac:dyDescent="0.35">
      <c r="A15" s="110" t="s">
        <v>211</v>
      </c>
      <c r="B15" s="24">
        <v>516164.38356164383</v>
      </c>
      <c r="C15" s="24">
        <v>485753.42465753423</v>
      </c>
      <c r="D15" s="12">
        <f t="shared" si="0"/>
        <v>485753.42465753423</v>
      </c>
      <c r="E15" s="12">
        <f t="shared" si="0"/>
        <v>485753.42465753423</v>
      </c>
      <c r="F15" s="12">
        <f t="shared" si="0"/>
        <v>485753.42465753423</v>
      </c>
      <c r="G15" s="12">
        <f t="shared" si="0"/>
        <v>485753.42465753423</v>
      </c>
      <c r="H15" s="12">
        <f t="shared" si="0"/>
        <v>485753.42465753423</v>
      </c>
      <c r="I15" s="12">
        <f t="shared" si="0"/>
        <v>485753.42465753423</v>
      </c>
      <c r="J15" s="12">
        <f t="shared" si="0"/>
        <v>485753.42465753423</v>
      </c>
      <c r="K15" s="12">
        <f t="shared" si="0"/>
        <v>485753.42465753423</v>
      </c>
      <c r="L15" s="12">
        <f t="shared" si="0"/>
        <v>485753.42465753423</v>
      </c>
      <c r="M15" s="12">
        <f t="shared" si="0"/>
        <v>485753.42465753423</v>
      </c>
      <c r="N15" s="145">
        <v>18.84</v>
      </c>
      <c r="O15" s="24">
        <v>17.73</v>
      </c>
      <c r="P15" s="58">
        <f t="shared" si="1"/>
        <v>516164.38356164383</v>
      </c>
      <c r="Q15" s="58">
        <f t="shared" si="1"/>
        <v>485753.42465753423</v>
      </c>
      <c r="R15" s="58">
        <v>84.149999999999991</v>
      </c>
      <c r="S15" s="58">
        <f t="shared" si="2"/>
        <v>0</v>
      </c>
      <c r="T15" s="58">
        <v>0</v>
      </c>
      <c r="V15" s="58">
        <v>99</v>
      </c>
      <c r="W15" s="58">
        <v>84.149999999999991</v>
      </c>
      <c r="X15" s="58">
        <f t="shared" si="3"/>
        <v>255.57753196754004</v>
      </c>
      <c r="Y15" s="58">
        <v>0</v>
      </c>
      <c r="Z15" s="58">
        <f t="shared" si="4"/>
        <v>255.57753196754004</v>
      </c>
      <c r="AA15" s="58">
        <v>260.17</v>
      </c>
      <c r="AB15" s="58">
        <f t="shared" si="5"/>
        <v>0.29999769383331026</v>
      </c>
    </row>
    <row r="16" spans="1:28" x14ac:dyDescent="0.35">
      <c r="A16" s="110" t="s">
        <v>46</v>
      </c>
      <c r="B16" s="24">
        <v>1261643.8356164384</v>
      </c>
      <c r="C16" s="24">
        <v>1092328.7671232878</v>
      </c>
      <c r="D16" s="31">
        <f t="shared" si="0"/>
        <v>1092328.7671232878</v>
      </c>
      <c r="E16" s="31">
        <f t="shared" si="0"/>
        <v>1092328.7671232878</v>
      </c>
      <c r="F16" s="31">
        <f t="shared" si="0"/>
        <v>1092328.7671232878</v>
      </c>
      <c r="G16" s="31">
        <f t="shared" si="0"/>
        <v>1092328.7671232878</v>
      </c>
      <c r="H16" s="31">
        <f t="shared" si="0"/>
        <v>1092328.7671232878</v>
      </c>
      <c r="I16" s="31">
        <f t="shared" si="0"/>
        <v>1092328.7671232878</v>
      </c>
      <c r="J16" s="31">
        <f t="shared" si="0"/>
        <v>1092328.7671232878</v>
      </c>
      <c r="K16" s="31">
        <f t="shared" si="0"/>
        <v>1092328.7671232878</v>
      </c>
      <c r="L16" s="31">
        <f t="shared" si="0"/>
        <v>1092328.7671232878</v>
      </c>
      <c r="M16" s="31">
        <f t="shared" si="0"/>
        <v>1092328.7671232878</v>
      </c>
      <c r="N16" s="145">
        <v>46.05</v>
      </c>
      <c r="O16" s="24">
        <v>39.869999999999997</v>
      </c>
      <c r="P16" s="58">
        <f t="shared" si="1"/>
        <v>1261643.8356164384</v>
      </c>
      <c r="Q16" s="58">
        <f t="shared" si="1"/>
        <v>1092328.7671232878</v>
      </c>
      <c r="R16" s="58">
        <v>216.75</v>
      </c>
      <c r="S16" s="58">
        <f t="shared" si="2"/>
        <v>0</v>
      </c>
      <c r="T16" s="58">
        <v>0</v>
      </c>
      <c r="V16" s="58">
        <v>255</v>
      </c>
      <c r="W16" s="58">
        <v>216.75</v>
      </c>
      <c r="X16" s="58">
        <f t="shared" si="3"/>
        <v>242.53053356717385</v>
      </c>
      <c r="Y16" s="58">
        <v>0</v>
      </c>
      <c r="Z16" s="58">
        <f t="shared" si="4"/>
        <v>242.53053356717385</v>
      </c>
      <c r="AA16" s="58">
        <v>670.14</v>
      </c>
      <c r="AB16" s="58">
        <f t="shared" si="5"/>
        <v>0.3</v>
      </c>
    </row>
    <row r="17" spans="1:28" x14ac:dyDescent="0.35">
      <c r="A17" s="110" t="s">
        <v>212</v>
      </c>
      <c r="B17" s="24">
        <v>196164.38356164383</v>
      </c>
      <c r="C17" s="24">
        <v>227123.28767123283</v>
      </c>
      <c r="D17" s="31">
        <f t="shared" si="0"/>
        <v>227123.28767123283</v>
      </c>
      <c r="E17" s="31">
        <f t="shared" si="0"/>
        <v>227123.28767123283</v>
      </c>
      <c r="F17" s="31">
        <f t="shared" si="0"/>
        <v>227123.28767123283</v>
      </c>
      <c r="G17" s="31">
        <f t="shared" si="0"/>
        <v>227123.28767123283</v>
      </c>
      <c r="H17" s="31">
        <f t="shared" si="0"/>
        <v>227123.28767123283</v>
      </c>
      <c r="I17" s="31">
        <f t="shared" si="0"/>
        <v>227123.28767123283</v>
      </c>
      <c r="J17" s="31">
        <f t="shared" si="0"/>
        <v>227123.28767123283</v>
      </c>
      <c r="K17" s="31">
        <f t="shared" si="0"/>
        <v>227123.28767123283</v>
      </c>
      <c r="L17" s="31">
        <f t="shared" si="0"/>
        <v>227123.28767123283</v>
      </c>
      <c r="M17" s="31">
        <f t="shared" si="0"/>
        <v>227123.28767123283</v>
      </c>
      <c r="N17" s="145">
        <v>7.16</v>
      </c>
      <c r="O17" s="24">
        <v>8.2899999999999991</v>
      </c>
      <c r="P17" s="58">
        <f t="shared" si="1"/>
        <v>196164.38356164383</v>
      </c>
      <c r="Q17" s="58">
        <f t="shared" si="1"/>
        <v>227123.28767123283</v>
      </c>
      <c r="R17" s="58">
        <v>11.645</v>
      </c>
      <c r="S17" s="58">
        <f t="shared" si="2"/>
        <v>0</v>
      </c>
      <c r="T17" s="58">
        <v>0</v>
      </c>
      <c r="V17" s="58">
        <v>14</v>
      </c>
      <c r="W17" s="58">
        <v>11.645</v>
      </c>
      <c r="X17" s="58">
        <f t="shared" si="3"/>
        <v>701.89059525420009</v>
      </c>
      <c r="Y17" s="58">
        <v>0</v>
      </c>
      <c r="Z17" s="58">
        <f t="shared" si="4"/>
        <v>701.89059525420009</v>
      </c>
      <c r="AA17" s="58">
        <v>36</v>
      </c>
      <c r="AB17" s="58">
        <f t="shared" si="5"/>
        <v>0.29354207436399221</v>
      </c>
    </row>
    <row r="18" spans="1:28" x14ac:dyDescent="0.35">
      <c r="A18" s="110" t="s">
        <v>213</v>
      </c>
      <c r="B18" s="24">
        <v>105205.47945205479</v>
      </c>
      <c r="C18" s="24">
        <v>105205.47945205479</v>
      </c>
      <c r="D18" s="12">
        <f t="shared" ref="D18:M33" si="6">(1+$T18)*C18</f>
        <v>105205.47945205479</v>
      </c>
      <c r="E18" s="12">
        <f t="shared" si="6"/>
        <v>105205.47945205479</v>
      </c>
      <c r="F18" s="12">
        <f t="shared" si="6"/>
        <v>105205.47945205479</v>
      </c>
      <c r="G18" s="12">
        <f t="shared" si="6"/>
        <v>105205.47945205479</v>
      </c>
      <c r="H18" s="12">
        <f t="shared" si="6"/>
        <v>105205.47945205479</v>
      </c>
      <c r="I18" s="12">
        <f t="shared" si="6"/>
        <v>105205.47945205479</v>
      </c>
      <c r="J18" s="12">
        <f t="shared" si="6"/>
        <v>105205.47945205479</v>
      </c>
      <c r="K18" s="12">
        <f t="shared" si="6"/>
        <v>105205.47945205479</v>
      </c>
      <c r="L18" s="12">
        <f t="shared" si="6"/>
        <v>105205.47945205479</v>
      </c>
      <c r="M18" s="12">
        <f t="shared" si="6"/>
        <v>105205.47945205479</v>
      </c>
      <c r="N18" s="145">
        <v>3.84</v>
      </c>
      <c r="O18" s="24">
        <v>3.84</v>
      </c>
      <c r="P18" s="58">
        <f t="shared" si="1"/>
        <v>105205.47945205479</v>
      </c>
      <c r="Q18" s="58">
        <f t="shared" si="1"/>
        <v>105205.47945205479</v>
      </c>
      <c r="R18" s="58">
        <v>5.0999999999999996</v>
      </c>
      <c r="S18" s="58">
        <f t="shared" si="2"/>
        <v>0</v>
      </c>
      <c r="T18" s="58">
        <v>0</v>
      </c>
      <c r="V18" s="58">
        <v>6</v>
      </c>
      <c r="W18" s="58">
        <v>5.0999999999999996</v>
      </c>
      <c r="X18" s="58">
        <f t="shared" si="3"/>
        <v>859.52189094816003</v>
      </c>
      <c r="Y18" s="58">
        <v>0</v>
      </c>
      <c r="Z18" s="58">
        <f t="shared" si="4"/>
        <v>859.52189094816003</v>
      </c>
      <c r="AA18" s="58">
        <v>15.77</v>
      </c>
      <c r="AB18" s="58">
        <f t="shared" si="5"/>
        <v>0.30003805175038051</v>
      </c>
    </row>
    <row r="19" spans="1:28" x14ac:dyDescent="0.35">
      <c r="A19" s="139" t="s">
        <v>49</v>
      </c>
      <c r="B19" s="24">
        <v>81095.890410958906</v>
      </c>
      <c r="C19" s="24">
        <v>76438.356164383556</v>
      </c>
      <c r="D19" s="12">
        <f t="shared" si="6"/>
        <v>76438.356164383556</v>
      </c>
      <c r="E19" s="12">
        <f t="shared" si="6"/>
        <v>76438.356164383556</v>
      </c>
      <c r="F19" s="12">
        <f t="shared" si="6"/>
        <v>76438.356164383556</v>
      </c>
      <c r="G19" s="12">
        <f t="shared" si="6"/>
        <v>76438.356164383556</v>
      </c>
      <c r="H19" s="12">
        <f t="shared" si="6"/>
        <v>76438.356164383556</v>
      </c>
      <c r="I19" s="12">
        <f t="shared" si="6"/>
        <v>76438.356164383556</v>
      </c>
      <c r="J19" s="12">
        <f t="shared" si="6"/>
        <v>76438.356164383556</v>
      </c>
      <c r="K19" s="12">
        <f t="shared" si="6"/>
        <v>76438.356164383556</v>
      </c>
      <c r="L19" s="12">
        <f t="shared" si="6"/>
        <v>76438.356164383556</v>
      </c>
      <c r="M19" s="12">
        <f t="shared" si="6"/>
        <v>76438.356164383556</v>
      </c>
      <c r="N19" s="145">
        <v>2.96</v>
      </c>
      <c r="O19" s="24">
        <v>2.79</v>
      </c>
      <c r="P19" s="58">
        <f t="shared" si="1"/>
        <v>81095.890410958906</v>
      </c>
      <c r="Q19" s="58">
        <f t="shared" si="1"/>
        <v>76438.356164383556</v>
      </c>
      <c r="R19" s="58">
        <v>3.06</v>
      </c>
      <c r="S19" s="58">
        <f t="shared" si="2"/>
        <v>0</v>
      </c>
      <c r="T19" s="58">
        <v>0</v>
      </c>
      <c r="V19" s="58">
        <v>4</v>
      </c>
      <c r="W19" s="58">
        <v>3.06</v>
      </c>
      <c r="X19" s="58">
        <f t="shared" si="3"/>
        <v>1104.2468737875668</v>
      </c>
      <c r="Y19" s="58">
        <v>0</v>
      </c>
      <c r="Z19" s="58">
        <f t="shared" si="4"/>
        <v>1104.2468737875668</v>
      </c>
      <c r="AA19" s="58">
        <v>9.4600000000000009</v>
      </c>
      <c r="AB19" s="58">
        <f t="shared" si="5"/>
        <v>0.2699771689497717</v>
      </c>
    </row>
    <row r="20" spans="1:28" x14ac:dyDescent="0.35">
      <c r="A20" s="110" t="s">
        <v>50</v>
      </c>
      <c r="B20" s="24">
        <v>1186849.3150684931</v>
      </c>
      <c r="C20" s="24">
        <v>1258904.1095890412</v>
      </c>
      <c r="D20" s="31">
        <f t="shared" si="6"/>
        <v>1271493.1506849315</v>
      </c>
      <c r="E20" s="31">
        <f t="shared" si="6"/>
        <v>1284208.0821917809</v>
      </c>
      <c r="F20" s="31">
        <f t="shared" si="6"/>
        <v>1297050.1630136988</v>
      </c>
      <c r="G20" s="31">
        <f t="shared" si="6"/>
        <v>1310020.6646438357</v>
      </c>
      <c r="H20" s="31">
        <f t="shared" si="6"/>
        <v>1323120.8712902742</v>
      </c>
      <c r="I20" s="31">
        <f t="shared" si="6"/>
        <v>1336352.080003177</v>
      </c>
      <c r="J20" s="31">
        <f t="shared" si="6"/>
        <v>1349715.6008032088</v>
      </c>
      <c r="K20" s="31">
        <f t="shared" si="6"/>
        <v>1363212.7568112409</v>
      </c>
      <c r="L20" s="31">
        <f t="shared" si="6"/>
        <v>1376844.8843793534</v>
      </c>
      <c r="M20" s="31">
        <f t="shared" si="6"/>
        <v>1390613.3332231469</v>
      </c>
      <c r="N20" s="145">
        <v>43.32</v>
      </c>
      <c r="O20" s="24">
        <v>45.95</v>
      </c>
      <c r="P20" s="58">
        <f t="shared" si="1"/>
        <v>1186849.3150684931</v>
      </c>
      <c r="Q20" s="58">
        <f t="shared" si="1"/>
        <v>1258904.1095890412</v>
      </c>
      <c r="R20" s="58">
        <v>101.575</v>
      </c>
      <c r="S20" s="58">
        <f t="shared" si="2"/>
        <v>0</v>
      </c>
      <c r="T20" s="58">
        <v>0.01</v>
      </c>
      <c r="V20" s="58">
        <v>119.5</v>
      </c>
      <c r="W20" s="58">
        <v>101.575</v>
      </c>
      <c r="X20" s="58">
        <f t="shared" si="3"/>
        <v>486.85261919291702</v>
      </c>
      <c r="Y20" s="58">
        <v>3260</v>
      </c>
      <c r="Z20" s="58">
        <f t="shared" si="4"/>
        <v>3746.8526191929168</v>
      </c>
      <c r="AA20" s="58">
        <v>626.1</v>
      </c>
      <c r="AB20" s="58">
        <f t="shared" si="5"/>
        <v>0.59809709405628475</v>
      </c>
    </row>
    <row r="21" spans="1:28" x14ac:dyDescent="0.35">
      <c r="A21" s="110" t="s">
        <v>51</v>
      </c>
      <c r="B21" s="24">
        <v>1431780.8219178081</v>
      </c>
      <c r="C21" s="24">
        <v>1943013.6986301369</v>
      </c>
      <c r="D21" s="31">
        <f t="shared" si="6"/>
        <v>1962443.8356164382</v>
      </c>
      <c r="E21" s="31">
        <f t="shared" si="6"/>
        <v>1982068.2739726026</v>
      </c>
      <c r="F21" s="31">
        <f t="shared" si="6"/>
        <v>2001888.9567123286</v>
      </c>
      <c r="G21" s="31">
        <f t="shared" si="6"/>
        <v>2021907.8462794519</v>
      </c>
      <c r="H21" s="31">
        <f t="shared" si="6"/>
        <v>2042126.9247422463</v>
      </c>
      <c r="I21" s="31">
        <f t="shared" si="6"/>
        <v>2062548.1939896687</v>
      </c>
      <c r="J21" s="31">
        <f t="shared" si="6"/>
        <v>2083173.6759295654</v>
      </c>
      <c r="K21" s="31">
        <f t="shared" si="6"/>
        <v>2104005.4126888611</v>
      </c>
      <c r="L21" s="31">
        <f t="shared" si="6"/>
        <v>2125045.4668157496</v>
      </c>
      <c r="M21" s="31">
        <f t="shared" si="6"/>
        <v>2146295.9214839074</v>
      </c>
      <c r="N21" s="145">
        <v>52.26</v>
      </c>
      <c r="O21" s="24">
        <v>70.92</v>
      </c>
      <c r="P21" s="58">
        <f t="shared" si="1"/>
        <v>1431780.8219178081</v>
      </c>
      <c r="Q21" s="58">
        <f t="shared" si="1"/>
        <v>1943013.6986301369</v>
      </c>
      <c r="R21" s="58">
        <v>207.0515</v>
      </c>
      <c r="S21" s="58">
        <f t="shared" si="2"/>
        <v>0</v>
      </c>
      <c r="T21" s="58">
        <v>0.01</v>
      </c>
      <c r="V21" s="58">
        <v>243.59</v>
      </c>
      <c r="W21" s="58">
        <v>207.0515</v>
      </c>
      <c r="X21" s="58">
        <f t="shared" si="3"/>
        <v>288.12896427495258</v>
      </c>
      <c r="Y21" s="58">
        <v>4360</v>
      </c>
      <c r="Z21" s="58">
        <f t="shared" si="4"/>
        <v>4648.1289642749525</v>
      </c>
      <c r="AA21" s="58">
        <v>1278.55</v>
      </c>
      <c r="AB21" s="58">
        <f t="shared" si="5"/>
        <v>0.59917564902923748</v>
      </c>
    </row>
    <row r="22" spans="1:28" x14ac:dyDescent="0.35">
      <c r="A22" s="14" t="s">
        <v>214</v>
      </c>
      <c r="B22" s="11">
        <v>1350136.98630137</v>
      </c>
      <c r="C22" s="11">
        <v>1438082.1917808219</v>
      </c>
      <c r="D22" s="12">
        <f t="shared" si="6"/>
        <v>1466843.8356164384</v>
      </c>
      <c r="E22" s="12">
        <f t="shared" si="6"/>
        <v>1496180.7123287672</v>
      </c>
      <c r="F22" s="12">
        <f t="shared" si="6"/>
        <v>1526104.3265753426</v>
      </c>
      <c r="G22" s="12">
        <f t="shared" si="6"/>
        <v>1556626.4131068494</v>
      </c>
      <c r="H22" s="12">
        <f t="shared" si="6"/>
        <v>1587758.9413689864</v>
      </c>
      <c r="I22" s="12">
        <f t="shared" si="6"/>
        <v>1619514.1201963662</v>
      </c>
      <c r="J22" s="12">
        <f t="shared" si="6"/>
        <v>1651904.4026002935</v>
      </c>
      <c r="K22" s="12">
        <f t="shared" si="6"/>
        <v>1684942.4906522995</v>
      </c>
      <c r="L22" s="12">
        <f t="shared" si="6"/>
        <v>1718641.3404653454</v>
      </c>
      <c r="M22" s="12">
        <f t="shared" si="6"/>
        <v>1753014.1672746523</v>
      </c>
      <c r="N22" s="145">
        <v>49.28</v>
      </c>
      <c r="O22" s="11">
        <v>52.49</v>
      </c>
      <c r="P22" s="58">
        <f t="shared" si="1"/>
        <v>1350136.98630137</v>
      </c>
      <c r="Q22" s="58">
        <f t="shared" si="1"/>
        <v>1438082.1917808219</v>
      </c>
      <c r="R22" s="58">
        <v>77</v>
      </c>
      <c r="S22" s="58">
        <f t="shared" si="2"/>
        <v>0</v>
      </c>
      <c r="T22" s="58">
        <v>0.02</v>
      </c>
      <c r="V22" s="58">
        <v>84</v>
      </c>
      <c r="W22" s="58">
        <v>77</v>
      </c>
      <c r="X22" s="58">
        <f t="shared" si="3"/>
        <v>730.59360730593608</v>
      </c>
      <c r="Y22" s="58">
        <v>4150</v>
      </c>
      <c r="Z22" s="58">
        <f t="shared" si="4"/>
        <v>4880.5936073059365</v>
      </c>
      <c r="AA22" s="58">
        <v>613.15</v>
      </c>
      <c r="AB22" s="58">
        <f t="shared" si="5"/>
        <v>0.83326538377908232</v>
      </c>
    </row>
    <row r="23" spans="1:28" x14ac:dyDescent="0.35">
      <c r="A23" s="14" t="s">
        <v>215</v>
      </c>
      <c r="B23" s="22">
        <v>2049863.0136986298</v>
      </c>
      <c r="C23" s="11">
        <v>2220821.9178082193</v>
      </c>
      <c r="D23" s="12">
        <f t="shared" si="6"/>
        <v>2243030.1369863017</v>
      </c>
      <c r="E23" s="12">
        <f t="shared" si="6"/>
        <v>2265460.4383561648</v>
      </c>
      <c r="F23" s="12">
        <f t="shared" si="6"/>
        <v>2288115.0427397266</v>
      </c>
      <c r="G23" s="12">
        <f t="shared" si="6"/>
        <v>2310996.1931671239</v>
      </c>
      <c r="H23" s="12">
        <f t="shared" si="6"/>
        <v>2334106.1550987954</v>
      </c>
      <c r="I23" s="12">
        <f t="shared" si="6"/>
        <v>2357447.2166497833</v>
      </c>
      <c r="J23" s="12">
        <f t="shared" si="6"/>
        <v>2381021.688816281</v>
      </c>
      <c r="K23" s="12">
        <f t="shared" si="6"/>
        <v>2404831.9057044438</v>
      </c>
      <c r="L23" s="12">
        <f t="shared" si="6"/>
        <v>2428880.2247614884</v>
      </c>
      <c r="M23" s="12">
        <f t="shared" si="6"/>
        <v>2453169.0270091034</v>
      </c>
      <c r="N23" s="145">
        <v>74.819999999999993</v>
      </c>
      <c r="O23" s="11">
        <v>81.06</v>
      </c>
      <c r="P23" s="58">
        <f t="shared" si="1"/>
        <v>2049863.0136986298</v>
      </c>
      <c r="Q23" s="58">
        <f t="shared" si="1"/>
        <v>2220821.9178082193</v>
      </c>
      <c r="R23" s="58">
        <v>263</v>
      </c>
      <c r="S23" s="58">
        <f t="shared" si="2"/>
        <v>0</v>
      </c>
      <c r="T23" s="58">
        <v>0.01</v>
      </c>
      <c r="V23" s="58">
        <v>271.83</v>
      </c>
      <c r="W23" s="58">
        <v>263</v>
      </c>
      <c r="X23" s="58">
        <f t="shared" si="3"/>
        <v>324.75649773425693</v>
      </c>
      <c r="Y23" s="58">
        <v>4170</v>
      </c>
      <c r="Z23" s="58">
        <f t="shared" si="4"/>
        <v>4494.7564977342572</v>
      </c>
      <c r="AA23" s="58">
        <v>1426.97</v>
      </c>
      <c r="AB23" s="58">
        <f t="shared" si="5"/>
        <v>0.5992573252454152</v>
      </c>
    </row>
    <row r="24" spans="1:28" x14ac:dyDescent="0.35">
      <c r="A24" s="14" t="s">
        <v>216</v>
      </c>
      <c r="B24" s="11">
        <v>4264383.5616438352</v>
      </c>
      <c r="C24" s="11">
        <v>4667397.2602739735</v>
      </c>
      <c r="D24" s="12">
        <f t="shared" si="6"/>
        <v>4574049.3150684936</v>
      </c>
      <c r="E24" s="12">
        <f t="shared" si="6"/>
        <v>4482568.3287671236</v>
      </c>
      <c r="F24" s="12">
        <f t="shared" si="6"/>
        <v>4392916.962191781</v>
      </c>
      <c r="G24" s="12">
        <f t="shared" si="6"/>
        <v>4305058.6229479453</v>
      </c>
      <c r="H24" s="12">
        <f t="shared" si="6"/>
        <v>4218957.4504889864</v>
      </c>
      <c r="I24" s="12">
        <f t="shared" si="6"/>
        <v>4134578.3014792064</v>
      </c>
      <c r="J24" s="12">
        <f t="shared" si="6"/>
        <v>4051886.7354496224</v>
      </c>
      <c r="K24" s="12">
        <f t="shared" si="6"/>
        <v>3970849.0007406301</v>
      </c>
      <c r="L24" s="12">
        <f t="shared" si="6"/>
        <v>3891432.0207258174</v>
      </c>
      <c r="M24" s="12">
        <f t="shared" si="6"/>
        <v>3813603.380311301</v>
      </c>
      <c r="N24" s="145">
        <v>155.65</v>
      </c>
      <c r="O24" s="11">
        <v>170.36</v>
      </c>
      <c r="P24" s="58">
        <f t="shared" si="1"/>
        <v>4264383.5616438352</v>
      </c>
      <c r="Q24" s="58">
        <f t="shared" si="1"/>
        <v>4667397.2602739735</v>
      </c>
      <c r="R24" s="58">
        <v>137</v>
      </c>
      <c r="S24" s="58">
        <f t="shared" si="2"/>
        <v>0</v>
      </c>
      <c r="T24" s="58">
        <v>-0.02</v>
      </c>
      <c r="V24" s="58">
        <v>150.43</v>
      </c>
      <c r="W24" s="58">
        <v>137</v>
      </c>
      <c r="X24" s="58">
        <f t="shared" si="3"/>
        <v>1296.9536379695362</v>
      </c>
      <c r="Y24" s="58">
        <v>3920</v>
      </c>
      <c r="Z24" s="58">
        <f t="shared" si="4"/>
        <v>5216.9536379695364</v>
      </c>
      <c r="AA24" s="58">
        <v>1055.29</v>
      </c>
      <c r="AB24" s="58">
        <f t="shared" si="5"/>
        <v>0.80081695790180774</v>
      </c>
    </row>
    <row r="25" spans="1:28" x14ac:dyDescent="0.35">
      <c r="A25" s="14" t="s">
        <v>55</v>
      </c>
      <c r="B25" s="11">
        <v>5713150.6849315064</v>
      </c>
      <c r="C25" s="11">
        <v>6017808.2191780824</v>
      </c>
      <c r="D25" s="12">
        <f t="shared" si="6"/>
        <v>6198342.4657534249</v>
      </c>
      <c r="E25" s="12">
        <f t="shared" si="6"/>
        <v>6384292.7397260275</v>
      </c>
      <c r="F25" s="12">
        <f t="shared" si="6"/>
        <v>6575821.5219178088</v>
      </c>
      <c r="G25" s="12">
        <f t="shared" si="6"/>
        <v>6773096.1675753435</v>
      </c>
      <c r="H25" s="12">
        <f t="shared" si="6"/>
        <v>6976289.052602604</v>
      </c>
      <c r="I25" s="12">
        <f t="shared" si="6"/>
        <v>7185577.7241806826</v>
      </c>
      <c r="J25" s="12">
        <f t="shared" si="6"/>
        <v>7401145.055906103</v>
      </c>
      <c r="K25" s="12">
        <f t="shared" si="6"/>
        <v>7623179.4075832861</v>
      </c>
      <c r="L25" s="12">
        <f t="shared" si="6"/>
        <v>7851874.7898107851</v>
      </c>
      <c r="M25" s="12">
        <f t="shared" si="6"/>
        <v>8087431.0335051091</v>
      </c>
      <c r="N25" s="145">
        <v>208.53</v>
      </c>
      <c r="O25" s="11">
        <v>219.65</v>
      </c>
      <c r="P25" s="58">
        <f t="shared" si="1"/>
        <v>5713150.6849315064</v>
      </c>
      <c r="Q25" s="58">
        <f t="shared" si="1"/>
        <v>6017808.2191780824</v>
      </c>
      <c r="R25" s="58">
        <v>323</v>
      </c>
      <c r="S25" s="58">
        <f t="shared" si="2"/>
        <v>0</v>
      </c>
      <c r="T25" s="58">
        <v>0.03</v>
      </c>
      <c r="V25" s="58">
        <v>373.2</v>
      </c>
      <c r="W25" s="58">
        <v>323</v>
      </c>
      <c r="X25" s="58">
        <f t="shared" si="3"/>
        <v>736.99054243182491</v>
      </c>
      <c r="Y25" s="58">
        <v>1760</v>
      </c>
      <c r="Z25" s="58">
        <f t="shared" si="4"/>
        <v>2496.9905424318249</v>
      </c>
      <c r="AA25" s="58">
        <v>2697.16</v>
      </c>
      <c r="AB25" s="58">
        <f t="shared" si="5"/>
        <v>0.82501333646556751</v>
      </c>
    </row>
    <row r="26" spans="1:28" x14ac:dyDescent="0.35">
      <c r="A26" s="14" t="s">
        <v>56</v>
      </c>
      <c r="B26" s="11">
        <v>6078082.1917808224</v>
      </c>
      <c r="C26" s="11">
        <v>7229041.0958904112</v>
      </c>
      <c r="D26" s="31">
        <f t="shared" si="6"/>
        <v>7301331.506849315</v>
      </c>
      <c r="E26" s="31">
        <f t="shared" si="6"/>
        <v>7374344.8219178086</v>
      </c>
      <c r="F26" s="31">
        <f t="shared" si="6"/>
        <v>7448088.2701369869</v>
      </c>
      <c r="G26" s="31">
        <f t="shared" si="6"/>
        <v>7522569.1528383568</v>
      </c>
      <c r="H26" s="31">
        <f t="shared" si="6"/>
        <v>7597794.8443667404</v>
      </c>
      <c r="I26" s="31">
        <f t="shared" si="6"/>
        <v>7673772.7928104075</v>
      </c>
      <c r="J26" s="31">
        <f t="shared" si="6"/>
        <v>7750510.5207385113</v>
      </c>
      <c r="K26" s="31">
        <f t="shared" si="6"/>
        <v>7828015.6259458968</v>
      </c>
      <c r="L26" s="31">
        <f t="shared" si="6"/>
        <v>7906295.7822053563</v>
      </c>
      <c r="M26" s="31">
        <f t="shared" si="6"/>
        <v>7985358.74002741</v>
      </c>
      <c r="N26" s="145">
        <v>221.85</v>
      </c>
      <c r="O26" s="145">
        <v>263.86</v>
      </c>
      <c r="P26" s="58">
        <f t="shared" si="1"/>
        <v>6078082.1917808224</v>
      </c>
      <c r="Q26" s="58">
        <f t="shared" si="1"/>
        <v>7229041.0958904112</v>
      </c>
      <c r="R26" s="58">
        <v>323</v>
      </c>
      <c r="S26" s="58">
        <f t="shared" si="2"/>
        <v>0</v>
      </c>
      <c r="T26" s="58">
        <v>0.01</v>
      </c>
      <c r="V26" s="58">
        <v>347.5</v>
      </c>
      <c r="W26" s="58">
        <v>323</v>
      </c>
      <c r="X26" s="58">
        <f t="shared" si="3"/>
        <v>784.06633020908441</v>
      </c>
      <c r="Y26" s="58">
        <v>1790</v>
      </c>
      <c r="Z26" s="58">
        <f t="shared" si="4"/>
        <v>2574.0663302090843</v>
      </c>
      <c r="AA26" s="58">
        <v>2790.71</v>
      </c>
      <c r="AB26" s="58">
        <f t="shared" si="5"/>
        <v>0.9167602903978187</v>
      </c>
    </row>
    <row r="27" spans="1:28" x14ac:dyDescent="0.35">
      <c r="A27" s="14" t="s">
        <v>57</v>
      </c>
      <c r="B27" s="11">
        <v>9095890.4109589048</v>
      </c>
      <c r="C27" s="11">
        <v>9889589.041095892</v>
      </c>
      <c r="D27" s="12">
        <f t="shared" si="6"/>
        <v>10186276.712328769</v>
      </c>
      <c r="E27" s="12">
        <f t="shared" si="6"/>
        <v>10491865.013698632</v>
      </c>
      <c r="F27" s="12">
        <f t="shared" si="6"/>
        <v>10806620.96410959</v>
      </c>
      <c r="G27" s="12">
        <f t="shared" si="6"/>
        <v>11130819.593032878</v>
      </c>
      <c r="H27" s="12">
        <f t="shared" si="6"/>
        <v>11464744.180823864</v>
      </c>
      <c r="I27" s="12">
        <f t="shared" si="6"/>
        <v>11808686.50624858</v>
      </c>
      <c r="J27" s="12">
        <f t="shared" si="6"/>
        <v>12162947.101436038</v>
      </c>
      <c r="K27" s="12">
        <f t="shared" si="6"/>
        <v>12527835.514479119</v>
      </c>
      <c r="L27" s="12">
        <f t="shared" si="6"/>
        <v>12903670.579913493</v>
      </c>
      <c r="M27" s="12">
        <f t="shared" si="6"/>
        <v>13290780.697310898</v>
      </c>
      <c r="N27" s="145">
        <v>332</v>
      </c>
      <c r="O27" s="145">
        <v>360.97</v>
      </c>
      <c r="P27" s="58">
        <f t="shared" si="1"/>
        <v>9095890.4109589048</v>
      </c>
      <c r="Q27" s="58">
        <f t="shared" si="1"/>
        <v>9889589.041095892</v>
      </c>
      <c r="R27" s="58">
        <v>784</v>
      </c>
      <c r="S27" s="58">
        <f t="shared" si="2"/>
        <v>0</v>
      </c>
      <c r="T27" s="58">
        <v>0.03</v>
      </c>
      <c r="V27" s="58">
        <v>849</v>
      </c>
      <c r="W27" s="58">
        <v>784</v>
      </c>
      <c r="X27" s="58">
        <f t="shared" si="3"/>
        <v>483.41254309943156</v>
      </c>
      <c r="Y27" s="58">
        <v>1320</v>
      </c>
      <c r="Z27" s="58">
        <f t="shared" si="4"/>
        <v>1803.4125430994316</v>
      </c>
      <c r="AA27" s="58">
        <v>6686.91</v>
      </c>
      <c r="AB27" s="58">
        <f t="shared" si="5"/>
        <v>0.89911176726850284</v>
      </c>
    </row>
    <row r="28" spans="1:28" x14ac:dyDescent="0.35">
      <c r="A28" s="14" t="s">
        <v>58</v>
      </c>
      <c r="B28" s="11">
        <v>9039452.0547945201</v>
      </c>
      <c r="C28" s="11">
        <v>9385205.4794520549</v>
      </c>
      <c r="D28" s="12">
        <f t="shared" si="6"/>
        <v>9666761.6438356172</v>
      </c>
      <c r="E28" s="12">
        <f t="shared" si="6"/>
        <v>9956764.4931506868</v>
      </c>
      <c r="F28" s="12">
        <f t="shared" si="6"/>
        <v>10255467.427945208</v>
      </c>
      <c r="G28" s="12">
        <f t="shared" si="6"/>
        <v>10563131.450783564</v>
      </c>
      <c r="H28" s="12">
        <f t="shared" si="6"/>
        <v>10880025.394307071</v>
      </c>
      <c r="I28" s="12">
        <f t="shared" si="6"/>
        <v>11206426.156136284</v>
      </c>
      <c r="J28" s="12">
        <f t="shared" si="6"/>
        <v>11542618.940820372</v>
      </c>
      <c r="K28" s="12">
        <f t="shared" si="6"/>
        <v>11888897.509044982</v>
      </c>
      <c r="L28" s="12">
        <f t="shared" si="6"/>
        <v>12245564.434316332</v>
      </c>
      <c r="M28" s="12">
        <f t="shared" si="6"/>
        <v>12612931.367345821</v>
      </c>
      <c r="N28" s="145">
        <v>329.94</v>
      </c>
      <c r="O28" s="145">
        <v>342.56</v>
      </c>
      <c r="P28" s="58">
        <f t="shared" si="1"/>
        <v>9039452.0547945201</v>
      </c>
      <c r="Q28" s="58">
        <f t="shared" si="1"/>
        <v>9385205.4794520549</v>
      </c>
      <c r="R28" s="58">
        <v>396</v>
      </c>
      <c r="S28" s="58">
        <f t="shared" si="2"/>
        <v>0</v>
      </c>
      <c r="T28" s="58">
        <v>0.03</v>
      </c>
      <c r="V28" s="58">
        <v>440</v>
      </c>
      <c r="W28" s="58">
        <v>396</v>
      </c>
      <c r="X28" s="58">
        <f t="shared" si="3"/>
        <v>951.12079701120786</v>
      </c>
      <c r="Y28" s="58">
        <v>3520</v>
      </c>
      <c r="Z28" s="58">
        <f t="shared" si="4"/>
        <v>4471.1207970112082</v>
      </c>
      <c r="AA28" s="58">
        <v>3255.3</v>
      </c>
      <c r="AB28" s="58">
        <f t="shared" si="5"/>
        <v>0.8445672478206725</v>
      </c>
    </row>
    <row r="29" spans="1:28" x14ac:dyDescent="0.35">
      <c r="A29" s="14" t="s">
        <v>59</v>
      </c>
      <c r="B29" s="11">
        <v>4346027.3972602738</v>
      </c>
      <c r="C29" s="11">
        <v>4760273.9726027399</v>
      </c>
      <c r="D29" s="12">
        <f t="shared" si="6"/>
        <v>4903082.1917808224</v>
      </c>
      <c r="E29" s="12">
        <f t="shared" si="6"/>
        <v>5050174.6575342473</v>
      </c>
      <c r="F29" s="12">
        <f t="shared" si="6"/>
        <v>5201679.8972602747</v>
      </c>
      <c r="G29" s="12">
        <f t="shared" si="6"/>
        <v>5357730.2941780835</v>
      </c>
      <c r="H29" s="12">
        <f t="shared" si="6"/>
        <v>5518462.2030034261</v>
      </c>
      <c r="I29" s="12">
        <f t="shared" si="6"/>
        <v>5684016.0690935291</v>
      </c>
      <c r="J29" s="12">
        <f t="shared" si="6"/>
        <v>5854536.5511663351</v>
      </c>
      <c r="K29" s="12">
        <f t="shared" si="6"/>
        <v>6030172.6477013249</v>
      </c>
      <c r="L29" s="12">
        <f t="shared" si="6"/>
        <v>6211077.8271323647</v>
      </c>
      <c r="M29" s="12">
        <f t="shared" si="6"/>
        <v>6397410.1619463358</v>
      </c>
      <c r="N29" s="145">
        <v>158.63</v>
      </c>
      <c r="O29" s="145">
        <v>173.75</v>
      </c>
      <c r="P29" s="58">
        <f t="shared" si="1"/>
        <v>4346027.3972602738</v>
      </c>
      <c r="Q29" s="58">
        <f t="shared" si="1"/>
        <v>4760273.9726027399</v>
      </c>
      <c r="R29" s="58">
        <v>235</v>
      </c>
      <c r="S29" s="58">
        <f t="shared" si="2"/>
        <v>0</v>
      </c>
      <c r="T29" s="58">
        <v>0.03</v>
      </c>
      <c r="V29" s="58">
        <v>257.63</v>
      </c>
      <c r="W29" s="58">
        <v>235</v>
      </c>
      <c r="X29" s="58">
        <f t="shared" si="3"/>
        <v>770.57223355678616</v>
      </c>
      <c r="Y29" s="58">
        <v>2910</v>
      </c>
      <c r="Z29" s="58">
        <f t="shared" si="4"/>
        <v>3680.5722335567862</v>
      </c>
      <c r="AA29" s="58">
        <v>2008.94</v>
      </c>
      <c r="AB29" s="58">
        <f t="shared" si="5"/>
        <v>0.89015662084505109</v>
      </c>
    </row>
    <row r="30" spans="1:28" x14ac:dyDescent="0.35">
      <c r="A30" s="14" t="s">
        <v>60</v>
      </c>
      <c r="B30" s="11">
        <v>2638356.1643835618</v>
      </c>
      <c r="C30" s="11">
        <v>2856712.3287671232</v>
      </c>
      <c r="D30" s="12">
        <f t="shared" si="6"/>
        <v>2942413.6986301369</v>
      </c>
      <c r="E30" s="12">
        <f t="shared" si="6"/>
        <v>3030686.1095890412</v>
      </c>
      <c r="F30" s="12">
        <f t="shared" si="6"/>
        <v>3121606.6928767124</v>
      </c>
      <c r="G30" s="12">
        <f t="shared" si="6"/>
        <v>3215254.8936630138</v>
      </c>
      <c r="H30" s="12">
        <f t="shared" si="6"/>
        <v>3311712.5404729042</v>
      </c>
      <c r="I30" s="12">
        <f t="shared" si="6"/>
        <v>3411063.9166870913</v>
      </c>
      <c r="J30" s="12">
        <f t="shared" si="6"/>
        <v>3513395.8341877041</v>
      </c>
      <c r="K30" s="12">
        <f t="shared" si="6"/>
        <v>3618797.7092133355</v>
      </c>
      <c r="L30" s="12">
        <f t="shared" si="6"/>
        <v>3727361.6404897356</v>
      </c>
      <c r="M30" s="12">
        <f t="shared" si="6"/>
        <v>3839182.4897044278</v>
      </c>
      <c r="N30" s="145">
        <v>96.3</v>
      </c>
      <c r="O30" s="145">
        <v>104.27</v>
      </c>
      <c r="P30" s="58">
        <f t="shared" si="1"/>
        <v>2638356.1643835618</v>
      </c>
      <c r="Q30" s="58">
        <f t="shared" si="1"/>
        <v>2856712.3287671232</v>
      </c>
      <c r="R30" s="58">
        <v>138</v>
      </c>
      <c r="S30" s="58">
        <f t="shared" si="2"/>
        <v>0</v>
      </c>
      <c r="T30" s="58">
        <v>0.03</v>
      </c>
      <c r="V30" s="58">
        <v>153.1</v>
      </c>
      <c r="W30" s="58">
        <v>138</v>
      </c>
      <c r="X30" s="58">
        <f t="shared" si="3"/>
        <v>796.60512209648607</v>
      </c>
      <c r="Y30" s="58">
        <v>2860</v>
      </c>
      <c r="Z30" s="58">
        <f t="shared" si="4"/>
        <v>3656.605122096486</v>
      </c>
      <c r="AA30" s="58">
        <v>1165.8499999999999</v>
      </c>
      <c r="AB30" s="58">
        <f t="shared" si="5"/>
        <v>0.86928739087772045</v>
      </c>
    </row>
    <row r="31" spans="1:28" x14ac:dyDescent="0.35">
      <c r="A31" s="14" t="s">
        <v>61</v>
      </c>
      <c r="B31" s="11">
        <v>1975890.4109589041</v>
      </c>
      <c r="C31" s="11">
        <v>2166849.3150684931</v>
      </c>
      <c r="D31" s="12">
        <f t="shared" si="6"/>
        <v>2123512.3287671232</v>
      </c>
      <c r="E31" s="12">
        <f t="shared" si="6"/>
        <v>2081042.0821917807</v>
      </c>
      <c r="F31" s="12">
        <f t="shared" si="6"/>
        <v>2039421.240547945</v>
      </c>
      <c r="G31" s="12">
        <f t="shared" si="6"/>
        <v>1998632.815736986</v>
      </c>
      <c r="H31" s="12">
        <f t="shared" si="6"/>
        <v>1958660.1594222463</v>
      </c>
      <c r="I31" s="12">
        <f t="shared" si="6"/>
        <v>1919486.9562338013</v>
      </c>
      <c r="J31" s="12">
        <f t="shared" si="6"/>
        <v>1881097.2171091253</v>
      </c>
      <c r="K31" s="12">
        <f t="shared" si="6"/>
        <v>1843475.2727669429</v>
      </c>
      <c r="L31" s="12">
        <f t="shared" si="6"/>
        <v>1806605.767311604</v>
      </c>
      <c r="M31" s="12">
        <f t="shared" si="6"/>
        <v>1770473.6519653718</v>
      </c>
      <c r="N31" s="145">
        <v>72.12</v>
      </c>
      <c r="O31" s="145">
        <v>79.09</v>
      </c>
      <c r="P31" s="58">
        <f t="shared" si="1"/>
        <v>1975890.4109589041</v>
      </c>
      <c r="Q31" s="58">
        <f t="shared" si="1"/>
        <v>2166849.3150684931</v>
      </c>
      <c r="R31" s="58">
        <v>68</v>
      </c>
      <c r="S31" s="58">
        <f t="shared" si="2"/>
        <v>0</v>
      </c>
      <c r="T31" s="58">
        <v>-0.02</v>
      </c>
      <c r="V31" s="58">
        <v>74.87</v>
      </c>
      <c r="W31" s="58">
        <v>68</v>
      </c>
      <c r="X31" s="58">
        <f t="shared" si="3"/>
        <v>1210.7171635777597</v>
      </c>
      <c r="Y31" s="58">
        <v>2860</v>
      </c>
      <c r="Z31" s="58">
        <f t="shared" si="4"/>
        <v>4070.7171635777595</v>
      </c>
      <c r="AA31" s="58">
        <v>576.97</v>
      </c>
      <c r="AB31" s="58">
        <f t="shared" si="5"/>
        <v>0.87971357354269475</v>
      </c>
    </row>
    <row r="32" spans="1:28" x14ac:dyDescent="0.35">
      <c r="A32" s="14" t="s">
        <v>62</v>
      </c>
      <c r="B32" s="11">
        <v>442465.75342465751</v>
      </c>
      <c r="C32" s="11">
        <v>472602.73972602742</v>
      </c>
      <c r="D32" s="12">
        <f t="shared" si="6"/>
        <v>486780.82191780827</v>
      </c>
      <c r="E32" s="12">
        <f t="shared" si="6"/>
        <v>501384.24657534255</v>
      </c>
      <c r="F32" s="12">
        <f t="shared" si="6"/>
        <v>516425.77397260285</v>
      </c>
      <c r="G32" s="12">
        <f t="shared" si="6"/>
        <v>531918.54719178099</v>
      </c>
      <c r="H32" s="12">
        <f t="shared" si="6"/>
        <v>547876.10360753443</v>
      </c>
      <c r="I32" s="12">
        <f t="shared" si="6"/>
        <v>564312.38671576045</v>
      </c>
      <c r="J32" s="12">
        <f t="shared" si="6"/>
        <v>581241.7583172333</v>
      </c>
      <c r="K32" s="12">
        <f t="shared" si="6"/>
        <v>598679.01106675027</v>
      </c>
      <c r="L32" s="12">
        <f t="shared" si="6"/>
        <v>616639.3813987528</v>
      </c>
      <c r="M32" s="12">
        <f t="shared" si="6"/>
        <v>635138.5628407154</v>
      </c>
      <c r="N32" s="145">
        <v>16.149999999999999</v>
      </c>
      <c r="O32" s="145">
        <v>17.25</v>
      </c>
      <c r="P32" s="58">
        <f t="shared" si="1"/>
        <v>442465.75342465751</v>
      </c>
      <c r="Q32" s="58">
        <f t="shared" si="1"/>
        <v>472602.73972602742</v>
      </c>
      <c r="R32" s="58">
        <v>31</v>
      </c>
      <c r="S32" s="58">
        <f t="shared" si="2"/>
        <v>0</v>
      </c>
      <c r="T32" s="58">
        <v>0.03</v>
      </c>
      <c r="V32" s="58">
        <v>33.28</v>
      </c>
      <c r="W32" s="58">
        <v>31</v>
      </c>
      <c r="X32" s="58">
        <f t="shared" si="3"/>
        <v>594.71203417292679</v>
      </c>
      <c r="Y32" s="58">
        <v>3650</v>
      </c>
      <c r="Z32" s="58">
        <f t="shared" si="4"/>
        <v>4244.7120341729269</v>
      </c>
      <c r="AA32" s="58">
        <v>201.74</v>
      </c>
      <c r="AB32" s="58">
        <f t="shared" si="5"/>
        <v>0.69199760713031255</v>
      </c>
    </row>
    <row r="33" spans="1:28" x14ac:dyDescent="0.35">
      <c r="A33" s="14" t="s">
        <v>217</v>
      </c>
      <c r="B33" s="11">
        <v>1210684.9315068494</v>
      </c>
      <c r="C33" s="11">
        <v>1444931.506849315</v>
      </c>
      <c r="D33" s="31">
        <f t="shared" si="6"/>
        <v>1488279.4520547944</v>
      </c>
      <c r="E33" s="31">
        <f t="shared" si="6"/>
        <v>1532927.8356164382</v>
      </c>
      <c r="F33" s="31">
        <f t="shared" si="6"/>
        <v>1578915.6706849313</v>
      </c>
      <c r="G33" s="31">
        <f t="shared" si="6"/>
        <v>1626283.1408054794</v>
      </c>
      <c r="H33" s="31">
        <f t="shared" si="6"/>
        <v>1675071.6350296438</v>
      </c>
      <c r="I33" s="31">
        <f t="shared" si="6"/>
        <v>1725323.7840805331</v>
      </c>
      <c r="J33" s="31">
        <f t="shared" si="6"/>
        <v>1777083.4976029492</v>
      </c>
      <c r="K33" s="31">
        <f t="shared" si="6"/>
        <v>1830396.0025310377</v>
      </c>
      <c r="L33" s="31">
        <f t="shared" si="6"/>
        <v>1885307.8826069687</v>
      </c>
      <c r="M33" s="31">
        <f t="shared" si="6"/>
        <v>1941867.1190851778</v>
      </c>
      <c r="N33" s="145">
        <v>44.19</v>
      </c>
      <c r="O33" s="145">
        <v>52.74</v>
      </c>
      <c r="P33" s="58">
        <f t="shared" si="1"/>
        <v>1210684.9315068494</v>
      </c>
      <c r="Q33" s="58">
        <f t="shared" si="1"/>
        <v>1444931.506849315</v>
      </c>
      <c r="R33" s="58">
        <v>70</v>
      </c>
      <c r="S33" s="58">
        <f t="shared" si="2"/>
        <v>0</v>
      </c>
      <c r="T33" s="58">
        <v>0.03</v>
      </c>
      <c r="V33" s="58">
        <v>76.61</v>
      </c>
      <c r="W33" s="58">
        <v>70</v>
      </c>
      <c r="X33" s="58">
        <f t="shared" si="3"/>
        <v>720.64579256360082</v>
      </c>
      <c r="Y33" s="58">
        <v>2980</v>
      </c>
      <c r="Z33" s="58">
        <f t="shared" si="4"/>
        <v>3700.6457925636009</v>
      </c>
      <c r="AA33" s="58">
        <v>551.63</v>
      </c>
      <c r="AB33" s="58">
        <f t="shared" si="5"/>
        <v>0.82197443136946369</v>
      </c>
    </row>
    <row r="34" spans="1:28" x14ac:dyDescent="0.35">
      <c r="A34" s="14" t="s">
        <v>218</v>
      </c>
      <c r="B34" s="11">
        <v>5003013.6986301374</v>
      </c>
      <c r="C34" s="11">
        <v>6048219.1780821914</v>
      </c>
      <c r="D34" s="12">
        <f t="shared" ref="D34:M49" si="7">(1+$T34)*C34</f>
        <v>6229665.7534246575</v>
      </c>
      <c r="E34" s="12">
        <f t="shared" si="7"/>
        <v>6416555.7260273974</v>
      </c>
      <c r="F34" s="12">
        <f t="shared" si="7"/>
        <v>6609052.3978082193</v>
      </c>
      <c r="G34" s="12">
        <f t="shared" si="7"/>
        <v>6807323.9697424658</v>
      </c>
      <c r="H34" s="12">
        <f t="shared" si="7"/>
        <v>7011543.6888347398</v>
      </c>
      <c r="I34" s="12">
        <f t="shared" si="7"/>
        <v>7221889.999499782</v>
      </c>
      <c r="J34" s="12">
        <f t="shared" si="7"/>
        <v>7438546.6994847758</v>
      </c>
      <c r="K34" s="12">
        <f t="shared" si="7"/>
        <v>7661703.1004693191</v>
      </c>
      <c r="L34" s="12">
        <f t="shared" si="7"/>
        <v>7891554.1934833992</v>
      </c>
      <c r="M34" s="12">
        <f t="shared" si="7"/>
        <v>8128300.8192879017</v>
      </c>
      <c r="N34" s="145">
        <v>182.61</v>
      </c>
      <c r="O34" s="145">
        <v>220.76</v>
      </c>
      <c r="P34" s="58">
        <f t="shared" si="1"/>
        <v>5003013.6986301374</v>
      </c>
      <c r="Q34" s="58">
        <f t="shared" si="1"/>
        <v>6048219.1780821914</v>
      </c>
      <c r="R34" s="58">
        <v>235</v>
      </c>
      <c r="S34" s="58">
        <f t="shared" si="2"/>
        <v>0</v>
      </c>
      <c r="T34" s="58">
        <v>0.03</v>
      </c>
      <c r="V34" s="58">
        <v>250.95</v>
      </c>
      <c r="W34" s="58">
        <v>235</v>
      </c>
      <c r="X34" s="58">
        <f t="shared" si="3"/>
        <v>887.05916642378315</v>
      </c>
      <c r="Y34" s="58">
        <v>2810</v>
      </c>
      <c r="Z34" s="58">
        <f t="shared" si="4"/>
        <v>3697.0591664237832</v>
      </c>
      <c r="AA34" s="58">
        <v>1807.02</v>
      </c>
      <c r="AB34" s="58">
        <f t="shared" si="5"/>
        <v>0.82199968885358921</v>
      </c>
    </row>
    <row r="35" spans="1:28" x14ac:dyDescent="0.35">
      <c r="A35" s="24" t="s">
        <v>219</v>
      </c>
      <c r="B35" s="24">
        <v>890410.95890410955</v>
      </c>
      <c r="C35" s="24">
        <v>1542191.7808219178</v>
      </c>
      <c r="D35" s="31">
        <f t="shared" si="7"/>
        <v>1542191.7808219178</v>
      </c>
      <c r="E35" s="31">
        <f t="shared" si="7"/>
        <v>1542191.7808219178</v>
      </c>
      <c r="F35" s="31">
        <f t="shared" si="7"/>
        <v>1542191.7808219178</v>
      </c>
      <c r="G35" s="31">
        <f t="shared" si="7"/>
        <v>1542191.7808219178</v>
      </c>
      <c r="H35" s="31">
        <f t="shared" si="7"/>
        <v>1542191.7808219178</v>
      </c>
      <c r="I35" s="31">
        <f t="shared" si="7"/>
        <v>1542191.7808219178</v>
      </c>
      <c r="J35" s="31">
        <f t="shared" si="7"/>
        <v>1542191.7808219178</v>
      </c>
      <c r="K35" s="31">
        <f t="shared" si="7"/>
        <v>1542191.7808219178</v>
      </c>
      <c r="L35" s="31">
        <f t="shared" si="7"/>
        <v>1542191.7808219178</v>
      </c>
      <c r="M35" s="31">
        <f t="shared" si="7"/>
        <v>1542191.7808219178</v>
      </c>
      <c r="N35" s="145">
        <v>32.5</v>
      </c>
      <c r="O35" s="145">
        <v>56.29</v>
      </c>
      <c r="P35" s="58">
        <f t="shared" si="1"/>
        <v>890410.95890410955</v>
      </c>
      <c r="Q35" s="58">
        <f t="shared" si="1"/>
        <v>1542191.7808219178</v>
      </c>
      <c r="R35" s="58">
        <v>80.325000000000003</v>
      </c>
      <c r="S35" s="58">
        <f t="shared" si="2"/>
        <v>0</v>
      </c>
      <c r="T35" s="58">
        <v>0</v>
      </c>
      <c r="V35" s="58">
        <v>94.5</v>
      </c>
      <c r="W35" s="58">
        <v>80.325000000000003</v>
      </c>
      <c r="X35" s="58">
        <f t="shared" si="3"/>
        <v>461.87932301281745</v>
      </c>
      <c r="Y35" s="58">
        <v>0</v>
      </c>
      <c r="Z35" s="58">
        <f t="shared" si="4"/>
        <v>461.87932301281745</v>
      </c>
      <c r="AA35" s="58">
        <v>360.84</v>
      </c>
      <c r="AB35" s="58">
        <f t="shared" si="5"/>
        <v>0.43589186054939483</v>
      </c>
    </row>
    <row r="36" spans="1:28" x14ac:dyDescent="0.35">
      <c r="A36" s="140" t="s">
        <v>66</v>
      </c>
      <c r="B36" s="11">
        <v>12542739.726027397</v>
      </c>
      <c r="C36" s="11">
        <v>7161095.8904109588</v>
      </c>
      <c r="D36" s="31">
        <f t="shared" si="7"/>
        <v>7375928.7671232875</v>
      </c>
      <c r="E36" s="31">
        <f t="shared" si="7"/>
        <v>7597206.6301369863</v>
      </c>
      <c r="F36" s="31">
        <f t="shared" si="7"/>
        <v>7825122.8290410964</v>
      </c>
      <c r="G36" s="31">
        <f t="shared" si="7"/>
        <v>8059876.5139123295</v>
      </c>
      <c r="H36" s="31">
        <f t="shared" si="7"/>
        <v>8301672.8093296997</v>
      </c>
      <c r="I36" s="31">
        <f t="shared" si="7"/>
        <v>8550722.9936095905</v>
      </c>
      <c r="J36" s="31">
        <f t="shared" si="7"/>
        <v>8807244.683417879</v>
      </c>
      <c r="K36" s="31">
        <f t="shared" si="7"/>
        <v>9071462.023920415</v>
      </c>
      <c r="L36" s="31">
        <f t="shared" si="7"/>
        <v>9343605.8846380282</v>
      </c>
      <c r="M36" s="31">
        <f t="shared" si="7"/>
        <v>9623914.0611771699</v>
      </c>
      <c r="N36" s="145">
        <v>457.81</v>
      </c>
      <c r="O36" s="145">
        <v>261.38</v>
      </c>
      <c r="P36" s="58">
        <f t="shared" si="1"/>
        <v>12542739.726027397</v>
      </c>
      <c r="Q36" s="58">
        <f t="shared" si="1"/>
        <v>7161095.8904109588</v>
      </c>
      <c r="R36" s="58">
        <v>350</v>
      </c>
      <c r="S36" s="58">
        <f t="shared" si="2"/>
        <v>0</v>
      </c>
      <c r="T36" s="58">
        <v>0.03</v>
      </c>
      <c r="V36" s="58">
        <v>377.42</v>
      </c>
      <c r="W36" s="58">
        <v>350</v>
      </c>
      <c r="X36" s="58">
        <f t="shared" si="3"/>
        <v>1493.1833007175474</v>
      </c>
      <c r="Y36" s="58">
        <v>1820</v>
      </c>
      <c r="Z36" s="58">
        <f t="shared" si="4"/>
        <v>3313.1833007175474</v>
      </c>
      <c r="AA36" s="58">
        <v>1979.78</v>
      </c>
      <c r="AB36" s="58">
        <f t="shared" si="5"/>
        <v>0.59880844445186476</v>
      </c>
    </row>
    <row r="37" spans="1:28" x14ac:dyDescent="0.35">
      <c r="A37" s="24" t="s">
        <v>67</v>
      </c>
      <c r="B37" s="24">
        <v>800821.91780821921</v>
      </c>
      <c r="C37" s="24">
        <v>990410.95890410955</v>
      </c>
      <c r="D37" s="31">
        <f t="shared" si="7"/>
        <v>1025075.3424657533</v>
      </c>
      <c r="E37" s="31">
        <f t="shared" si="7"/>
        <v>1060952.9794520547</v>
      </c>
      <c r="F37" s="31">
        <f t="shared" si="7"/>
        <v>1098086.3337328765</v>
      </c>
      <c r="G37" s="31">
        <f t="shared" si="7"/>
        <v>1136519.355413527</v>
      </c>
      <c r="H37" s="31">
        <f t="shared" si="7"/>
        <v>1176297.5328530003</v>
      </c>
      <c r="I37" s="31">
        <f t="shared" si="7"/>
        <v>1217467.9465028553</v>
      </c>
      <c r="J37" s="31">
        <f t="shared" si="7"/>
        <v>1260079.3246304551</v>
      </c>
      <c r="K37" s="31">
        <f t="shared" si="7"/>
        <v>1304182.100992521</v>
      </c>
      <c r="L37" s="31">
        <f t="shared" si="7"/>
        <v>1349828.4745272591</v>
      </c>
      <c r="M37" s="31">
        <f t="shared" si="7"/>
        <v>1397072.4711357132</v>
      </c>
      <c r="N37" s="145">
        <v>29.23</v>
      </c>
      <c r="O37" s="145">
        <v>36.15</v>
      </c>
      <c r="P37" s="58">
        <f t="shared" si="1"/>
        <v>800821.91780821921</v>
      </c>
      <c r="Q37" s="58">
        <f t="shared" si="1"/>
        <v>990410.95890410955</v>
      </c>
      <c r="R37" s="58">
        <v>93.040999999999997</v>
      </c>
      <c r="S37" s="58">
        <f t="shared" si="2"/>
        <v>0</v>
      </c>
      <c r="T37" s="58">
        <v>3.5000000000000003E-2</v>
      </c>
      <c r="V37" s="58">
        <v>109.46</v>
      </c>
      <c r="W37" s="58">
        <v>93.040999999999997</v>
      </c>
      <c r="X37" s="58">
        <f t="shared" si="3"/>
        <v>358.6330747592545</v>
      </c>
      <c r="Y37" s="58">
        <v>840</v>
      </c>
      <c r="Z37" s="58">
        <f t="shared" si="4"/>
        <v>1198.6330747592544</v>
      </c>
      <c r="AA37" s="58">
        <v>335.6</v>
      </c>
      <c r="AB37" s="58">
        <f t="shared" si="5"/>
        <v>0.34999545297921636</v>
      </c>
    </row>
    <row r="38" spans="1:28" x14ac:dyDescent="0.35">
      <c r="A38" s="24" t="s">
        <v>220</v>
      </c>
      <c r="B38" s="24">
        <v>1358630.1369863015</v>
      </c>
      <c r="C38" s="24">
        <v>1601643.8356164384</v>
      </c>
      <c r="D38" s="31">
        <f t="shared" si="7"/>
        <v>1657701.3698630137</v>
      </c>
      <c r="E38" s="31">
        <f t="shared" si="7"/>
        <v>1715720.9178082191</v>
      </c>
      <c r="F38" s="31">
        <f t="shared" si="7"/>
        <v>1775771.1499315067</v>
      </c>
      <c r="G38" s="31">
        <f t="shared" si="7"/>
        <v>1837923.1401791093</v>
      </c>
      <c r="H38" s="31">
        <f t="shared" si="7"/>
        <v>1902250.450085378</v>
      </c>
      <c r="I38" s="31">
        <f t="shared" si="7"/>
        <v>1968829.2158383662</v>
      </c>
      <c r="J38" s="31">
        <f t="shared" si="7"/>
        <v>2037738.2383927088</v>
      </c>
      <c r="K38" s="31">
        <f t="shared" si="7"/>
        <v>2109059.0767364535</v>
      </c>
      <c r="L38" s="31">
        <f t="shared" si="7"/>
        <v>2182876.1444222294</v>
      </c>
      <c r="M38" s="31">
        <f t="shared" si="7"/>
        <v>2259276.809477007</v>
      </c>
      <c r="N38" s="145">
        <v>49.59</v>
      </c>
      <c r="O38" s="145">
        <v>58.46</v>
      </c>
      <c r="P38" s="58">
        <f t="shared" si="1"/>
        <v>1358630.1369863015</v>
      </c>
      <c r="Q38" s="58">
        <f t="shared" si="1"/>
        <v>1601643.8356164384</v>
      </c>
      <c r="R38" s="58">
        <v>73.082999999999998</v>
      </c>
      <c r="S38" s="58">
        <f t="shared" si="2"/>
        <v>0</v>
      </c>
      <c r="T38" s="58">
        <v>3.5000000000000003E-2</v>
      </c>
      <c r="V38" s="58">
        <v>86.28</v>
      </c>
      <c r="W38" s="58">
        <v>73.082999999999998</v>
      </c>
      <c r="X38" s="58">
        <f t="shared" si="3"/>
        <v>774.59312071337934</v>
      </c>
      <c r="Y38" s="58">
        <v>1120</v>
      </c>
      <c r="Z38" s="58">
        <f t="shared" si="4"/>
        <v>1894.5931207133794</v>
      </c>
      <c r="AA38" s="58">
        <v>391.66</v>
      </c>
      <c r="AB38" s="58">
        <f t="shared" si="5"/>
        <v>0.51819709854080276</v>
      </c>
    </row>
    <row r="39" spans="1:28" x14ac:dyDescent="0.35">
      <c r="A39" s="24" t="s">
        <v>221</v>
      </c>
      <c r="B39" s="24">
        <v>1293150.6849315069</v>
      </c>
      <c r="C39" s="24">
        <v>1396438.3561643835</v>
      </c>
      <c r="D39" s="31">
        <f t="shared" si="7"/>
        <v>1445313.6986301367</v>
      </c>
      <c r="E39" s="31">
        <f t="shared" si="7"/>
        <v>1495899.6780821914</v>
      </c>
      <c r="F39" s="31">
        <f t="shared" si="7"/>
        <v>1548256.1668150679</v>
      </c>
      <c r="G39" s="31">
        <f t="shared" si="7"/>
        <v>1602445.1326535952</v>
      </c>
      <c r="H39" s="31">
        <f t="shared" si="7"/>
        <v>1658530.712296471</v>
      </c>
      <c r="I39" s="31">
        <f t="shared" si="7"/>
        <v>1716579.2872268474</v>
      </c>
      <c r="J39" s="31">
        <f t="shared" si="7"/>
        <v>1776659.5622797869</v>
      </c>
      <c r="K39" s="31">
        <f t="shared" si="7"/>
        <v>1838842.6469595793</v>
      </c>
      <c r="L39" s="31">
        <f t="shared" si="7"/>
        <v>1903202.1396031645</v>
      </c>
      <c r="M39" s="31">
        <f t="shared" si="7"/>
        <v>1969814.2144892751</v>
      </c>
      <c r="N39" s="145">
        <v>47.2</v>
      </c>
      <c r="O39" s="145">
        <v>50.97</v>
      </c>
      <c r="P39" s="58">
        <f t="shared" si="1"/>
        <v>1293150.6849315069</v>
      </c>
      <c r="Q39" s="58">
        <f t="shared" si="1"/>
        <v>1396438.3561643835</v>
      </c>
      <c r="R39" s="58">
        <v>52.631999999999998</v>
      </c>
      <c r="S39" s="58">
        <f t="shared" si="2"/>
        <v>0</v>
      </c>
      <c r="T39" s="58">
        <v>3.5000000000000003E-2</v>
      </c>
      <c r="V39" s="58">
        <v>62.13</v>
      </c>
      <c r="W39" s="58">
        <v>52.631999999999998</v>
      </c>
      <c r="X39" s="58">
        <f t="shared" si="3"/>
        <v>1023.7361023486242</v>
      </c>
      <c r="Y39" s="58">
        <v>1520</v>
      </c>
      <c r="Z39" s="58">
        <f t="shared" si="4"/>
        <v>2543.7361023486242</v>
      </c>
      <c r="AA39" s="58">
        <v>282.05</v>
      </c>
      <c r="AB39" s="58">
        <f t="shared" si="5"/>
        <v>0.51822772548647811</v>
      </c>
    </row>
    <row r="40" spans="1:28" x14ac:dyDescent="0.35">
      <c r="A40" s="24" t="s">
        <v>70</v>
      </c>
      <c r="B40" s="24">
        <v>1024383.5616438356</v>
      </c>
      <c r="C40" s="24">
        <v>850410.95890410955</v>
      </c>
      <c r="D40" s="12">
        <f t="shared" si="7"/>
        <v>880175.34246575332</v>
      </c>
      <c r="E40" s="12">
        <f t="shared" si="7"/>
        <v>910981.4794520546</v>
      </c>
      <c r="F40" s="12">
        <f t="shared" si="7"/>
        <v>942865.8312328764</v>
      </c>
      <c r="G40" s="12">
        <f t="shared" si="7"/>
        <v>975866.13532602706</v>
      </c>
      <c r="H40" s="12">
        <f t="shared" si="7"/>
        <v>1010021.4500624379</v>
      </c>
      <c r="I40" s="12">
        <f t="shared" si="7"/>
        <v>1045372.2008146232</v>
      </c>
      <c r="J40" s="12">
        <f t="shared" si="7"/>
        <v>1081960.2278431349</v>
      </c>
      <c r="K40" s="12">
        <f t="shared" si="7"/>
        <v>1119828.8358176446</v>
      </c>
      <c r="L40" s="12">
        <f t="shared" si="7"/>
        <v>1159022.845071262</v>
      </c>
      <c r="M40" s="12">
        <f t="shared" si="7"/>
        <v>1199588.6446487561</v>
      </c>
      <c r="N40" s="145">
        <v>37.39</v>
      </c>
      <c r="O40" s="145">
        <v>31.04</v>
      </c>
      <c r="P40" s="58">
        <f t="shared" si="1"/>
        <v>1024383.5616438356</v>
      </c>
      <c r="Q40" s="58">
        <f t="shared" si="1"/>
        <v>850410.95890410955</v>
      </c>
      <c r="R40" s="58">
        <v>63.452499999999993</v>
      </c>
      <c r="S40" s="58">
        <f t="shared" si="2"/>
        <v>0</v>
      </c>
      <c r="T40" s="58">
        <v>3.5000000000000003E-2</v>
      </c>
      <c r="V40" s="58">
        <v>74.900000000000006</v>
      </c>
      <c r="W40" s="58">
        <v>63.452499999999993</v>
      </c>
      <c r="X40" s="58">
        <f t="shared" si="3"/>
        <v>672.67087036486328</v>
      </c>
      <c r="Y40" s="58">
        <v>1220</v>
      </c>
      <c r="Z40" s="58">
        <f t="shared" si="4"/>
        <v>1892.6708703648633</v>
      </c>
      <c r="AA40" s="58">
        <v>281.18</v>
      </c>
      <c r="AB40" s="58">
        <f t="shared" si="5"/>
        <v>0.42854704293700574</v>
      </c>
    </row>
    <row r="41" spans="1:28" x14ac:dyDescent="0.35">
      <c r="A41" s="24" t="s">
        <v>222</v>
      </c>
      <c r="B41" s="24">
        <v>257260.27397260274</v>
      </c>
      <c r="C41" s="24">
        <v>381095.89041095891</v>
      </c>
      <c r="D41" s="31">
        <f t="shared" si="7"/>
        <v>394434.24657534243</v>
      </c>
      <c r="E41" s="31">
        <f t="shared" si="7"/>
        <v>408239.44520547939</v>
      </c>
      <c r="F41" s="31">
        <f t="shared" si="7"/>
        <v>422527.82578767114</v>
      </c>
      <c r="G41" s="31">
        <f t="shared" si="7"/>
        <v>437316.2996902396</v>
      </c>
      <c r="H41" s="31">
        <f t="shared" si="7"/>
        <v>452622.37017939793</v>
      </c>
      <c r="I41" s="31">
        <f t="shared" si="7"/>
        <v>468464.15313567681</v>
      </c>
      <c r="J41" s="31">
        <f t="shared" si="7"/>
        <v>484860.39849542547</v>
      </c>
      <c r="K41" s="31">
        <f t="shared" si="7"/>
        <v>501830.51244276535</v>
      </c>
      <c r="L41" s="31">
        <f t="shared" si="7"/>
        <v>519394.58037826209</v>
      </c>
      <c r="M41" s="31">
        <f t="shared" si="7"/>
        <v>537573.3906915012</v>
      </c>
      <c r="N41" s="145">
        <v>9.39</v>
      </c>
      <c r="O41" s="145">
        <v>13.91</v>
      </c>
      <c r="P41" s="58">
        <f t="shared" si="1"/>
        <v>257260.27397260274</v>
      </c>
      <c r="Q41" s="58">
        <f t="shared" si="1"/>
        <v>381095.89041095891</v>
      </c>
      <c r="R41" s="58">
        <v>40.765999999999998</v>
      </c>
      <c r="S41" s="58">
        <f t="shared" si="2"/>
        <v>0</v>
      </c>
      <c r="T41" s="58">
        <v>3.5000000000000003E-2</v>
      </c>
      <c r="V41" s="58">
        <v>47.96</v>
      </c>
      <c r="W41" s="58">
        <v>40.765999999999998</v>
      </c>
      <c r="X41" s="58">
        <f t="shared" si="3"/>
        <v>262.94407305577641</v>
      </c>
      <c r="Y41" s="58">
        <v>400</v>
      </c>
      <c r="Z41" s="58">
        <f t="shared" si="4"/>
        <v>662.94407305577647</v>
      </c>
      <c r="AA41" s="58">
        <v>252.05</v>
      </c>
      <c r="AB41" s="58">
        <f t="shared" si="5"/>
        <v>0.59993392515071531</v>
      </c>
    </row>
    <row r="42" spans="1:28" x14ac:dyDescent="0.35">
      <c r="A42" s="24" t="s">
        <v>72</v>
      </c>
      <c r="B42" s="24">
        <v>305205.47945205477</v>
      </c>
      <c r="C42" s="24">
        <v>416712.32876712328</v>
      </c>
      <c r="D42" s="31">
        <f t="shared" si="7"/>
        <v>431297.26027397258</v>
      </c>
      <c r="E42" s="31">
        <f t="shared" si="7"/>
        <v>446392.66438356158</v>
      </c>
      <c r="F42" s="31">
        <f t="shared" si="7"/>
        <v>462016.40763698623</v>
      </c>
      <c r="G42" s="31">
        <f t="shared" si="7"/>
        <v>478186.98190428072</v>
      </c>
      <c r="H42" s="31">
        <f t="shared" si="7"/>
        <v>494923.52627093048</v>
      </c>
      <c r="I42" s="31">
        <f t="shared" si="7"/>
        <v>512245.84969041299</v>
      </c>
      <c r="J42" s="31">
        <f t="shared" si="7"/>
        <v>530174.45442957745</v>
      </c>
      <c r="K42" s="31">
        <f t="shared" si="7"/>
        <v>548730.56033461262</v>
      </c>
      <c r="L42" s="31">
        <f t="shared" si="7"/>
        <v>567936.12994632404</v>
      </c>
      <c r="M42" s="31">
        <f t="shared" si="7"/>
        <v>587813.8944944453</v>
      </c>
      <c r="N42" s="145">
        <v>11.14</v>
      </c>
      <c r="O42" s="145">
        <v>15.21</v>
      </c>
      <c r="P42" s="58">
        <f t="shared" si="1"/>
        <v>305205.47945205477</v>
      </c>
      <c r="Q42" s="58">
        <f t="shared" si="1"/>
        <v>416712.32876712328</v>
      </c>
      <c r="R42" s="58">
        <v>18.130499999999998</v>
      </c>
      <c r="S42" s="58">
        <f t="shared" si="2"/>
        <v>0</v>
      </c>
      <c r="T42" s="58">
        <v>3.5000000000000003E-2</v>
      </c>
      <c r="V42" s="58">
        <v>21.33</v>
      </c>
      <c r="W42" s="58">
        <v>18.130499999999998</v>
      </c>
      <c r="X42" s="58">
        <f t="shared" si="3"/>
        <v>701.40895050709867</v>
      </c>
      <c r="Y42" s="58">
        <v>990</v>
      </c>
      <c r="Z42" s="58">
        <f t="shared" si="4"/>
        <v>1691.4089505070988</v>
      </c>
      <c r="AA42" s="58">
        <v>102.75</v>
      </c>
      <c r="AB42" s="58">
        <f t="shared" si="5"/>
        <v>0.54990398756655046</v>
      </c>
    </row>
    <row r="43" spans="1:28" x14ac:dyDescent="0.35">
      <c r="A43" s="24" t="s">
        <v>73</v>
      </c>
      <c r="B43" s="24">
        <v>1040547.9452054793</v>
      </c>
      <c r="C43" s="24">
        <v>1423287.6712328766</v>
      </c>
      <c r="D43" s="31">
        <f t="shared" si="7"/>
        <v>1473102.7397260272</v>
      </c>
      <c r="E43" s="31">
        <f t="shared" si="7"/>
        <v>1524661.3356164382</v>
      </c>
      <c r="F43" s="31">
        <f t="shared" si="7"/>
        <v>1578024.4823630133</v>
      </c>
      <c r="G43" s="31">
        <f t="shared" si="7"/>
        <v>1633255.3392457187</v>
      </c>
      <c r="H43" s="31">
        <f t="shared" si="7"/>
        <v>1690419.2761193188</v>
      </c>
      <c r="I43" s="31">
        <f t="shared" si="7"/>
        <v>1749583.9507834949</v>
      </c>
      <c r="J43" s="31">
        <f t="shared" si="7"/>
        <v>1810819.3890609171</v>
      </c>
      <c r="K43" s="31">
        <f t="shared" si="7"/>
        <v>1874198.067678049</v>
      </c>
      <c r="L43" s="31">
        <f t="shared" si="7"/>
        <v>1939795.0000467806</v>
      </c>
      <c r="M43" s="31">
        <f t="shared" si="7"/>
        <v>2007687.8250484178</v>
      </c>
      <c r="N43" s="145">
        <v>37.979999999999997</v>
      </c>
      <c r="O43" s="145">
        <v>51.95</v>
      </c>
      <c r="P43" s="58">
        <f t="shared" si="1"/>
        <v>1040547.9452054793</v>
      </c>
      <c r="Q43" s="58">
        <f t="shared" si="1"/>
        <v>1423287.6712328766</v>
      </c>
      <c r="R43" s="58">
        <v>81.846500000000006</v>
      </c>
      <c r="S43" s="58">
        <f t="shared" si="2"/>
        <v>0</v>
      </c>
      <c r="T43" s="58">
        <v>3.5000000000000003E-2</v>
      </c>
      <c r="V43" s="58">
        <v>96.29</v>
      </c>
      <c r="W43" s="58">
        <v>81.846500000000006</v>
      </c>
      <c r="X43" s="58">
        <f t="shared" si="3"/>
        <v>529.72533197585278</v>
      </c>
      <c r="Y43" s="58">
        <v>660</v>
      </c>
      <c r="Z43" s="58">
        <f t="shared" si="4"/>
        <v>1189.7253319758529</v>
      </c>
      <c r="AA43" s="58">
        <v>496.78</v>
      </c>
      <c r="AB43" s="58">
        <f t="shared" si="5"/>
        <v>0.58895052094818212</v>
      </c>
    </row>
    <row r="44" spans="1:28" x14ac:dyDescent="0.35">
      <c r="A44" s="24" t="s">
        <v>74</v>
      </c>
      <c r="B44" s="24">
        <v>3706575.3424657532</v>
      </c>
      <c r="C44" s="24">
        <v>3986301.3698630137</v>
      </c>
      <c r="D44" s="31">
        <f t="shared" si="7"/>
        <v>4125821.9178082189</v>
      </c>
      <c r="E44" s="31">
        <f t="shared" si="7"/>
        <v>4270225.6849315064</v>
      </c>
      <c r="F44" s="31">
        <f t="shared" si="7"/>
        <v>4419683.583904109</v>
      </c>
      <c r="G44" s="31">
        <f t="shared" si="7"/>
        <v>4574372.5093407528</v>
      </c>
      <c r="H44" s="31">
        <f t="shared" si="7"/>
        <v>4734475.5471676793</v>
      </c>
      <c r="I44" s="31">
        <f t="shared" si="7"/>
        <v>4900182.1913185474</v>
      </c>
      <c r="J44" s="31">
        <f t="shared" si="7"/>
        <v>5071688.5680146962</v>
      </c>
      <c r="K44" s="31">
        <f t="shared" si="7"/>
        <v>5249197.66789521</v>
      </c>
      <c r="L44" s="31">
        <f t="shared" si="7"/>
        <v>5432919.5862715421</v>
      </c>
      <c r="M44" s="31">
        <f t="shared" si="7"/>
        <v>5623071.7717910456</v>
      </c>
      <c r="N44" s="145">
        <v>135.29</v>
      </c>
      <c r="O44" s="145">
        <v>145.5</v>
      </c>
      <c r="P44" s="58">
        <f t="shared" si="1"/>
        <v>3706575.3424657532</v>
      </c>
      <c r="Q44" s="58">
        <f t="shared" si="1"/>
        <v>3986301.3698630137</v>
      </c>
      <c r="R44" s="58">
        <v>94.375500000000002</v>
      </c>
      <c r="S44" s="58">
        <f t="shared" si="2"/>
        <v>0</v>
      </c>
      <c r="T44" s="58">
        <v>3.5000000000000003E-2</v>
      </c>
      <c r="V44" s="58">
        <v>111.38</v>
      </c>
      <c r="W44" s="58">
        <v>94.375500000000002</v>
      </c>
      <c r="X44" s="58">
        <f t="shared" si="3"/>
        <v>1636.448434915909</v>
      </c>
      <c r="Y44" s="58">
        <v>2530</v>
      </c>
      <c r="Z44" s="58">
        <f t="shared" si="4"/>
        <v>4166.4484349159093</v>
      </c>
      <c r="AA44" s="58">
        <v>515.5</v>
      </c>
      <c r="AB44" s="58">
        <f t="shared" si="5"/>
        <v>0.52834469351293167</v>
      </c>
    </row>
    <row r="45" spans="1:28" x14ac:dyDescent="0.35">
      <c r="A45" s="24" t="s">
        <v>223</v>
      </c>
      <c r="B45" s="24">
        <v>800821.91780821921</v>
      </c>
      <c r="C45" s="24">
        <v>706027.39726027392</v>
      </c>
      <c r="D45" s="12">
        <f t="shared" si="7"/>
        <v>730738.35616438347</v>
      </c>
      <c r="E45" s="12">
        <f t="shared" si="7"/>
        <v>756314.19863013679</v>
      </c>
      <c r="F45" s="12">
        <f t="shared" si="7"/>
        <v>782785.19558219146</v>
      </c>
      <c r="G45" s="12">
        <f t="shared" si="7"/>
        <v>810182.67742756812</v>
      </c>
      <c r="H45" s="12">
        <f t="shared" si="7"/>
        <v>838539.07113753294</v>
      </c>
      <c r="I45" s="12">
        <f t="shared" si="7"/>
        <v>867887.93862734654</v>
      </c>
      <c r="J45" s="12">
        <f t="shared" si="7"/>
        <v>898264.01647930359</v>
      </c>
      <c r="K45" s="12">
        <f t="shared" si="7"/>
        <v>929703.25705607911</v>
      </c>
      <c r="L45" s="12">
        <f t="shared" si="7"/>
        <v>962242.87105304177</v>
      </c>
      <c r="M45" s="12">
        <f t="shared" si="7"/>
        <v>995921.37153989822</v>
      </c>
      <c r="N45" s="145">
        <v>29.23</v>
      </c>
      <c r="O45" s="145">
        <v>25.77</v>
      </c>
      <c r="P45" s="58">
        <f t="shared" si="1"/>
        <v>800821.91780821921</v>
      </c>
      <c r="Q45" s="58">
        <f t="shared" si="1"/>
        <v>706027.39726027392</v>
      </c>
      <c r="R45" s="58">
        <v>29.741500000000002</v>
      </c>
      <c r="S45" s="58">
        <f t="shared" si="2"/>
        <v>0</v>
      </c>
      <c r="T45" s="58">
        <v>3.5000000000000003E-2</v>
      </c>
      <c r="V45" s="58">
        <v>35.1</v>
      </c>
      <c r="W45" s="58">
        <v>29.741500000000002</v>
      </c>
      <c r="X45" s="58">
        <f t="shared" si="3"/>
        <v>1121.9198731965705</v>
      </c>
      <c r="Y45" s="58">
        <v>1780</v>
      </c>
      <c r="Z45" s="58">
        <f t="shared" si="4"/>
        <v>2901.9198731965707</v>
      </c>
      <c r="AA45" s="58">
        <v>136.19</v>
      </c>
      <c r="AB45" s="58">
        <f t="shared" si="5"/>
        <v>0.44292887900193834</v>
      </c>
    </row>
    <row r="46" spans="1:28" x14ac:dyDescent="0.35">
      <c r="A46" s="24" t="s">
        <v>76</v>
      </c>
      <c r="B46" s="24">
        <v>1810410.9589041097</v>
      </c>
      <c r="C46" s="24">
        <v>1509863.01369863</v>
      </c>
      <c r="D46" s="31">
        <f t="shared" si="7"/>
        <v>1562708.219178082</v>
      </c>
      <c r="E46" s="31">
        <f t="shared" si="7"/>
        <v>1617403.0068493148</v>
      </c>
      <c r="F46" s="31">
        <f t="shared" si="7"/>
        <v>1674012.1120890407</v>
      </c>
      <c r="G46" s="31">
        <f t="shared" si="7"/>
        <v>1732602.5360121569</v>
      </c>
      <c r="H46" s="31">
        <f t="shared" si="7"/>
        <v>1793243.6247725822</v>
      </c>
      <c r="I46" s="31">
        <f t="shared" si="7"/>
        <v>1856007.1516396224</v>
      </c>
      <c r="J46" s="31">
        <f t="shared" si="7"/>
        <v>1920967.4019470091</v>
      </c>
      <c r="K46" s="31">
        <f t="shared" si="7"/>
        <v>1988201.2610151544</v>
      </c>
      <c r="L46" s="31">
        <f t="shared" si="7"/>
        <v>2057788.3051506847</v>
      </c>
      <c r="M46" s="31">
        <f t="shared" si="7"/>
        <v>2129810.8958309586</v>
      </c>
      <c r="N46" s="145">
        <v>66.08</v>
      </c>
      <c r="O46" s="145">
        <v>55.11</v>
      </c>
      <c r="P46" s="58">
        <f t="shared" si="1"/>
        <v>1810410.9589041097</v>
      </c>
      <c r="Q46" s="58">
        <f t="shared" si="1"/>
        <v>1509863.01369863</v>
      </c>
      <c r="R46" s="58">
        <v>21.547499999999999</v>
      </c>
      <c r="S46" s="58">
        <f t="shared" si="2"/>
        <v>0</v>
      </c>
      <c r="T46" s="58">
        <v>3.5000000000000003E-2</v>
      </c>
      <c r="V46" s="58">
        <v>25.35</v>
      </c>
      <c r="W46" s="58">
        <v>21.547499999999999</v>
      </c>
      <c r="X46" s="58">
        <f t="shared" si="3"/>
        <v>3500.8140134279106</v>
      </c>
      <c r="Y46" s="58">
        <v>2029.9999999999998</v>
      </c>
      <c r="Z46" s="58">
        <f t="shared" si="4"/>
        <v>5530.8140134279101</v>
      </c>
      <c r="AA46" s="58">
        <v>110.65</v>
      </c>
      <c r="AB46" s="58">
        <f t="shared" si="5"/>
        <v>0.49827528752713152</v>
      </c>
    </row>
    <row r="47" spans="1:28" x14ac:dyDescent="0.35">
      <c r="A47" s="24" t="s">
        <v>224</v>
      </c>
      <c r="B47" s="24">
        <v>1838082.1917808219</v>
      </c>
      <c r="C47" s="24">
        <v>1478904.1095890412</v>
      </c>
      <c r="D47" s="31">
        <f t="shared" si="7"/>
        <v>1530665.7534246575</v>
      </c>
      <c r="E47" s="31">
        <f t="shared" si="7"/>
        <v>1584239.0547945204</v>
      </c>
      <c r="F47" s="31">
        <f t="shared" si="7"/>
        <v>1639687.4217123284</v>
      </c>
      <c r="G47" s="31">
        <f t="shared" si="7"/>
        <v>1697076.4814722599</v>
      </c>
      <c r="H47" s="31">
        <f t="shared" si="7"/>
        <v>1756474.1583237888</v>
      </c>
      <c r="I47" s="31">
        <f t="shared" si="7"/>
        <v>1817950.7538651212</v>
      </c>
      <c r="J47" s="31">
        <f t="shared" si="7"/>
        <v>1881579.0302504003</v>
      </c>
      <c r="K47" s="31">
        <f t="shared" si="7"/>
        <v>1947434.2963091643</v>
      </c>
      <c r="L47" s="31">
        <f t="shared" si="7"/>
        <v>2015594.496679985</v>
      </c>
      <c r="M47" s="31">
        <f t="shared" si="7"/>
        <v>2086140.3040637842</v>
      </c>
      <c r="N47" s="145">
        <v>67.09</v>
      </c>
      <c r="O47" s="145">
        <v>53.98</v>
      </c>
      <c r="P47" s="58">
        <f t="shared" si="1"/>
        <v>1838082.1917808219</v>
      </c>
      <c r="Q47" s="58">
        <f t="shared" si="1"/>
        <v>1478904.1095890412</v>
      </c>
      <c r="R47" s="58">
        <v>88.399999999999991</v>
      </c>
      <c r="S47" s="58">
        <f t="shared" si="2"/>
        <v>0</v>
      </c>
      <c r="T47" s="58">
        <v>3.5000000000000003E-2</v>
      </c>
      <c r="V47" s="58">
        <v>104</v>
      </c>
      <c r="W47" s="58">
        <v>88.399999999999991</v>
      </c>
      <c r="X47" s="58">
        <f t="shared" si="3"/>
        <v>866.36604062067408</v>
      </c>
      <c r="Y47" s="58">
        <v>2770</v>
      </c>
      <c r="Z47" s="58">
        <f t="shared" si="4"/>
        <v>3636.3660406206741</v>
      </c>
      <c r="AA47" s="58">
        <v>382.64</v>
      </c>
      <c r="AB47" s="58">
        <f t="shared" si="5"/>
        <v>0.42000351246926587</v>
      </c>
    </row>
    <row r="48" spans="1:28" x14ac:dyDescent="0.35">
      <c r="A48" s="24" t="s">
        <v>78</v>
      </c>
      <c r="B48" s="24">
        <v>0</v>
      </c>
      <c r="C48" s="24">
        <v>0</v>
      </c>
      <c r="D48" s="12">
        <f t="shared" si="7"/>
        <v>0</v>
      </c>
      <c r="E48" s="12">
        <f t="shared" si="7"/>
        <v>0</v>
      </c>
      <c r="F48" s="12">
        <f t="shared" si="7"/>
        <v>0</v>
      </c>
      <c r="G48" s="12">
        <f t="shared" si="7"/>
        <v>0</v>
      </c>
      <c r="H48" s="12">
        <f t="shared" si="7"/>
        <v>0</v>
      </c>
      <c r="I48" s="12">
        <f t="shared" si="7"/>
        <v>0</v>
      </c>
      <c r="J48" s="12">
        <f t="shared" si="7"/>
        <v>0</v>
      </c>
      <c r="K48" s="12">
        <f t="shared" si="7"/>
        <v>0</v>
      </c>
      <c r="L48" s="12">
        <f t="shared" si="7"/>
        <v>0</v>
      </c>
      <c r="M48" s="12">
        <f t="shared" si="7"/>
        <v>0</v>
      </c>
      <c r="N48" s="145">
        <v>0</v>
      </c>
      <c r="O48" s="145">
        <v>0</v>
      </c>
      <c r="P48" s="58">
        <f t="shared" si="1"/>
        <v>0</v>
      </c>
      <c r="Q48" s="58">
        <f t="shared" si="1"/>
        <v>0</v>
      </c>
      <c r="R48" s="58">
        <v>141.21899999999999</v>
      </c>
      <c r="S48" s="58">
        <f t="shared" si="2"/>
        <v>0</v>
      </c>
      <c r="T48" s="58">
        <v>0</v>
      </c>
      <c r="V48" s="58">
        <v>166.54</v>
      </c>
      <c r="W48" s="58">
        <v>141.21899999999999</v>
      </c>
      <c r="X48" s="58">
        <f t="shared" si="3"/>
        <v>0</v>
      </c>
      <c r="Y48" s="58">
        <v>2790</v>
      </c>
      <c r="Z48" s="58">
        <f t="shared" si="4"/>
        <v>2790</v>
      </c>
      <c r="AA48" s="58">
        <v>935.18</v>
      </c>
      <c r="AB48" s="58">
        <f t="shared" si="5"/>
        <v>0.6410214228567136</v>
      </c>
    </row>
    <row r="49" spans="1:28" x14ac:dyDescent="0.35">
      <c r="A49" s="24" t="s">
        <v>225</v>
      </c>
      <c r="B49" s="24">
        <v>0</v>
      </c>
      <c r="C49" s="24">
        <v>0</v>
      </c>
      <c r="D49" s="31">
        <f t="shared" si="7"/>
        <v>0</v>
      </c>
      <c r="E49" s="31">
        <f t="shared" si="7"/>
        <v>0</v>
      </c>
      <c r="F49" s="31">
        <f t="shared" si="7"/>
        <v>0</v>
      </c>
      <c r="G49" s="31">
        <f t="shared" si="7"/>
        <v>0</v>
      </c>
      <c r="H49" s="31">
        <f t="shared" si="7"/>
        <v>0</v>
      </c>
      <c r="I49" s="31">
        <f t="shared" si="7"/>
        <v>0</v>
      </c>
      <c r="J49" s="31">
        <f t="shared" si="7"/>
        <v>0</v>
      </c>
      <c r="K49" s="31">
        <f t="shared" si="7"/>
        <v>0</v>
      </c>
      <c r="L49" s="31">
        <f t="shared" si="7"/>
        <v>0</v>
      </c>
      <c r="M49" s="31">
        <f t="shared" si="7"/>
        <v>0</v>
      </c>
      <c r="N49" s="145">
        <v>0</v>
      </c>
      <c r="O49" s="145">
        <v>0</v>
      </c>
      <c r="P49" s="58">
        <f t="shared" si="1"/>
        <v>0</v>
      </c>
      <c r="Q49" s="58">
        <f t="shared" si="1"/>
        <v>0</v>
      </c>
      <c r="R49" s="58">
        <v>67.719499999999996</v>
      </c>
      <c r="S49" s="58">
        <f t="shared" si="2"/>
        <v>0</v>
      </c>
      <c r="T49" s="58">
        <v>0</v>
      </c>
      <c r="V49" s="58">
        <v>79.67</v>
      </c>
      <c r="W49" s="58">
        <v>67.719499999999996</v>
      </c>
      <c r="X49" s="58">
        <f t="shared" si="3"/>
        <v>0</v>
      </c>
      <c r="Y49" s="58">
        <v>3120</v>
      </c>
      <c r="Z49" s="58">
        <f t="shared" si="4"/>
        <v>3120</v>
      </c>
      <c r="AA49" s="58">
        <v>604.04</v>
      </c>
      <c r="AB49" s="58">
        <f t="shared" si="5"/>
        <v>0.86549940880561538</v>
      </c>
    </row>
    <row r="50" spans="1:28" x14ac:dyDescent="0.35">
      <c r="A50" s="24" t="s">
        <v>226</v>
      </c>
      <c r="B50" s="24">
        <v>0</v>
      </c>
      <c r="C50" s="24">
        <v>0</v>
      </c>
      <c r="D50" s="12">
        <f t="shared" ref="D50:M65" si="8">(1+$T50)*C50</f>
        <v>0</v>
      </c>
      <c r="E50" s="12">
        <f t="shared" si="8"/>
        <v>0</v>
      </c>
      <c r="F50" s="12">
        <f t="shared" si="8"/>
        <v>0</v>
      </c>
      <c r="G50" s="12">
        <f t="shared" si="8"/>
        <v>0</v>
      </c>
      <c r="H50" s="12">
        <f t="shared" si="8"/>
        <v>0</v>
      </c>
      <c r="I50" s="12">
        <f t="shared" si="8"/>
        <v>0</v>
      </c>
      <c r="J50" s="12">
        <f t="shared" si="8"/>
        <v>0</v>
      </c>
      <c r="K50" s="12">
        <f t="shared" si="8"/>
        <v>0</v>
      </c>
      <c r="L50" s="12">
        <f t="shared" si="8"/>
        <v>0</v>
      </c>
      <c r="M50" s="12">
        <f t="shared" si="8"/>
        <v>0</v>
      </c>
      <c r="N50" s="145">
        <v>0</v>
      </c>
      <c r="O50" s="145">
        <v>0</v>
      </c>
      <c r="P50" s="58">
        <f t="shared" si="1"/>
        <v>0</v>
      </c>
      <c r="Q50" s="58">
        <f t="shared" si="1"/>
        <v>0</v>
      </c>
      <c r="R50" s="58">
        <v>97.801000000000002</v>
      </c>
      <c r="S50" s="58">
        <f t="shared" si="2"/>
        <v>0</v>
      </c>
      <c r="T50" s="58">
        <v>0</v>
      </c>
      <c r="V50" s="58">
        <v>115.46</v>
      </c>
      <c r="W50" s="58">
        <v>97.801000000000002</v>
      </c>
      <c r="X50" s="58">
        <f t="shared" si="3"/>
        <v>0</v>
      </c>
      <c r="Y50" s="58">
        <v>3860</v>
      </c>
      <c r="Z50" s="58">
        <f t="shared" si="4"/>
        <v>3860</v>
      </c>
      <c r="AA50" s="58">
        <v>799.29</v>
      </c>
      <c r="AB50" s="58">
        <f t="shared" si="5"/>
        <v>0.79025767092440258</v>
      </c>
    </row>
    <row r="51" spans="1:28" x14ac:dyDescent="0.35">
      <c r="A51" s="24" t="s">
        <v>227</v>
      </c>
      <c r="B51" s="24">
        <v>6072328.7671232875</v>
      </c>
      <c r="C51" s="24">
        <v>6066575.3424657537</v>
      </c>
      <c r="D51" s="12">
        <f t="shared" si="8"/>
        <v>6278905.4794520549</v>
      </c>
      <c r="E51" s="12">
        <f t="shared" si="8"/>
        <v>6498667.1712328764</v>
      </c>
      <c r="F51" s="12">
        <f t="shared" si="8"/>
        <v>6726120.5222260263</v>
      </c>
      <c r="G51" s="12">
        <f t="shared" si="8"/>
        <v>6961534.740503937</v>
      </c>
      <c r="H51" s="12">
        <f t="shared" si="8"/>
        <v>7205188.4564215746</v>
      </c>
      <c r="I51" s="12">
        <f t="shared" si="8"/>
        <v>7457370.0523963291</v>
      </c>
      <c r="J51" s="12">
        <f t="shared" si="8"/>
        <v>7718378.0042302003</v>
      </c>
      <c r="K51" s="12">
        <f t="shared" si="8"/>
        <v>7988521.2343782568</v>
      </c>
      <c r="L51" s="12">
        <f t="shared" si="8"/>
        <v>8268119.4775814954</v>
      </c>
      <c r="M51" s="12">
        <f t="shared" si="8"/>
        <v>8557503.6592968479</v>
      </c>
      <c r="N51" s="145">
        <v>221.64</v>
      </c>
      <c r="O51" s="145">
        <v>221.43</v>
      </c>
      <c r="P51" s="58">
        <f t="shared" si="1"/>
        <v>6072328.7671232875</v>
      </c>
      <c r="Q51" s="58">
        <f t="shared" si="1"/>
        <v>6066575.3424657537</v>
      </c>
      <c r="R51" s="58">
        <v>244.03500000000003</v>
      </c>
      <c r="S51" s="58">
        <f t="shared" si="2"/>
        <v>0</v>
      </c>
      <c r="T51" s="58">
        <v>3.5000000000000003E-2</v>
      </c>
      <c r="V51" s="58">
        <v>287</v>
      </c>
      <c r="W51" s="58">
        <v>244.03500000000003</v>
      </c>
      <c r="X51" s="58">
        <f t="shared" si="3"/>
        <v>1036.7926675687379</v>
      </c>
      <c r="Y51" s="58">
        <v>1460</v>
      </c>
      <c r="Z51" s="58">
        <f t="shared" si="4"/>
        <v>2496.7926675687377</v>
      </c>
      <c r="AA51" s="58">
        <v>1383.25</v>
      </c>
      <c r="AB51" s="58">
        <f t="shared" si="5"/>
        <v>0.55019251268833635</v>
      </c>
    </row>
    <row r="52" spans="1:28" x14ac:dyDescent="0.35">
      <c r="A52" s="24" t="s">
        <v>228</v>
      </c>
      <c r="B52" s="25">
        <v>0</v>
      </c>
      <c r="C52" s="24">
        <v>0</v>
      </c>
      <c r="D52" s="12">
        <f t="shared" si="8"/>
        <v>0</v>
      </c>
      <c r="E52" s="12">
        <f t="shared" si="8"/>
        <v>0</v>
      </c>
      <c r="F52" s="12">
        <f t="shared" si="8"/>
        <v>0</v>
      </c>
      <c r="G52" s="12">
        <f t="shared" si="8"/>
        <v>0</v>
      </c>
      <c r="H52" s="12">
        <f t="shared" si="8"/>
        <v>0</v>
      </c>
      <c r="I52" s="12">
        <f t="shared" si="8"/>
        <v>0</v>
      </c>
      <c r="J52" s="12">
        <f t="shared" si="8"/>
        <v>0</v>
      </c>
      <c r="K52" s="12">
        <f t="shared" si="8"/>
        <v>0</v>
      </c>
      <c r="L52" s="12">
        <f t="shared" si="8"/>
        <v>0</v>
      </c>
      <c r="M52" s="12">
        <f t="shared" si="8"/>
        <v>0</v>
      </c>
      <c r="N52" s="145">
        <v>0</v>
      </c>
      <c r="O52" s="145">
        <v>0</v>
      </c>
      <c r="P52" s="58">
        <f t="shared" si="1"/>
        <v>0</v>
      </c>
      <c r="Q52" s="58">
        <f t="shared" si="1"/>
        <v>0</v>
      </c>
      <c r="R52" s="58">
        <v>38.232999999999997</v>
      </c>
      <c r="S52" s="58">
        <f t="shared" si="2"/>
        <v>0</v>
      </c>
      <c r="T52" s="58">
        <v>0</v>
      </c>
      <c r="V52" s="58">
        <v>45</v>
      </c>
      <c r="W52" s="58">
        <v>38.232999999999997</v>
      </c>
      <c r="X52" s="58">
        <f t="shared" si="3"/>
        <v>0</v>
      </c>
      <c r="Y52" s="58">
        <v>2470</v>
      </c>
      <c r="Z52" s="58">
        <f t="shared" si="4"/>
        <v>2470</v>
      </c>
      <c r="AA52" s="58">
        <v>181.26</v>
      </c>
      <c r="AB52" s="58">
        <f t="shared" si="5"/>
        <v>0.45981735159817355</v>
      </c>
    </row>
    <row r="53" spans="1:28" x14ac:dyDescent="0.35">
      <c r="A53" s="141" t="s">
        <v>83</v>
      </c>
      <c r="B53" s="24">
        <v>3150684.9315068494</v>
      </c>
      <c r="C53" s="24">
        <v>3144109.5890410957</v>
      </c>
      <c r="D53" s="12">
        <f t="shared" si="8"/>
        <v>3254153.4246575339</v>
      </c>
      <c r="E53" s="12">
        <f t="shared" si="8"/>
        <v>3368048.7945205471</v>
      </c>
      <c r="F53" s="12">
        <f t="shared" si="8"/>
        <v>3485930.502328766</v>
      </c>
      <c r="G53" s="12">
        <f t="shared" si="8"/>
        <v>3607938.0699102725</v>
      </c>
      <c r="H53" s="12">
        <f t="shared" si="8"/>
        <v>3734215.9023571317</v>
      </c>
      <c r="I53" s="12">
        <f t="shared" si="8"/>
        <v>3864913.458939631</v>
      </c>
      <c r="J53" s="12">
        <f t="shared" si="8"/>
        <v>4000185.430002518</v>
      </c>
      <c r="K53" s="12">
        <f t="shared" si="8"/>
        <v>4140191.9200526057</v>
      </c>
      <c r="L53" s="12">
        <f t="shared" si="8"/>
        <v>4285098.6372544467</v>
      </c>
      <c r="M53" s="12">
        <f t="shared" si="8"/>
        <v>4435077.0895583518</v>
      </c>
      <c r="N53" s="145">
        <v>115</v>
      </c>
      <c r="O53" s="145">
        <v>114.76</v>
      </c>
      <c r="P53" s="58">
        <f t="shared" si="1"/>
        <v>3150684.9315068494</v>
      </c>
      <c r="Q53" s="58">
        <f t="shared" si="1"/>
        <v>3144109.5890410957</v>
      </c>
      <c r="R53" s="58">
        <v>146.74399999999997</v>
      </c>
      <c r="S53" s="58">
        <f t="shared" si="2"/>
        <v>0</v>
      </c>
      <c r="T53" s="58">
        <v>3.5000000000000003E-2</v>
      </c>
      <c r="V53" s="58">
        <v>173</v>
      </c>
      <c r="W53" s="58">
        <v>146.74399999999997</v>
      </c>
      <c r="X53" s="58">
        <f t="shared" si="3"/>
        <v>894.60924339520125</v>
      </c>
      <c r="Y53" s="58">
        <v>2200</v>
      </c>
      <c r="Z53" s="58">
        <f t="shared" si="4"/>
        <v>3094.6092433952012</v>
      </c>
      <c r="AA53" s="58">
        <v>568.94000000000005</v>
      </c>
      <c r="AB53" s="58">
        <f t="shared" si="5"/>
        <v>0.37541900915881432</v>
      </c>
    </row>
    <row r="54" spans="1:28" x14ac:dyDescent="0.35">
      <c r="A54" s="24" t="s">
        <v>84</v>
      </c>
      <c r="B54" s="24">
        <v>4289589.0410958901</v>
      </c>
      <c r="C54" s="24">
        <v>3467123.2876712331</v>
      </c>
      <c r="D54" s="12">
        <f t="shared" si="8"/>
        <v>3588472.6027397257</v>
      </c>
      <c r="E54" s="12">
        <f t="shared" si="8"/>
        <v>3714069.1438356158</v>
      </c>
      <c r="F54" s="12">
        <f t="shared" si="8"/>
        <v>3844061.5638698619</v>
      </c>
      <c r="G54" s="12">
        <f t="shared" si="8"/>
        <v>3978603.7186053069</v>
      </c>
      <c r="H54" s="12">
        <f t="shared" si="8"/>
        <v>4117854.8487564921</v>
      </c>
      <c r="I54" s="12">
        <f t="shared" si="8"/>
        <v>4261979.768462969</v>
      </c>
      <c r="J54" s="12">
        <f t="shared" si="8"/>
        <v>4411149.0603591725</v>
      </c>
      <c r="K54" s="12">
        <f t="shared" si="8"/>
        <v>4565539.2774717435</v>
      </c>
      <c r="L54" s="12">
        <f t="shared" si="8"/>
        <v>4725333.1521832542</v>
      </c>
      <c r="M54" s="12">
        <f t="shared" si="8"/>
        <v>4890719.8125096681</v>
      </c>
      <c r="N54" s="145">
        <v>156.57</v>
      </c>
      <c r="O54" s="145">
        <v>126.55</v>
      </c>
      <c r="P54" s="58">
        <f t="shared" si="1"/>
        <v>4289589.0410958901</v>
      </c>
      <c r="Q54" s="58">
        <f t="shared" si="1"/>
        <v>3467123.2876712331</v>
      </c>
      <c r="R54" s="58">
        <v>246.5</v>
      </c>
      <c r="S54" s="58">
        <f t="shared" si="2"/>
        <v>0</v>
      </c>
      <c r="T54" s="58">
        <v>3.5000000000000003E-2</v>
      </c>
      <c r="V54" s="58">
        <v>290</v>
      </c>
      <c r="W54" s="58">
        <v>246.5</v>
      </c>
      <c r="X54" s="58">
        <f t="shared" si="3"/>
        <v>725.0826641473783</v>
      </c>
      <c r="Y54" s="58">
        <v>0</v>
      </c>
      <c r="Z54" s="58">
        <f t="shared" si="4"/>
        <v>725.0826641473783</v>
      </c>
      <c r="AA54" s="58">
        <v>518.63</v>
      </c>
      <c r="AB54" s="58">
        <f t="shared" si="5"/>
        <v>0.20415288930877029</v>
      </c>
    </row>
    <row r="55" spans="1:28" x14ac:dyDescent="0.35">
      <c r="A55" s="6" t="s">
        <v>85</v>
      </c>
      <c r="B55" s="11">
        <v>1012602.7397260274</v>
      </c>
      <c r="C55" s="11">
        <v>1529041.0958904109</v>
      </c>
      <c r="D55" s="12">
        <f t="shared" si="8"/>
        <v>1559621.9178082191</v>
      </c>
      <c r="E55" s="12">
        <f t="shared" si="8"/>
        <v>1590814.3561643835</v>
      </c>
      <c r="F55" s="12">
        <f t="shared" si="8"/>
        <v>1622630.6432876713</v>
      </c>
      <c r="G55" s="12">
        <f t="shared" si="8"/>
        <v>1655083.2561534247</v>
      </c>
      <c r="H55" s="12">
        <f t="shared" si="8"/>
        <v>1688184.9212764932</v>
      </c>
      <c r="I55" s="12">
        <f t="shared" si="8"/>
        <v>1721948.6197020232</v>
      </c>
      <c r="J55" s="12">
        <f t="shared" si="8"/>
        <v>1756387.5920960638</v>
      </c>
      <c r="K55" s="12">
        <f t="shared" si="8"/>
        <v>1791515.3439379851</v>
      </c>
      <c r="L55" s="12">
        <f t="shared" si="8"/>
        <v>1827345.6508167449</v>
      </c>
      <c r="M55" s="12">
        <f t="shared" si="8"/>
        <v>1863892.5638330798</v>
      </c>
      <c r="N55" s="145">
        <v>36.96</v>
      </c>
      <c r="O55" s="145">
        <v>55.81</v>
      </c>
      <c r="P55" s="58">
        <f t="shared" si="1"/>
        <v>1012602.7397260274</v>
      </c>
      <c r="Q55" s="58">
        <f t="shared" si="1"/>
        <v>1529041.0958904109</v>
      </c>
      <c r="R55" s="58">
        <v>463</v>
      </c>
      <c r="S55" s="58">
        <f t="shared" si="2"/>
        <v>0</v>
      </c>
      <c r="T55" s="58">
        <v>0.02</v>
      </c>
      <c r="V55" s="58">
        <v>495</v>
      </c>
      <c r="W55" s="58">
        <v>463</v>
      </c>
      <c r="X55" s="58">
        <f t="shared" si="3"/>
        <v>91.126956418828954</v>
      </c>
      <c r="Y55" s="58">
        <v>1290</v>
      </c>
      <c r="Z55" s="58">
        <f t="shared" si="4"/>
        <v>1381.126956418829</v>
      </c>
      <c r="AA55" s="58">
        <v>2081.38</v>
      </c>
      <c r="AB55" s="58">
        <f t="shared" si="5"/>
        <v>0.48000092246667586</v>
      </c>
    </row>
    <row r="56" spans="1:28" x14ac:dyDescent="0.35">
      <c r="A56" s="136" t="s">
        <v>271</v>
      </c>
      <c r="B56" s="136">
        <v>0</v>
      </c>
      <c r="C56" s="136">
        <v>61019452.05479452</v>
      </c>
      <c r="D56" s="31">
        <f t="shared" si="8"/>
        <v>63155132.876712322</v>
      </c>
      <c r="E56" s="31">
        <f t="shared" si="8"/>
        <v>65365562.527397245</v>
      </c>
      <c r="F56" s="31">
        <f t="shared" si="8"/>
        <v>67653357.21585615</v>
      </c>
      <c r="G56" s="31">
        <f t="shared" si="8"/>
        <v>70021224.718411103</v>
      </c>
      <c r="H56" s="31">
        <f t="shared" si="8"/>
        <v>72471967.58355549</v>
      </c>
      <c r="I56" s="31">
        <f t="shared" si="8"/>
        <v>75008486.448979929</v>
      </c>
      <c r="J56" s="31">
        <f t="shared" si="8"/>
        <v>77633783.474694222</v>
      </c>
      <c r="K56" s="31">
        <f t="shared" si="8"/>
        <v>80350965.896308511</v>
      </c>
      <c r="L56" s="31">
        <f t="shared" si="8"/>
        <v>83163249.702679306</v>
      </c>
      <c r="M56" s="31">
        <f t="shared" si="8"/>
        <v>86073963.44227308</v>
      </c>
      <c r="N56" s="146">
        <v>0</v>
      </c>
      <c r="O56" s="146">
        <v>2227.21</v>
      </c>
      <c r="P56" s="58">
        <f t="shared" si="1"/>
        <v>0</v>
      </c>
      <c r="Q56" s="58">
        <f t="shared" si="1"/>
        <v>61019452.05479452</v>
      </c>
      <c r="R56" s="58">
        <v>1848.75</v>
      </c>
      <c r="S56" s="58">
        <f t="shared" si="2"/>
        <v>0</v>
      </c>
      <c r="T56" s="58">
        <v>3.5000000000000003E-2</v>
      </c>
      <c r="V56" s="58">
        <v>1848.75</v>
      </c>
      <c r="W56" s="58">
        <v>1848.75</v>
      </c>
      <c r="X56" s="58">
        <f t="shared" si="3"/>
        <v>0</v>
      </c>
      <c r="Y56" s="58">
        <v>1520</v>
      </c>
      <c r="Z56" s="58">
        <f t="shared" si="4"/>
        <v>1520</v>
      </c>
      <c r="AA56" s="58">
        <v>10186.129999999999</v>
      </c>
      <c r="AB56" s="58">
        <f t="shared" si="5"/>
        <v>0.62896564073590377</v>
      </c>
    </row>
    <row r="57" spans="1:28" x14ac:dyDescent="0.35">
      <c r="A57" s="16" t="s">
        <v>87</v>
      </c>
      <c r="B57" s="25">
        <v>0</v>
      </c>
      <c r="C57" s="24">
        <v>0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  <c r="H57" s="12">
        <f t="shared" si="8"/>
        <v>0</v>
      </c>
      <c r="I57" s="12">
        <f t="shared" si="8"/>
        <v>0</v>
      </c>
      <c r="J57" s="12">
        <f t="shared" si="8"/>
        <v>0</v>
      </c>
      <c r="K57" s="12">
        <f t="shared" si="8"/>
        <v>0</v>
      </c>
      <c r="L57" s="12">
        <f t="shared" si="8"/>
        <v>0</v>
      </c>
      <c r="M57" s="12">
        <f t="shared" si="8"/>
        <v>0</v>
      </c>
      <c r="N57" s="145">
        <v>0</v>
      </c>
      <c r="O57" s="145">
        <v>0</v>
      </c>
      <c r="P57" s="58">
        <f t="shared" si="1"/>
        <v>0</v>
      </c>
      <c r="Q57" s="58">
        <f t="shared" si="1"/>
        <v>0</v>
      </c>
      <c r="R57" s="58">
        <v>170</v>
      </c>
      <c r="S57" s="58">
        <f t="shared" si="2"/>
        <v>0</v>
      </c>
      <c r="T57" s="58">
        <v>3.5000000000000003E-2</v>
      </c>
      <c r="V57" s="58">
        <v>200</v>
      </c>
      <c r="W57" s="58">
        <v>170</v>
      </c>
      <c r="X57" s="58">
        <f t="shared" si="3"/>
        <v>0</v>
      </c>
      <c r="Y57" s="58">
        <v>4000</v>
      </c>
      <c r="Z57" s="58">
        <f t="shared" si="4"/>
        <v>4000</v>
      </c>
      <c r="AA57" s="58">
        <v>157.68</v>
      </c>
      <c r="AB57" s="58">
        <f t="shared" si="5"/>
        <v>9.0000000000000011E-2</v>
      </c>
    </row>
    <row r="58" spans="1:28" x14ac:dyDescent="0.35">
      <c r="A58" s="38" t="s">
        <v>88</v>
      </c>
      <c r="B58" s="34">
        <v>4499726.0273972601</v>
      </c>
      <c r="C58" s="34">
        <v>4082465.7534246575</v>
      </c>
      <c r="D58" s="12">
        <f t="shared" si="8"/>
        <v>4225352.0547945201</v>
      </c>
      <c r="E58" s="12">
        <f t="shared" si="8"/>
        <v>4373239.3767123278</v>
      </c>
      <c r="F58" s="12">
        <f t="shared" si="8"/>
        <v>4526302.7548972592</v>
      </c>
      <c r="G58" s="12">
        <f t="shared" si="8"/>
        <v>4684723.351318663</v>
      </c>
      <c r="H58" s="12">
        <f t="shared" si="8"/>
        <v>4848688.6686148159</v>
      </c>
      <c r="I58" s="12">
        <f t="shared" si="8"/>
        <v>5018392.7720163343</v>
      </c>
      <c r="J58" s="12">
        <f t="shared" si="8"/>
        <v>5194036.5190369058</v>
      </c>
      <c r="K58" s="12">
        <f t="shared" si="8"/>
        <v>5375827.7972031971</v>
      </c>
      <c r="L58" s="12">
        <f t="shared" si="8"/>
        <v>5563981.7701053089</v>
      </c>
      <c r="M58" s="12">
        <f t="shared" si="8"/>
        <v>5758721.1320589939</v>
      </c>
      <c r="N58" s="144">
        <v>164.24</v>
      </c>
      <c r="O58" s="144">
        <v>149.01</v>
      </c>
      <c r="P58" s="58">
        <f t="shared" si="1"/>
        <v>4499726.0273972601</v>
      </c>
      <c r="Q58" s="58">
        <f t="shared" si="1"/>
        <v>4082465.7534246575</v>
      </c>
      <c r="R58" s="58">
        <v>299.2</v>
      </c>
      <c r="S58" s="58">
        <f t="shared" si="2"/>
        <v>0</v>
      </c>
      <c r="T58" s="58">
        <v>3.5000000000000003E-2</v>
      </c>
      <c r="V58" s="58">
        <v>352</v>
      </c>
      <c r="W58" s="58">
        <v>299.2</v>
      </c>
      <c r="X58" s="58">
        <f t="shared" si="3"/>
        <v>626.63296950162373</v>
      </c>
      <c r="Y58" s="58">
        <v>1400</v>
      </c>
      <c r="Z58" s="58">
        <f t="shared" si="4"/>
        <v>2026.6329695016238</v>
      </c>
      <c r="AA58" s="58">
        <v>1622.83</v>
      </c>
      <c r="AB58" s="58">
        <f t="shared" si="5"/>
        <v>0.52629138127853881</v>
      </c>
    </row>
    <row r="59" spans="1:28" x14ac:dyDescent="0.35">
      <c r="A59" s="16" t="s">
        <v>230</v>
      </c>
      <c r="B59" s="24">
        <v>9327945.2054794542</v>
      </c>
      <c r="C59" s="24">
        <v>9308219.1780821923</v>
      </c>
      <c r="D59" s="12">
        <f t="shared" si="8"/>
        <v>9634006.8493150678</v>
      </c>
      <c r="E59" s="12">
        <f t="shared" si="8"/>
        <v>9971197.0890410952</v>
      </c>
      <c r="F59" s="12">
        <f t="shared" si="8"/>
        <v>10320188.987157533</v>
      </c>
      <c r="G59" s="12">
        <f t="shared" si="8"/>
        <v>10681395.601708045</v>
      </c>
      <c r="H59" s="12">
        <f t="shared" si="8"/>
        <v>11055244.447767826</v>
      </c>
      <c r="I59" s="12">
        <f t="shared" si="8"/>
        <v>11442178.003439698</v>
      </c>
      <c r="J59" s="12">
        <f t="shared" si="8"/>
        <v>11842654.233560087</v>
      </c>
      <c r="K59" s="12">
        <f t="shared" si="8"/>
        <v>12257147.13173469</v>
      </c>
      <c r="L59" s="12">
        <f t="shared" si="8"/>
        <v>12686147.281345403</v>
      </c>
      <c r="M59" s="12">
        <f t="shared" si="8"/>
        <v>13130162.43619249</v>
      </c>
      <c r="N59" s="145">
        <v>340.47</v>
      </c>
      <c r="O59" s="145">
        <v>339.75</v>
      </c>
      <c r="P59" s="58">
        <f t="shared" si="1"/>
        <v>9327945.2054794542</v>
      </c>
      <c r="Q59" s="58">
        <f t="shared" si="1"/>
        <v>9308219.1780821923</v>
      </c>
      <c r="R59" s="58">
        <v>355.3</v>
      </c>
      <c r="S59" s="58">
        <f t="shared" si="2"/>
        <v>0</v>
      </c>
      <c r="T59" s="58">
        <v>3.5000000000000003E-2</v>
      </c>
      <c r="V59" s="58">
        <v>418</v>
      </c>
      <c r="W59" s="58">
        <v>355.3</v>
      </c>
      <c r="X59" s="58">
        <f t="shared" si="3"/>
        <v>1093.9048228585532</v>
      </c>
      <c r="Y59" s="58">
        <v>2580</v>
      </c>
      <c r="Z59" s="58">
        <f t="shared" si="4"/>
        <v>3673.9048228585534</v>
      </c>
      <c r="AA59" s="58">
        <v>1808.87</v>
      </c>
      <c r="AB59" s="58">
        <f t="shared" si="5"/>
        <v>0.49400002184789499</v>
      </c>
    </row>
    <row r="60" spans="1:28" x14ac:dyDescent="0.35">
      <c r="A60" s="6" t="s">
        <v>231</v>
      </c>
      <c r="B60" s="11">
        <v>18900821.91780822</v>
      </c>
      <c r="C60" s="11">
        <v>18883287.671232875</v>
      </c>
      <c r="D60" s="12">
        <f t="shared" si="8"/>
        <v>19449786.301369861</v>
      </c>
      <c r="E60" s="12">
        <f t="shared" si="8"/>
        <v>20033279.890410956</v>
      </c>
      <c r="F60" s="12">
        <f t="shared" si="8"/>
        <v>20634278.287123285</v>
      </c>
      <c r="G60" s="12">
        <f t="shared" si="8"/>
        <v>21253306.635736983</v>
      </c>
      <c r="H60" s="12">
        <f t="shared" si="8"/>
        <v>21890905.834809095</v>
      </c>
      <c r="I60" s="12">
        <f t="shared" si="8"/>
        <v>22547633.009853367</v>
      </c>
      <c r="J60" s="12">
        <f t="shared" si="8"/>
        <v>23224062.000148967</v>
      </c>
      <c r="K60" s="12">
        <f t="shared" si="8"/>
        <v>23920783.860153437</v>
      </c>
      <c r="L60" s="12">
        <f t="shared" si="8"/>
        <v>24638407.37595804</v>
      </c>
      <c r="M60" s="12">
        <f t="shared" si="8"/>
        <v>25377559.597236782</v>
      </c>
      <c r="N60" s="145">
        <v>689.88</v>
      </c>
      <c r="O60" s="145">
        <v>689.24</v>
      </c>
      <c r="P60" s="58">
        <f t="shared" si="1"/>
        <v>18900821.91780822</v>
      </c>
      <c r="Q60" s="58">
        <f t="shared" si="1"/>
        <v>18883287.671232875</v>
      </c>
      <c r="R60" s="58">
        <v>570</v>
      </c>
      <c r="S60" s="58">
        <f t="shared" si="2"/>
        <v>0</v>
      </c>
      <c r="T60" s="58">
        <v>0.03</v>
      </c>
      <c r="V60" s="58">
        <v>600</v>
      </c>
      <c r="W60" s="58">
        <v>570</v>
      </c>
      <c r="X60" s="58">
        <f t="shared" si="3"/>
        <v>1381.6390290795482</v>
      </c>
      <c r="Y60" s="58">
        <v>4330</v>
      </c>
      <c r="Z60" s="58">
        <f t="shared" si="4"/>
        <v>5711.639029079548</v>
      </c>
      <c r="AA60" s="58">
        <v>3945.94</v>
      </c>
      <c r="AB60" s="58">
        <f t="shared" si="5"/>
        <v>0.75074961948249619</v>
      </c>
    </row>
    <row r="61" spans="1:28" x14ac:dyDescent="0.35">
      <c r="A61" s="6" t="s">
        <v>232</v>
      </c>
      <c r="B61" s="11">
        <v>18900821.91780822</v>
      </c>
      <c r="C61" s="11">
        <v>18883287.671232875</v>
      </c>
      <c r="D61" s="31">
        <f t="shared" si="8"/>
        <v>19449786.301369861</v>
      </c>
      <c r="E61" s="31">
        <f t="shared" si="8"/>
        <v>20033279.890410956</v>
      </c>
      <c r="F61" s="31">
        <f t="shared" si="8"/>
        <v>20634278.287123285</v>
      </c>
      <c r="G61" s="31">
        <f t="shared" si="8"/>
        <v>21253306.635736983</v>
      </c>
      <c r="H61" s="31">
        <f t="shared" si="8"/>
        <v>21890905.834809095</v>
      </c>
      <c r="I61" s="31">
        <f t="shared" si="8"/>
        <v>22547633.009853367</v>
      </c>
      <c r="J61" s="31">
        <f t="shared" si="8"/>
        <v>23224062.000148967</v>
      </c>
      <c r="K61" s="31">
        <f t="shared" si="8"/>
        <v>23920783.860153437</v>
      </c>
      <c r="L61" s="31">
        <f t="shared" si="8"/>
        <v>24638407.37595804</v>
      </c>
      <c r="M61" s="31">
        <f t="shared" si="8"/>
        <v>25377559.597236782</v>
      </c>
      <c r="N61" s="145">
        <v>689.88</v>
      </c>
      <c r="O61" s="145">
        <v>689.24</v>
      </c>
      <c r="P61" s="58">
        <f t="shared" si="1"/>
        <v>18900821.91780822</v>
      </c>
      <c r="Q61" s="58">
        <f t="shared" si="1"/>
        <v>18883287.671232875</v>
      </c>
      <c r="R61" s="58">
        <v>570</v>
      </c>
      <c r="S61" s="58">
        <f t="shared" si="2"/>
        <v>0</v>
      </c>
      <c r="T61" s="58">
        <v>0.03</v>
      </c>
      <c r="V61" s="58">
        <v>600</v>
      </c>
      <c r="W61" s="58">
        <v>570</v>
      </c>
      <c r="X61" s="58">
        <f t="shared" si="3"/>
        <v>1381.6390290795482</v>
      </c>
      <c r="Y61" s="58">
        <v>4330</v>
      </c>
      <c r="Z61" s="58">
        <f t="shared" si="4"/>
        <v>5711.639029079548</v>
      </c>
      <c r="AA61" s="58">
        <v>3945.94</v>
      </c>
      <c r="AB61" s="58">
        <f t="shared" si="5"/>
        <v>0.75074961948249619</v>
      </c>
    </row>
    <row r="62" spans="1:28" x14ac:dyDescent="0.35">
      <c r="A62" s="6" t="s">
        <v>92</v>
      </c>
      <c r="B62" s="22">
        <v>0</v>
      </c>
      <c r="C62" s="11">
        <v>24024931.506849315</v>
      </c>
      <c r="D62" s="12">
        <f t="shared" si="8"/>
        <v>23544432.87671233</v>
      </c>
      <c r="E62" s="12">
        <f t="shared" si="8"/>
        <v>23073544.219178084</v>
      </c>
      <c r="F62" s="12">
        <f t="shared" si="8"/>
        <v>22612073.334794521</v>
      </c>
      <c r="G62" s="12">
        <f t="shared" si="8"/>
        <v>22159831.868098632</v>
      </c>
      <c r="H62" s="12">
        <f t="shared" si="8"/>
        <v>21716635.230736658</v>
      </c>
      <c r="I62" s="12">
        <f t="shared" si="8"/>
        <v>21282302.526121926</v>
      </c>
      <c r="J62" s="12">
        <f t="shared" si="8"/>
        <v>20856656.475599486</v>
      </c>
      <c r="K62" s="12">
        <f t="shared" si="8"/>
        <v>20439523.346087497</v>
      </c>
      <c r="L62" s="12">
        <f t="shared" si="8"/>
        <v>20030732.879165746</v>
      </c>
      <c r="M62" s="12">
        <f t="shared" si="8"/>
        <v>19630118.221582431</v>
      </c>
      <c r="N62" s="145">
        <v>0</v>
      </c>
      <c r="O62" s="145">
        <v>876.91</v>
      </c>
      <c r="P62" s="58">
        <f t="shared" si="1"/>
        <v>0</v>
      </c>
      <c r="Q62" s="58">
        <f t="shared" si="1"/>
        <v>24024931.506849315</v>
      </c>
      <c r="R62" s="58">
        <v>1100</v>
      </c>
      <c r="S62" s="58">
        <f t="shared" si="2"/>
        <v>0</v>
      </c>
      <c r="T62" s="58">
        <v>-0.02</v>
      </c>
      <c r="V62" s="58">
        <v>1782</v>
      </c>
      <c r="W62" s="58">
        <v>1100</v>
      </c>
      <c r="X62" s="58">
        <f t="shared" si="3"/>
        <v>0</v>
      </c>
      <c r="Y62" s="58">
        <v>3200</v>
      </c>
      <c r="Z62" s="58">
        <f t="shared" si="4"/>
        <v>3200</v>
      </c>
      <c r="AA62" s="58">
        <v>7395.39</v>
      </c>
      <c r="AB62" s="58">
        <f t="shared" si="5"/>
        <v>0.47375005765416728</v>
      </c>
    </row>
    <row r="63" spans="1:28" x14ac:dyDescent="0.35">
      <c r="A63" s="16" t="s">
        <v>233</v>
      </c>
      <c r="B63" s="24">
        <v>22844109.589041092</v>
      </c>
      <c r="C63" s="24">
        <v>3417808.2191780824</v>
      </c>
      <c r="D63" s="12">
        <f t="shared" si="8"/>
        <v>3520342.4657534249</v>
      </c>
      <c r="E63" s="12">
        <f t="shared" si="8"/>
        <v>3625952.7397260279</v>
      </c>
      <c r="F63" s="12">
        <f t="shared" si="8"/>
        <v>3734731.3219178091</v>
      </c>
      <c r="G63" s="12">
        <f t="shared" si="8"/>
        <v>3846773.2615753436</v>
      </c>
      <c r="H63" s="12">
        <f t="shared" si="8"/>
        <v>3962176.4594226042</v>
      </c>
      <c r="I63" s="12">
        <f t="shared" si="8"/>
        <v>4081041.7532052826</v>
      </c>
      <c r="J63" s="12">
        <f t="shared" si="8"/>
        <v>4203473.0058014411</v>
      </c>
      <c r="K63" s="12">
        <f t="shared" si="8"/>
        <v>4329577.1959754843</v>
      </c>
      <c r="L63" s="12">
        <f t="shared" si="8"/>
        <v>4459464.5118547492</v>
      </c>
      <c r="M63" s="12">
        <f t="shared" si="8"/>
        <v>4593248.447210392</v>
      </c>
      <c r="N63" s="145">
        <v>833.81</v>
      </c>
      <c r="O63" s="145">
        <v>124.75</v>
      </c>
      <c r="P63" s="58">
        <f t="shared" si="1"/>
        <v>22844109.589041092</v>
      </c>
      <c r="Q63" s="58">
        <f t="shared" si="1"/>
        <v>3417808.2191780824</v>
      </c>
      <c r="R63" s="58">
        <v>935</v>
      </c>
      <c r="S63" s="58">
        <f t="shared" si="2"/>
        <v>0</v>
      </c>
      <c r="T63" s="58">
        <v>0.03</v>
      </c>
      <c r="V63" s="58">
        <v>1100</v>
      </c>
      <c r="W63" s="58">
        <v>935</v>
      </c>
      <c r="X63" s="58">
        <f t="shared" si="3"/>
        <v>1018.0084487094961</v>
      </c>
      <c r="Y63" s="58">
        <v>2710</v>
      </c>
      <c r="Z63" s="58">
        <f t="shared" si="4"/>
        <v>3728.008448709496</v>
      </c>
      <c r="AA63" s="58">
        <v>7015.01</v>
      </c>
      <c r="AB63" s="58">
        <f t="shared" si="5"/>
        <v>0.72800020755500217</v>
      </c>
    </row>
    <row r="64" spans="1:28" x14ac:dyDescent="0.35">
      <c r="A64" s="16" t="s">
        <v>234</v>
      </c>
      <c r="B64" s="24">
        <v>1580273.9726027397</v>
      </c>
      <c r="C64" s="24">
        <v>1560273.9726027397</v>
      </c>
      <c r="D64" s="12">
        <f t="shared" si="8"/>
        <v>1529068.493150685</v>
      </c>
      <c r="E64" s="12">
        <f t="shared" si="8"/>
        <v>1498487.1232876712</v>
      </c>
      <c r="F64" s="12">
        <f t="shared" si="8"/>
        <v>1468517.3808219179</v>
      </c>
      <c r="G64" s="12">
        <f t="shared" si="8"/>
        <v>1439147.0332054796</v>
      </c>
      <c r="H64" s="12">
        <f t="shared" si="8"/>
        <v>1410364.0925413701</v>
      </c>
      <c r="I64" s="12">
        <f t="shared" si="8"/>
        <v>1382156.8106905427</v>
      </c>
      <c r="J64" s="12">
        <f t="shared" si="8"/>
        <v>1354513.6744767318</v>
      </c>
      <c r="K64" s="12">
        <f t="shared" si="8"/>
        <v>1327423.4009871972</v>
      </c>
      <c r="L64" s="12">
        <f t="shared" si="8"/>
        <v>1300874.9329674533</v>
      </c>
      <c r="M64" s="12">
        <f t="shared" si="8"/>
        <v>1274857.4343081042</v>
      </c>
      <c r="N64" s="145">
        <v>57.68</v>
      </c>
      <c r="O64" s="145">
        <v>56.95</v>
      </c>
      <c r="P64" s="58">
        <f t="shared" si="1"/>
        <v>1580273.9726027397</v>
      </c>
      <c r="Q64" s="58">
        <f t="shared" si="1"/>
        <v>1560273.9726027397</v>
      </c>
      <c r="R64" s="58">
        <v>42.967499999999994</v>
      </c>
      <c r="S64" s="58">
        <f t="shared" si="2"/>
        <v>0</v>
      </c>
      <c r="T64" s="58">
        <v>-0.02</v>
      </c>
      <c r="V64" s="58">
        <v>51</v>
      </c>
      <c r="W64" s="58">
        <v>42.967499999999994</v>
      </c>
      <c r="X64" s="58">
        <f t="shared" si="3"/>
        <v>1532.431462348228</v>
      </c>
      <c r="Y64" s="58">
        <v>4390</v>
      </c>
      <c r="Z64" s="58">
        <f t="shared" si="4"/>
        <v>5922.4314623482278</v>
      </c>
      <c r="AA64" s="58">
        <v>354.25</v>
      </c>
      <c r="AB64" s="58">
        <f t="shared" si="5"/>
        <v>0.7929313277822545</v>
      </c>
    </row>
    <row r="65" spans="1:28" x14ac:dyDescent="0.35">
      <c r="A65" s="95" t="s">
        <v>235</v>
      </c>
      <c r="B65" s="83">
        <v>18383561.643835615</v>
      </c>
      <c r="C65" s="83">
        <v>17302191.780821919</v>
      </c>
      <c r="D65" s="31">
        <f t="shared" si="8"/>
        <v>17302191.780821919</v>
      </c>
      <c r="E65" s="31">
        <f t="shared" si="8"/>
        <v>17302191.780821919</v>
      </c>
      <c r="F65" s="31">
        <f t="shared" si="8"/>
        <v>17302191.780821919</v>
      </c>
      <c r="G65" s="31">
        <f t="shared" si="8"/>
        <v>17302191.780821919</v>
      </c>
      <c r="H65" s="31">
        <f t="shared" si="8"/>
        <v>17302191.780821919</v>
      </c>
      <c r="I65" s="31">
        <f t="shared" si="8"/>
        <v>17302191.780821919</v>
      </c>
      <c r="J65" s="31">
        <f t="shared" si="8"/>
        <v>17302191.780821919</v>
      </c>
      <c r="K65" s="31">
        <f t="shared" si="8"/>
        <v>17302191.780821919</v>
      </c>
      <c r="L65" s="31">
        <f t="shared" si="8"/>
        <v>17302191.780821919</v>
      </c>
      <c r="M65" s="31">
        <f t="shared" si="8"/>
        <v>17302191.780821919</v>
      </c>
      <c r="N65" s="145">
        <v>671</v>
      </c>
      <c r="O65" s="145">
        <v>631.53</v>
      </c>
      <c r="P65" s="58">
        <f t="shared" si="1"/>
        <v>18383561.643835615</v>
      </c>
      <c r="Q65" s="58">
        <f t="shared" si="1"/>
        <v>17302191.780821919</v>
      </c>
      <c r="R65" s="58">
        <v>382.5</v>
      </c>
      <c r="S65" s="58">
        <f t="shared" si="2"/>
        <v>0</v>
      </c>
      <c r="T65" s="58">
        <v>0</v>
      </c>
      <c r="V65" s="58">
        <v>450</v>
      </c>
      <c r="W65" s="58">
        <v>382.5</v>
      </c>
      <c r="X65" s="58">
        <f t="shared" si="3"/>
        <v>2002.5666278688034</v>
      </c>
      <c r="Y65" s="58">
        <v>4710</v>
      </c>
      <c r="Z65" s="58">
        <f t="shared" si="4"/>
        <v>6712.5666278688032</v>
      </c>
      <c r="AA65" s="58">
        <v>2806.7</v>
      </c>
      <c r="AB65" s="58">
        <f t="shared" si="5"/>
        <v>0.71199898528665662</v>
      </c>
    </row>
    <row r="66" spans="1:28" x14ac:dyDescent="0.35">
      <c r="A66" s="6" t="s">
        <v>96</v>
      </c>
      <c r="B66" s="11">
        <v>30769315.06849315</v>
      </c>
      <c r="C66" s="11">
        <v>52061369.8630137</v>
      </c>
      <c r="D66" s="12">
        <f t="shared" ref="D66:M68" si="9">(1+$T66)*C66</f>
        <v>51020142.465753421</v>
      </c>
      <c r="E66" s="12">
        <f t="shared" si="9"/>
        <v>49999739.616438352</v>
      </c>
      <c r="F66" s="12">
        <f t="shared" si="9"/>
        <v>48999744.824109584</v>
      </c>
      <c r="G66" s="12">
        <f t="shared" si="9"/>
        <v>48019749.927627392</v>
      </c>
      <c r="H66" s="12">
        <f t="shared" si="9"/>
        <v>47059354.929074846</v>
      </c>
      <c r="I66" s="12">
        <f t="shared" si="9"/>
        <v>46118167.830493346</v>
      </c>
      <c r="J66" s="12">
        <f t="shared" si="9"/>
        <v>45195804.47388348</v>
      </c>
      <c r="K66" s="12">
        <f t="shared" si="9"/>
        <v>44291888.384405807</v>
      </c>
      <c r="L66" s="12">
        <f t="shared" si="9"/>
        <v>43406050.616717689</v>
      </c>
      <c r="M66" s="12">
        <f t="shared" si="9"/>
        <v>42537929.604383335</v>
      </c>
      <c r="N66" s="145">
        <v>1123.08</v>
      </c>
      <c r="O66" s="145">
        <v>1900.24</v>
      </c>
      <c r="P66" s="58">
        <f t="shared" si="1"/>
        <v>30769315.06849315</v>
      </c>
      <c r="Q66" s="58">
        <f t="shared" si="1"/>
        <v>52061369.8630137</v>
      </c>
      <c r="R66" s="58">
        <v>1874.9999999999998</v>
      </c>
      <c r="S66" s="58">
        <f t="shared" si="2"/>
        <v>0</v>
      </c>
      <c r="T66" s="58">
        <v>-0.02</v>
      </c>
      <c r="V66" s="58">
        <v>1782</v>
      </c>
      <c r="W66" s="58">
        <v>1874.9999999999998</v>
      </c>
      <c r="X66" s="58">
        <f t="shared" si="3"/>
        <v>683.76255707762573</v>
      </c>
      <c r="Y66" s="58">
        <v>1980</v>
      </c>
      <c r="Z66" s="58">
        <f t="shared" si="4"/>
        <v>2663.7625570776258</v>
      </c>
      <c r="AA66" s="58">
        <v>10107.68</v>
      </c>
      <c r="AB66" s="58">
        <f t="shared" si="5"/>
        <v>0.64749985906759122</v>
      </c>
    </row>
    <row r="67" spans="1:28" x14ac:dyDescent="0.35">
      <c r="A67" s="15" t="s">
        <v>236</v>
      </c>
      <c r="B67" s="24">
        <v>0</v>
      </c>
      <c r="C67" s="24">
        <v>0</v>
      </c>
      <c r="D67" s="12">
        <f t="shared" si="9"/>
        <v>0</v>
      </c>
      <c r="E67" s="12">
        <f t="shared" si="9"/>
        <v>0</v>
      </c>
      <c r="F67" s="12">
        <f t="shared" si="9"/>
        <v>0</v>
      </c>
      <c r="G67" s="12">
        <f t="shared" si="9"/>
        <v>0</v>
      </c>
      <c r="H67" s="12">
        <f t="shared" si="9"/>
        <v>0</v>
      </c>
      <c r="I67" s="12">
        <f t="shared" si="9"/>
        <v>0</v>
      </c>
      <c r="J67" s="12">
        <f t="shared" si="9"/>
        <v>0</v>
      </c>
      <c r="K67" s="12">
        <f t="shared" si="9"/>
        <v>0</v>
      </c>
      <c r="L67" s="12">
        <f t="shared" si="9"/>
        <v>0</v>
      </c>
      <c r="M67" s="12">
        <f t="shared" si="9"/>
        <v>0</v>
      </c>
      <c r="N67" s="145">
        <v>0</v>
      </c>
      <c r="O67" s="145">
        <v>0</v>
      </c>
      <c r="P67" s="58">
        <f t="shared" ref="P67:Q68" si="10">N67*10000000/365</f>
        <v>0</v>
      </c>
      <c r="Q67" s="58">
        <f t="shared" si="10"/>
        <v>0</v>
      </c>
      <c r="R67" s="58">
        <v>138.4083044982699</v>
      </c>
      <c r="S67" s="58">
        <f t="shared" ref="S67:S68" si="11">Q67-C67</f>
        <v>0</v>
      </c>
      <c r="T67" s="58">
        <v>0</v>
      </c>
      <c r="V67" s="58">
        <v>138.4083044982699</v>
      </c>
      <c r="W67" s="58">
        <v>138.4083044982699</v>
      </c>
      <c r="X67" s="58">
        <f t="shared" ref="X67:X68" si="12">P67/W67/24</f>
        <v>0</v>
      </c>
      <c r="Y67" s="58">
        <v>4900</v>
      </c>
      <c r="Z67" s="58">
        <f t="shared" ref="Z67:Z69" si="13">SUM(X67:Y67)</f>
        <v>4900</v>
      </c>
      <c r="AA67" s="58">
        <v>2865</v>
      </c>
      <c r="AB67" s="58">
        <f t="shared" ref="AB67:AB68" si="14">AA67*1000/V67/365/24</f>
        <v>2.362970890410959</v>
      </c>
    </row>
    <row r="68" spans="1:28" x14ac:dyDescent="0.35">
      <c r="A68" s="15" t="s">
        <v>237</v>
      </c>
      <c r="B68" s="24">
        <v>0</v>
      </c>
      <c r="C68" s="24">
        <v>0</v>
      </c>
      <c r="D68" s="31">
        <f t="shared" si="9"/>
        <v>0</v>
      </c>
      <c r="E68" s="31">
        <f t="shared" si="9"/>
        <v>0</v>
      </c>
      <c r="F68" s="31">
        <f t="shared" si="9"/>
        <v>0</v>
      </c>
      <c r="G68" s="31">
        <f t="shared" si="9"/>
        <v>0</v>
      </c>
      <c r="H68" s="31">
        <f t="shared" si="9"/>
        <v>0</v>
      </c>
      <c r="I68" s="31">
        <f t="shared" si="9"/>
        <v>0</v>
      </c>
      <c r="J68" s="31">
        <f t="shared" si="9"/>
        <v>0</v>
      </c>
      <c r="K68" s="31">
        <f t="shared" si="9"/>
        <v>0</v>
      </c>
      <c r="L68" s="31">
        <f t="shared" si="9"/>
        <v>0</v>
      </c>
      <c r="M68" s="31">
        <f t="shared" si="9"/>
        <v>0</v>
      </c>
      <c r="N68" s="145">
        <v>0</v>
      </c>
      <c r="O68" s="145">
        <v>0</v>
      </c>
      <c r="P68" s="58">
        <f t="shared" si="10"/>
        <v>0</v>
      </c>
      <c r="Q68" s="58">
        <f t="shared" si="10"/>
        <v>0</v>
      </c>
      <c r="R68" s="58">
        <v>207.61245674740485</v>
      </c>
      <c r="S68" s="58">
        <f t="shared" si="11"/>
        <v>0</v>
      </c>
      <c r="T68" s="58">
        <v>0</v>
      </c>
      <c r="V68" s="58">
        <v>207.61245674740485</v>
      </c>
      <c r="W68" s="58">
        <v>207.61245674740485</v>
      </c>
      <c r="X68" s="58">
        <f t="shared" si="12"/>
        <v>0</v>
      </c>
      <c r="Y68" s="58">
        <v>3000</v>
      </c>
      <c r="Z68" s="58">
        <f t="shared" si="13"/>
        <v>3000</v>
      </c>
      <c r="AA68" s="58">
        <v>352</v>
      </c>
      <c r="AB68" s="58">
        <f t="shared" si="14"/>
        <v>0.19354642313546422</v>
      </c>
    </row>
    <row r="69" spans="1:28" x14ac:dyDescent="0.35">
      <c r="T69" s="58">
        <v>0.05</v>
      </c>
      <c r="V69" s="58">
        <v>22542.030761245675</v>
      </c>
      <c r="Z69" s="58">
        <f t="shared" si="13"/>
        <v>0</v>
      </c>
    </row>
    <row r="70" spans="1:28" x14ac:dyDescent="0.35">
      <c r="T70" s="58">
        <v>0</v>
      </c>
    </row>
    <row r="71" spans="1:28" x14ac:dyDescent="0.35">
      <c r="T71" s="58">
        <v>0</v>
      </c>
    </row>
    <row r="72" spans="1:28" x14ac:dyDescent="0.35">
      <c r="T72" s="58">
        <v>0</v>
      </c>
    </row>
  </sheetData>
  <autoFilter ref="T1:T72" xr:uid="{00000000-0009-0000-0000-00000A000000}"/>
  <pageMargins left="0.7" right="0.7" top="0.75" bottom="0.75" header="0.3" footer="0.3"/>
  <pageSetup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tabColor rgb="FFFF0000"/>
  </sheetPr>
  <dimension ref="A1:AG88"/>
  <sheetViews>
    <sheetView tabSelected="1" zoomScale="115" zoomScaleNormal="115" workbookViewId="0">
      <selection activeCell="L3" sqref="L3"/>
    </sheetView>
  </sheetViews>
  <sheetFormatPr defaultColWidth="9.1796875" defaultRowHeight="14.5" x14ac:dyDescent="0.35"/>
  <cols>
    <col min="1" max="1" width="21.81640625" style="58" bestFit="1" customWidth="1"/>
    <col min="2" max="7" width="9.1796875" style="58" customWidth="1"/>
    <col min="8" max="9" width="9.1796875" style="165" customWidth="1"/>
    <col min="10" max="10" width="9.1796875" style="58" customWidth="1"/>
    <col min="11" max="11" width="13.54296875" style="3" bestFit="1" customWidth="1"/>
    <col min="12" max="12" width="14.08984375" style="167" customWidth="1"/>
    <col min="13" max="13" width="9.1796875" style="3" customWidth="1"/>
    <col min="14" max="17" width="9.1796875" style="3" hidden="1" customWidth="1"/>
    <col min="18" max="18" width="23.1796875" style="58" hidden="1" customWidth="1"/>
    <col min="19" max="19" width="16.7265625" style="43" customWidth="1"/>
    <col min="20" max="21" width="7.7265625" style="58" hidden="1" customWidth="1"/>
    <col min="22" max="23" width="9.1796875" style="58" hidden="1" customWidth="1"/>
    <col min="24" max="24" width="15.7265625" style="58" hidden="1" customWidth="1"/>
    <col min="25" max="25" width="15.54296875" style="58" hidden="1" customWidth="1"/>
    <col min="26" max="26" width="15.54296875" style="58" customWidth="1"/>
    <col min="27" max="27" width="18.7265625" style="58" customWidth="1"/>
    <col min="28" max="28" width="10.7265625" style="58" customWidth="1"/>
    <col min="29" max="29" width="14" style="58" customWidth="1"/>
    <col min="30" max="31" width="9.1796875" style="58"/>
    <col min="32" max="32" width="9.1796875" style="17"/>
    <col min="33" max="33" width="15.81640625" style="165" customWidth="1"/>
    <col min="34" max="16384" width="9.1796875" style="58"/>
  </cols>
  <sheetData>
    <row r="1" spans="1:33" s="18" customFormat="1" ht="58" x14ac:dyDescent="0.35">
      <c r="A1" s="13" t="s">
        <v>30</v>
      </c>
      <c r="B1" s="13" t="s">
        <v>130</v>
      </c>
      <c r="C1" s="13" t="s">
        <v>131</v>
      </c>
      <c r="D1" s="13" t="s">
        <v>258</v>
      </c>
      <c r="E1" s="13" t="s">
        <v>259</v>
      </c>
      <c r="F1" s="13" t="s">
        <v>0</v>
      </c>
      <c r="G1" s="13" t="s">
        <v>191</v>
      </c>
      <c r="H1" s="168" t="s">
        <v>272</v>
      </c>
      <c r="I1" s="171" t="s">
        <v>1</v>
      </c>
      <c r="J1" s="13" t="s">
        <v>200</v>
      </c>
      <c r="K1" s="133" t="s">
        <v>192</v>
      </c>
      <c r="L1" s="166" t="s">
        <v>190</v>
      </c>
      <c r="M1" s="133" t="s">
        <v>2</v>
      </c>
      <c r="N1" s="133" t="s">
        <v>3</v>
      </c>
      <c r="O1" s="133" t="s">
        <v>4</v>
      </c>
      <c r="P1" s="133" t="s">
        <v>26</v>
      </c>
      <c r="Q1" s="133" t="s">
        <v>27</v>
      </c>
      <c r="R1" s="13" t="s">
        <v>31</v>
      </c>
      <c r="S1" s="40" t="s">
        <v>115</v>
      </c>
      <c r="T1" s="29" t="s">
        <v>99</v>
      </c>
      <c r="U1" s="29" t="s">
        <v>127</v>
      </c>
      <c r="V1" s="13" t="s">
        <v>100</v>
      </c>
      <c r="W1" s="29" t="s">
        <v>101</v>
      </c>
      <c r="X1" s="29" t="s">
        <v>104</v>
      </c>
      <c r="Y1" s="13" t="s">
        <v>151</v>
      </c>
      <c r="Z1" s="13" t="s">
        <v>177</v>
      </c>
      <c r="AA1" s="13" t="s">
        <v>152</v>
      </c>
      <c r="AB1" s="13" t="s">
        <v>153</v>
      </c>
      <c r="AC1" s="24" t="s">
        <v>267</v>
      </c>
      <c r="AD1" s="18" t="s">
        <v>266</v>
      </c>
      <c r="AE1" s="150" t="s">
        <v>268</v>
      </c>
      <c r="AF1" s="151" t="s">
        <v>269</v>
      </c>
      <c r="AG1" s="165" t="s">
        <v>270</v>
      </c>
    </row>
    <row r="2" spans="1:33" x14ac:dyDescent="0.35">
      <c r="A2" s="37" t="s">
        <v>203</v>
      </c>
      <c r="B2" s="12">
        <v>6596986.3013698626</v>
      </c>
      <c r="C2" s="12">
        <v>1910</v>
      </c>
      <c r="D2" s="12">
        <v>-0.02</v>
      </c>
      <c r="E2" s="12">
        <v>0.05</v>
      </c>
      <c r="F2" s="11">
        <f>I2*0.55</f>
        <v>311.85000000000002</v>
      </c>
      <c r="G2" s="11">
        <v>567</v>
      </c>
      <c r="H2" s="169">
        <f>J2*AG2</f>
        <v>438.11930783242258</v>
      </c>
      <c r="I2" s="172">
        <f t="shared" ref="I2:I33" si="0">J2*L2</f>
        <v>567</v>
      </c>
      <c r="J2" s="55">
        <v>630</v>
      </c>
      <c r="K2" s="174">
        <f t="shared" ref="K2:K33" si="1">G2/J2</f>
        <v>0.9</v>
      </c>
      <c r="L2" s="175">
        <v>0.9</v>
      </c>
      <c r="M2" s="174">
        <f t="shared" ref="M2:M12" si="2">0.2*I2</f>
        <v>113.4</v>
      </c>
      <c r="N2" s="31">
        <v>4</v>
      </c>
      <c r="O2" s="31">
        <v>4</v>
      </c>
      <c r="P2" s="11">
        <f t="shared" ref="P2:P48" si="3">AVERAGE(F2,I2)</f>
        <v>439.42500000000001</v>
      </c>
      <c r="Q2" s="31">
        <v>1</v>
      </c>
      <c r="R2" s="37" t="s">
        <v>32</v>
      </c>
      <c r="S2" s="41" t="s">
        <v>113</v>
      </c>
      <c r="T2" s="58">
        <f t="shared" ref="T2:T33" si="4">B2/G2</f>
        <v>11634.896475079122</v>
      </c>
      <c r="U2" s="58" t="e">
        <f>B2/#REF!</f>
        <v>#REF!</v>
      </c>
      <c r="V2" s="5">
        <v>1.9330000000000001</v>
      </c>
      <c r="W2" s="58">
        <f t="shared" ref="W2:W68" si="5">V2*1000</f>
        <v>1933</v>
      </c>
      <c r="X2" s="11">
        <v>1</v>
      </c>
      <c r="Y2" s="62">
        <v>7</v>
      </c>
      <c r="Z2" s="62">
        <v>7</v>
      </c>
      <c r="AA2" s="63">
        <v>40689</v>
      </c>
      <c r="AB2" s="63">
        <v>47994</v>
      </c>
      <c r="AC2" s="11"/>
      <c r="AD2" s="147">
        <v>3848.44</v>
      </c>
      <c r="AE2" s="58">
        <v>630</v>
      </c>
      <c r="AF2" s="17">
        <f>AD2/(AE2*24*366/1000)</f>
        <v>0.69542747274987715</v>
      </c>
      <c r="AG2" s="165">
        <v>0.69542747274987715</v>
      </c>
    </row>
    <row r="3" spans="1:33" ht="29" x14ac:dyDescent="0.35">
      <c r="A3" s="14" t="s">
        <v>204</v>
      </c>
      <c r="B3" s="11">
        <v>18929589.041095886</v>
      </c>
      <c r="C3" s="11">
        <v>1830</v>
      </c>
      <c r="D3" s="11">
        <v>-0.02</v>
      </c>
      <c r="E3" s="11">
        <v>0.05</v>
      </c>
      <c r="F3" s="11">
        <f t="shared" ref="F3:F69" si="6">I3*0.55</f>
        <v>495.00000000000006</v>
      </c>
      <c r="G3" s="11">
        <v>900</v>
      </c>
      <c r="H3" s="169">
        <f t="shared" ref="H3:H69" si="7">J3*AG3</f>
        <v>718.7761839708561</v>
      </c>
      <c r="I3" s="172">
        <f t="shared" si="0"/>
        <v>900</v>
      </c>
      <c r="J3" s="55">
        <v>1000</v>
      </c>
      <c r="K3" s="174">
        <f t="shared" si="1"/>
        <v>0.9</v>
      </c>
      <c r="L3" s="175">
        <v>0.9</v>
      </c>
      <c r="M3" s="174">
        <f t="shared" si="2"/>
        <v>180</v>
      </c>
      <c r="N3" s="31">
        <v>4</v>
      </c>
      <c r="O3" s="31">
        <v>4</v>
      </c>
      <c r="P3" s="11">
        <f t="shared" si="3"/>
        <v>697.5</v>
      </c>
      <c r="Q3" s="31">
        <v>1</v>
      </c>
      <c r="R3" s="14" t="s">
        <v>33</v>
      </c>
      <c r="S3" s="42" t="s">
        <v>113</v>
      </c>
      <c r="T3" s="11">
        <f t="shared" si="4"/>
        <v>21032.876712328762</v>
      </c>
      <c r="U3" s="58" t="e">
        <f>B3/#REF!</f>
        <v>#REF!</v>
      </c>
      <c r="V3" s="5">
        <v>1.7170000000000001</v>
      </c>
      <c r="W3" s="11">
        <f t="shared" si="5"/>
        <v>1717</v>
      </c>
      <c r="X3" s="58">
        <v>2</v>
      </c>
      <c r="Y3" s="62">
        <v>12</v>
      </c>
      <c r="Z3" s="62">
        <v>12</v>
      </c>
      <c r="AA3" s="64" t="s">
        <v>154</v>
      </c>
      <c r="AB3" s="64" t="s">
        <v>155</v>
      </c>
      <c r="AC3" s="11"/>
      <c r="AD3" s="147">
        <v>6313.73</v>
      </c>
      <c r="AE3" s="85">
        <v>1000</v>
      </c>
      <c r="AF3" s="17">
        <f t="shared" ref="AF3:AF69" si="8">AD3/(AE3*24*366/1000)</f>
        <v>0.71877618397085608</v>
      </c>
      <c r="AG3" s="165">
        <v>0.71877618397085608</v>
      </c>
    </row>
    <row r="4" spans="1:33" x14ac:dyDescent="0.35">
      <c r="A4" s="84" t="s">
        <v>34</v>
      </c>
      <c r="B4" s="83">
        <v>1509041.0958904109</v>
      </c>
      <c r="C4" s="83">
        <v>5100</v>
      </c>
      <c r="D4" s="83">
        <v>0.03</v>
      </c>
      <c r="E4" s="83">
        <v>0.05</v>
      </c>
      <c r="F4" s="11">
        <f t="shared" si="6"/>
        <v>28.875000000000004</v>
      </c>
      <c r="G4" s="83">
        <v>94</v>
      </c>
      <c r="H4" s="169">
        <f t="shared" si="7"/>
        <v>18.743169398907106</v>
      </c>
      <c r="I4" s="172">
        <f t="shared" si="0"/>
        <v>52.5</v>
      </c>
      <c r="J4" s="83">
        <v>105</v>
      </c>
      <c r="K4" s="176">
        <f t="shared" si="1"/>
        <v>0.89523809523809528</v>
      </c>
      <c r="L4" s="177">
        <v>0.5</v>
      </c>
      <c r="M4" s="174">
        <f t="shared" si="2"/>
        <v>10.5</v>
      </c>
      <c r="N4" s="134">
        <v>4</v>
      </c>
      <c r="O4" s="134">
        <v>4</v>
      </c>
      <c r="P4" s="11">
        <f t="shared" si="3"/>
        <v>40.6875</v>
      </c>
      <c r="Q4" s="134">
        <v>1</v>
      </c>
      <c r="R4" s="84" t="s">
        <v>34</v>
      </c>
      <c r="S4" s="42" t="s">
        <v>113</v>
      </c>
      <c r="T4" s="85">
        <f t="shared" si="4"/>
        <v>16053.628679685224</v>
      </c>
      <c r="U4" s="85" t="e">
        <f>B4/#REF!</f>
        <v>#REF!</v>
      </c>
      <c r="V4" s="86">
        <v>4.45</v>
      </c>
      <c r="W4" s="85">
        <f t="shared" si="5"/>
        <v>4450</v>
      </c>
      <c r="X4" s="85">
        <v>3</v>
      </c>
      <c r="Y4" s="87">
        <v>12</v>
      </c>
      <c r="Z4" s="87">
        <v>0</v>
      </c>
      <c r="AA4" s="88">
        <v>40689</v>
      </c>
      <c r="AB4" s="88">
        <v>47994</v>
      </c>
      <c r="AC4" s="11"/>
      <c r="AD4" s="58">
        <v>258.72000000000003</v>
      </c>
      <c r="AE4" s="58">
        <v>165</v>
      </c>
      <c r="AF4" s="17">
        <f t="shared" si="8"/>
        <v>0.17850637522768673</v>
      </c>
      <c r="AG4" s="165">
        <v>0.17850637522768673</v>
      </c>
    </row>
    <row r="5" spans="1:33" x14ac:dyDescent="0.35">
      <c r="A5" s="90" t="s">
        <v>205</v>
      </c>
      <c r="B5" s="89">
        <v>2011232.8767123288</v>
      </c>
      <c r="C5" s="89">
        <v>2430</v>
      </c>
      <c r="D5" s="89">
        <v>0.03</v>
      </c>
      <c r="E5" s="89">
        <v>0.05</v>
      </c>
      <c r="F5" s="11">
        <f t="shared" si="6"/>
        <v>5.1700000000000008</v>
      </c>
      <c r="G5" s="89">
        <v>175</v>
      </c>
      <c r="H5" s="169">
        <f t="shared" si="7"/>
        <v>28.932086116170819</v>
      </c>
      <c r="I5" s="172">
        <f t="shared" si="0"/>
        <v>9.4</v>
      </c>
      <c r="J5" s="89">
        <v>94</v>
      </c>
      <c r="K5" s="176">
        <f t="shared" si="1"/>
        <v>1.8617021276595744</v>
      </c>
      <c r="L5" s="177">
        <v>0.1</v>
      </c>
      <c r="M5" s="174">
        <f t="shared" si="2"/>
        <v>1.8800000000000001</v>
      </c>
      <c r="N5" s="134">
        <v>4</v>
      </c>
      <c r="O5" s="134">
        <v>4</v>
      </c>
      <c r="P5" s="11">
        <f t="shared" si="3"/>
        <v>7.2850000000000001</v>
      </c>
      <c r="Q5" s="134">
        <v>1</v>
      </c>
      <c r="R5" s="90" t="s">
        <v>35</v>
      </c>
      <c r="S5" s="90" t="s">
        <v>113</v>
      </c>
      <c r="T5" s="91">
        <f t="shared" si="4"/>
        <v>11492.759295499021</v>
      </c>
      <c r="U5" s="91" t="e">
        <f>B5/#REF!</f>
        <v>#REF!</v>
      </c>
      <c r="V5" s="92">
        <v>2.2879999999999998</v>
      </c>
      <c r="W5" s="91">
        <f t="shared" si="5"/>
        <v>2288</v>
      </c>
      <c r="X5" s="91">
        <v>4</v>
      </c>
      <c r="Y5" s="93">
        <v>4</v>
      </c>
      <c r="Z5" s="93">
        <v>0</v>
      </c>
      <c r="AA5" s="94">
        <v>40689</v>
      </c>
      <c r="AB5" s="94">
        <v>43611</v>
      </c>
      <c r="AC5" s="11"/>
      <c r="AD5" s="58">
        <v>778.64</v>
      </c>
      <c r="AE5" s="58">
        <v>288</v>
      </c>
      <c r="AF5" s="17">
        <f t="shared" si="8"/>
        <v>0.30778815017202998</v>
      </c>
      <c r="AG5" s="165">
        <v>0.30778815017202998</v>
      </c>
    </row>
    <row r="6" spans="1:33" x14ac:dyDescent="0.35">
      <c r="A6" s="14" t="s">
        <v>206</v>
      </c>
      <c r="B6" s="11">
        <v>6992054.7945205476</v>
      </c>
      <c r="C6" s="11">
        <v>2520</v>
      </c>
      <c r="D6" s="11">
        <v>0</v>
      </c>
      <c r="E6" s="11">
        <v>0</v>
      </c>
      <c r="F6" s="11">
        <f t="shared" si="6"/>
        <v>440.00000000000006</v>
      </c>
      <c r="G6" s="11">
        <v>900</v>
      </c>
      <c r="H6" s="169">
        <f t="shared" si="7"/>
        <v>473.39594717668496</v>
      </c>
      <c r="I6" s="172">
        <f t="shared" si="0"/>
        <v>800</v>
      </c>
      <c r="J6" s="55">
        <v>1000</v>
      </c>
      <c r="K6" s="174">
        <f t="shared" si="1"/>
        <v>0.9</v>
      </c>
      <c r="L6" s="175">
        <v>0.8</v>
      </c>
      <c r="M6" s="174">
        <f t="shared" si="2"/>
        <v>160</v>
      </c>
      <c r="N6" s="137">
        <v>4</v>
      </c>
      <c r="O6" s="137">
        <v>4</v>
      </c>
      <c r="P6" s="11">
        <f t="shared" si="3"/>
        <v>620</v>
      </c>
      <c r="Q6" s="137">
        <v>1</v>
      </c>
      <c r="R6" s="14" t="s">
        <v>36</v>
      </c>
      <c r="S6" s="42" t="s">
        <v>113</v>
      </c>
      <c r="T6" s="58">
        <f t="shared" si="4"/>
        <v>7768.9497716894975</v>
      </c>
      <c r="U6" s="58" t="e">
        <f>B6/#REF!</f>
        <v>#REF!</v>
      </c>
      <c r="V6" s="5">
        <v>2.0990000000000002</v>
      </c>
      <c r="W6" s="58">
        <f t="shared" si="5"/>
        <v>2099</v>
      </c>
      <c r="X6" s="58">
        <v>5</v>
      </c>
      <c r="Y6" s="62">
        <v>7</v>
      </c>
      <c r="Z6" s="62">
        <v>7</v>
      </c>
      <c r="AA6" s="63">
        <v>40689</v>
      </c>
      <c r="AB6" s="63">
        <v>47994</v>
      </c>
      <c r="AC6" s="11"/>
      <c r="AD6" s="147">
        <v>4158.3100000000004</v>
      </c>
      <c r="AE6" s="58">
        <v>1000</v>
      </c>
      <c r="AF6" s="17">
        <f t="shared" si="8"/>
        <v>0.47339594717668493</v>
      </c>
      <c r="AG6" s="165">
        <v>0.47339594717668493</v>
      </c>
    </row>
    <row r="7" spans="1:33" x14ac:dyDescent="0.35">
      <c r="A7" s="84" t="s">
        <v>37</v>
      </c>
      <c r="B7" s="83">
        <v>2715342.4657534244</v>
      </c>
      <c r="C7" s="83">
        <v>4360</v>
      </c>
      <c r="D7" s="83">
        <v>0.03</v>
      </c>
      <c r="E7" s="83">
        <v>0.05</v>
      </c>
      <c r="F7" s="11">
        <f t="shared" si="6"/>
        <v>57.750000000000007</v>
      </c>
      <c r="G7" s="83">
        <v>189</v>
      </c>
      <c r="H7" s="169">
        <f t="shared" si="7"/>
        <v>103.26730418943534</v>
      </c>
      <c r="I7" s="172">
        <f t="shared" si="0"/>
        <v>105</v>
      </c>
      <c r="J7" s="83">
        <v>210</v>
      </c>
      <c r="K7" s="176">
        <f t="shared" si="1"/>
        <v>0.9</v>
      </c>
      <c r="L7" s="177">
        <v>0.5</v>
      </c>
      <c r="M7" s="174">
        <f t="shared" si="2"/>
        <v>21</v>
      </c>
      <c r="N7" s="134">
        <v>4</v>
      </c>
      <c r="O7" s="134">
        <v>4</v>
      </c>
      <c r="P7" s="11">
        <f t="shared" si="3"/>
        <v>81.375</v>
      </c>
      <c r="Q7" s="134">
        <v>1</v>
      </c>
      <c r="R7" s="84" t="s">
        <v>37</v>
      </c>
      <c r="S7" s="42" t="s">
        <v>113</v>
      </c>
      <c r="T7" s="85">
        <f t="shared" si="4"/>
        <v>14366.891353192723</v>
      </c>
      <c r="U7" s="85" t="e">
        <f>B7/#REF!</f>
        <v>#REF!</v>
      </c>
      <c r="V7" s="86">
        <v>3.9289999999999998</v>
      </c>
      <c r="W7" s="85">
        <f t="shared" si="5"/>
        <v>3929</v>
      </c>
      <c r="X7" s="85">
        <v>6</v>
      </c>
      <c r="Y7" s="87">
        <v>2</v>
      </c>
      <c r="Z7" s="87">
        <v>0</v>
      </c>
      <c r="AA7" s="88">
        <v>40689</v>
      </c>
      <c r="AB7" s="88">
        <v>47994</v>
      </c>
      <c r="AC7" s="11"/>
      <c r="AD7" s="58">
        <v>907.1</v>
      </c>
      <c r="AE7" s="58">
        <v>210</v>
      </c>
      <c r="AF7" s="17">
        <f t="shared" si="8"/>
        <v>0.49174906756873971</v>
      </c>
      <c r="AG7" s="165">
        <v>0.49174906756873971</v>
      </c>
    </row>
    <row r="8" spans="1:33" x14ac:dyDescent="0.35">
      <c r="A8" s="84" t="s">
        <v>38</v>
      </c>
      <c r="B8" s="83">
        <v>871232.87671232875</v>
      </c>
      <c r="C8" s="83">
        <v>3910</v>
      </c>
      <c r="D8" s="83">
        <v>0.03</v>
      </c>
      <c r="E8" s="83">
        <v>0.05</v>
      </c>
      <c r="F8" s="11">
        <f t="shared" si="6"/>
        <v>60.500000000000007</v>
      </c>
      <c r="G8" s="83">
        <v>198</v>
      </c>
      <c r="H8" s="169">
        <f t="shared" si="7"/>
        <v>36.780510018214933</v>
      </c>
      <c r="I8" s="172">
        <f t="shared" si="0"/>
        <v>110</v>
      </c>
      <c r="J8" s="83">
        <v>220</v>
      </c>
      <c r="K8" s="176">
        <f t="shared" si="1"/>
        <v>0.9</v>
      </c>
      <c r="L8" s="177">
        <v>0.5</v>
      </c>
      <c r="M8" s="174">
        <f t="shared" si="2"/>
        <v>22</v>
      </c>
      <c r="N8" s="134">
        <v>4</v>
      </c>
      <c r="O8" s="134">
        <v>4</v>
      </c>
      <c r="P8" s="11">
        <f t="shared" si="3"/>
        <v>85.25</v>
      </c>
      <c r="Q8" s="134">
        <v>1</v>
      </c>
      <c r="R8" s="84" t="s">
        <v>38</v>
      </c>
      <c r="S8" s="42" t="s">
        <v>113</v>
      </c>
      <c r="T8" s="85">
        <f t="shared" si="4"/>
        <v>4400.1660440016603</v>
      </c>
      <c r="U8" s="85" t="e">
        <f>B8/#REF!</f>
        <v>#REF!</v>
      </c>
      <c r="V8" s="86">
        <v>4.2809999999999997</v>
      </c>
      <c r="W8" s="85">
        <f t="shared" si="5"/>
        <v>4281</v>
      </c>
      <c r="X8" s="85">
        <v>7</v>
      </c>
      <c r="Y8" s="87">
        <v>12</v>
      </c>
      <c r="Z8" s="87">
        <v>0</v>
      </c>
      <c r="AA8" s="88">
        <v>40689</v>
      </c>
      <c r="AB8" s="88">
        <v>47994</v>
      </c>
      <c r="AC8" s="11"/>
      <c r="AD8" s="58">
        <v>323.08</v>
      </c>
      <c r="AE8" s="58">
        <v>220</v>
      </c>
      <c r="AF8" s="17">
        <f t="shared" si="8"/>
        <v>0.16718413644643151</v>
      </c>
      <c r="AG8" s="165">
        <v>0.16718413644643151</v>
      </c>
    </row>
    <row r="9" spans="1:33" ht="29" x14ac:dyDescent="0.35">
      <c r="A9" s="14" t="s">
        <v>207</v>
      </c>
      <c r="B9" s="11">
        <v>8828493.1506849322</v>
      </c>
      <c r="C9" s="11">
        <v>3330</v>
      </c>
      <c r="D9" s="11">
        <v>0.03</v>
      </c>
      <c r="E9" s="11">
        <v>0.05</v>
      </c>
      <c r="F9" s="11">
        <f t="shared" si="6"/>
        <v>207.9</v>
      </c>
      <c r="G9" s="11">
        <v>378</v>
      </c>
      <c r="H9" s="169">
        <f t="shared" si="7"/>
        <v>285.98132969034606</v>
      </c>
      <c r="I9" s="172">
        <f t="shared" si="0"/>
        <v>378</v>
      </c>
      <c r="J9" s="55">
        <v>420</v>
      </c>
      <c r="K9" s="174">
        <f t="shared" si="1"/>
        <v>0.9</v>
      </c>
      <c r="L9" s="175">
        <v>0.9</v>
      </c>
      <c r="M9" s="174">
        <f t="shared" si="2"/>
        <v>75.600000000000009</v>
      </c>
      <c r="N9" s="137">
        <v>4</v>
      </c>
      <c r="O9" s="137">
        <v>4</v>
      </c>
      <c r="P9" s="11">
        <f t="shared" si="3"/>
        <v>292.95</v>
      </c>
      <c r="Q9" s="137">
        <v>1</v>
      </c>
      <c r="R9" s="14" t="s">
        <v>39</v>
      </c>
      <c r="S9" s="42" t="s">
        <v>113</v>
      </c>
      <c r="T9" s="58">
        <f t="shared" si="4"/>
        <v>23355.801985938975</v>
      </c>
      <c r="U9" s="58" t="e">
        <f>B9/#REF!</f>
        <v>#REF!</v>
      </c>
      <c r="V9" s="5">
        <v>3.4590000000000001</v>
      </c>
      <c r="W9" s="58">
        <f t="shared" si="5"/>
        <v>3459</v>
      </c>
      <c r="X9" s="28">
        <v>8</v>
      </c>
      <c r="Y9" s="62">
        <v>12</v>
      </c>
      <c r="Z9" s="62">
        <v>12</v>
      </c>
      <c r="AA9" s="64" t="s">
        <v>154</v>
      </c>
      <c r="AB9" s="64" t="s">
        <v>155</v>
      </c>
      <c r="AC9" s="11"/>
      <c r="AD9" s="147">
        <v>2512.06</v>
      </c>
      <c r="AE9" s="58">
        <v>420</v>
      </c>
      <c r="AF9" s="17">
        <f t="shared" si="8"/>
        <v>0.68090792783415732</v>
      </c>
      <c r="AG9" s="165">
        <v>0.68090792783415732</v>
      </c>
    </row>
    <row r="10" spans="1:33" ht="29" x14ac:dyDescent="0.35">
      <c r="A10" s="14" t="s">
        <v>208</v>
      </c>
      <c r="B10" s="11">
        <v>16366027.397260275</v>
      </c>
      <c r="C10" s="11">
        <v>3230</v>
      </c>
      <c r="D10" s="11">
        <v>-0.02</v>
      </c>
      <c r="E10" s="11">
        <v>0.05</v>
      </c>
      <c r="F10" s="11">
        <f t="shared" si="6"/>
        <v>247.50000000000003</v>
      </c>
      <c r="G10" s="11">
        <v>405</v>
      </c>
      <c r="H10" s="169">
        <f t="shared" si="7"/>
        <v>376.6177140255009</v>
      </c>
      <c r="I10" s="172">
        <f t="shared" si="0"/>
        <v>450</v>
      </c>
      <c r="J10" s="55">
        <v>500</v>
      </c>
      <c r="K10" s="174">
        <f t="shared" si="1"/>
        <v>0.81</v>
      </c>
      <c r="L10" s="175">
        <v>0.9</v>
      </c>
      <c r="M10" s="174">
        <f t="shared" si="2"/>
        <v>90</v>
      </c>
      <c r="N10" s="137">
        <v>4</v>
      </c>
      <c r="O10" s="137">
        <v>4</v>
      </c>
      <c r="P10" s="11">
        <f t="shared" si="3"/>
        <v>348.75</v>
      </c>
      <c r="Q10" s="137">
        <v>1</v>
      </c>
      <c r="R10" s="14" t="s">
        <v>40</v>
      </c>
      <c r="S10" s="42" t="s">
        <v>113</v>
      </c>
      <c r="T10" s="58">
        <f t="shared" si="4"/>
        <v>40409.944190766109</v>
      </c>
      <c r="U10" s="58" t="e">
        <f>B10/#REF!</f>
        <v>#REF!</v>
      </c>
      <c r="V10" s="5">
        <v>3.4590000000000001</v>
      </c>
      <c r="W10" s="58">
        <f t="shared" si="5"/>
        <v>3459</v>
      </c>
      <c r="X10" s="18">
        <v>9</v>
      </c>
      <c r="Y10" s="62">
        <v>12</v>
      </c>
      <c r="Z10" s="62">
        <v>12</v>
      </c>
      <c r="AA10" s="64" t="s">
        <v>154</v>
      </c>
      <c r="AB10" s="64" t="s">
        <v>155</v>
      </c>
      <c r="AC10" s="11"/>
      <c r="AD10" s="147">
        <v>3308.21</v>
      </c>
      <c r="AE10" s="58">
        <v>500</v>
      </c>
      <c r="AF10" s="17">
        <f t="shared" si="8"/>
        <v>0.75323542805100185</v>
      </c>
      <c r="AG10" s="165">
        <v>0.75323542805100185</v>
      </c>
    </row>
    <row r="11" spans="1:33" ht="29" x14ac:dyDescent="0.35">
      <c r="A11" s="14" t="s">
        <v>209</v>
      </c>
      <c r="B11" s="11">
        <v>16837260.273972601</v>
      </c>
      <c r="C11" s="11">
        <v>3440</v>
      </c>
      <c r="D11" s="11">
        <v>-0.02</v>
      </c>
      <c r="E11" s="11">
        <v>0.05</v>
      </c>
      <c r="F11" s="11">
        <f t="shared" si="6"/>
        <v>247.50000000000003</v>
      </c>
      <c r="G11" s="11">
        <v>405</v>
      </c>
      <c r="H11" s="169">
        <f t="shared" si="7"/>
        <v>359.46607468123864</v>
      </c>
      <c r="I11" s="172">
        <f t="shared" si="0"/>
        <v>450</v>
      </c>
      <c r="J11" s="55">
        <v>500</v>
      </c>
      <c r="K11" s="174">
        <f t="shared" si="1"/>
        <v>0.81</v>
      </c>
      <c r="L11" s="175">
        <v>0.9</v>
      </c>
      <c r="M11" s="174">
        <f t="shared" si="2"/>
        <v>90</v>
      </c>
      <c r="N11" s="137">
        <v>4</v>
      </c>
      <c r="O11" s="137">
        <v>4</v>
      </c>
      <c r="P11" s="11">
        <f t="shared" si="3"/>
        <v>348.75</v>
      </c>
      <c r="Q11" s="137">
        <v>1</v>
      </c>
      <c r="R11" s="14" t="s">
        <v>41</v>
      </c>
      <c r="S11" s="42" t="s">
        <v>113</v>
      </c>
      <c r="T11" s="58">
        <f t="shared" si="4"/>
        <v>41573.482157957042</v>
      </c>
      <c r="U11" s="58" t="e">
        <f>B11/#REF!</f>
        <v>#REF!</v>
      </c>
      <c r="V11" s="5">
        <v>3.3809999999999998</v>
      </c>
      <c r="W11" s="58">
        <f t="shared" si="5"/>
        <v>3381</v>
      </c>
      <c r="X11" s="58">
        <v>10</v>
      </c>
      <c r="Y11" s="62">
        <v>12</v>
      </c>
      <c r="Z11" s="62">
        <v>12</v>
      </c>
      <c r="AA11" s="64" t="s">
        <v>154</v>
      </c>
      <c r="AB11" s="64" t="s">
        <v>155</v>
      </c>
      <c r="AC11" s="11"/>
      <c r="AD11" s="147">
        <v>3157.55</v>
      </c>
      <c r="AE11" s="58">
        <v>500</v>
      </c>
      <c r="AF11" s="17">
        <f t="shared" si="8"/>
        <v>0.71893214936247729</v>
      </c>
      <c r="AG11" s="165">
        <v>0.71893214936247729</v>
      </c>
    </row>
    <row r="12" spans="1:33" ht="29" x14ac:dyDescent="0.35">
      <c r="A12" s="14" t="s">
        <v>210</v>
      </c>
      <c r="B12" s="11">
        <v>9413150.6849315073</v>
      </c>
      <c r="C12" s="11">
        <v>1790</v>
      </c>
      <c r="D12" s="11">
        <v>-0.02</v>
      </c>
      <c r="E12" s="11">
        <v>0.05</v>
      </c>
      <c r="F12" s="11">
        <f t="shared" si="6"/>
        <v>495.00000000000006</v>
      </c>
      <c r="G12" s="11">
        <v>900</v>
      </c>
      <c r="H12" s="169">
        <f t="shared" si="7"/>
        <v>332.00705828779599</v>
      </c>
      <c r="I12" s="172">
        <f t="shared" si="0"/>
        <v>900</v>
      </c>
      <c r="J12" s="55">
        <v>1000</v>
      </c>
      <c r="K12" s="174">
        <f t="shared" si="1"/>
        <v>0.9</v>
      </c>
      <c r="L12" s="175">
        <v>0.9</v>
      </c>
      <c r="M12" s="174">
        <f t="shared" si="2"/>
        <v>180</v>
      </c>
      <c r="N12" s="137">
        <v>4</v>
      </c>
      <c r="O12" s="137">
        <v>4</v>
      </c>
      <c r="P12" s="11">
        <f t="shared" si="3"/>
        <v>697.5</v>
      </c>
      <c r="Q12" s="137">
        <v>1</v>
      </c>
      <c r="R12" s="14" t="s">
        <v>42</v>
      </c>
      <c r="S12" s="42" t="s">
        <v>113</v>
      </c>
      <c r="T12" s="58">
        <f t="shared" si="4"/>
        <v>10459.056316590564</v>
      </c>
      <c r="U12" s="58" t="e">
        <f>B12/#REF!</f>
        <v>#REF!</v>
      </c>
      <c r="V12" s="5">
        <v>1.6419999999999999</v>
      </c>
      <c r="W12" s="58">
        <f t="shared" si="5"/>
        <v>1642</v>
      </c>
      <c r="X12" s="58">
        <v>11</v>
      </c>
      <c r="Y12" s="62">
        <v>12</v>
      </c>
      <c r="Z12" s="62">
        <v>12</v>
      </c>
      <c r="AA12" s="64" t="s">
        <v>154</v>
      </c>
      <c r="AB12" s="64" t="s">
        <v>155</v>
      </c>
      <c r="AC12" s="11"/>
      <c r="AD12" s="147">
        <v>2916.35</v>
      </c>
      <c r="AE12" s="58">
        <v>1000</v>
      </c>
      <c r="AF12" s="17">
        <f t="shared" si="8"/>
        <v>0.33200705828779598</v>
      </c>
      <c r="AG12" s="165">
        <v>0.33200705828779598</v>
      </c>
    </row>
    <row r="13" spans="1:33" ht="29" x14ac:dyDescent="0.35">
      <c r="A13" s="110" t="s">
        <v>43</v>
      </c>
      <c r="B13" s="24">
        <v>648219.17808219173</v>
      </c>
      <c r="C13" s="24">
        <v>0</v>
      </c>
      <c r="D13" s="24">
        <v>0</v>
      </c>
      <c r="E13" s="24">
        <v>-1.4999999999999999E-2</v>
      </c>
      <c r="F13" s="11">
        <f t="shared" si="6"/>
        <v>26.928000000000004</v>
      </c>
      <c r="G13" s="24">
        <v>48.96</v>
      </c>
      <c r="H13" s="169">
        <f t="shared" si="7"/>
        <v>34.757007690750854</v>
      </c>
      <c r="I13" s="172">
        <f t="shared" si="0"/>
        <v>48.96</v>
      </c>
      <c r="J13" s="24">
        <v>58</v>
      </c>
      <c r="K13" s="178">
        <f t="shared" si="1"/>
        <v>0.84413793103448276</v>
      </c>
      <c r="L13" s="177">
        <v>0.84413793103448276</v>
      </c>
      <c r="M13" s="178">
        <f t="shared" ref="M13:M19" si="9">I13</f>
        <v>48.96</v>
      </c>
      <c r="N13" s="25">
        <v>1</v>
      </c>
      <c r="O13" s="25">
        <v>1</v>
      </c>
      <c r="P13" s="11">
        <f t="shared" si="3"/>
        <v>37.944000000000003</v>
      </c>
      <c r="Q13" s="25">
        <v>1</v>
      </c>
      <c r="R13" s="110" t="s">
        <v>43</v>
      </c>
      <c r="S13" s="42" t="s">
        <v>114</v>
      </c>
      <c r="T13" s="34">
        <f t="shared" si="4"/>
        <v>13239.770794162412</v>
      </c>
      <c r="U13" s="58" t="e">
        <f>B13/#REF!</f>
        <v>#REF!</v>
      </c>
      <c r="V13" s="19">
        <v>0</v>
      </c>
      <c r="W13" s="34">
        <f t="shared" si="5"/>
        <v>0</v>
      </c>
      <c r="X13" s="58">
        <v>12</v>
      </c>
      <c r="Y13" s="62">
        <v>12</v>
      </c>
      <c r="Z13" s="62">
        <v>12</v>
      </c>
      <c r="AA13" s="64" t="s">
        <v>156</v>
      </c>
      <c r="AB13" s="63">
        <v>48200</v>
      </c>
      <c r="AC13" s="11"/>
      <c r="AD13" s="147">
        <v>303.2</v>
      </c>
      <c r="AE13" s="58">
        <v>57.6</v>
      </c>
      <c r="AF13" s="17">
        <f t="shared" si="8"/>
        <v>0.59925875328880784</v>
      </c>
      <c r="AG13" s="165">
        <v>0.59925875328880784</v>
      </c>
    </row>
    <row r="14" spans="1:33" ht="29" x14ac:dyDescent="0.35">
      <c r="A14" s="110" t="s">
        <v>44</v>
      </c>
      <c r="B14" s="24">
        <v>155616.43835616438</v>
      </c>
      <c r="C14" s="24">
        <v>0</v>
      </c>
      <c r="D14" s="24">
        <v>0</v>
      </c>
      <c r="E14" s="24">
        <v>-1.4999999999999999E-2</v>
      </c>
      <c r="F14" s="11">
        <f t="shared" si="6"/>
        <v>9.3500000000000014</v>
      </c>
      <c r="G14" s="24">
        <v>17</v>
      </c>
      <c r="H14" s="169">
        <f t="shared" si="7"/>
        <v>9.1837431693989071</v>
      </c>
      <c r="I14" s="172">
        <f t="shared" si="0"/>
        <v>17</v>
      </c>
      <c r="J14" s="24">
        <v>20</v>
      </c>
      <c r="K14" s="178">
        <f t="shared" si="1"/>
        <v>0.85</v>
      </c>
      <c r="L14" s="177">
        <v>0.85</v>
      </c>
      <c r="M14" s="178">
        <f t="shared" si="9"/>
        <v>17</v>
      </c>
      <c r="N14" s="25">
        <v>1</v>
      </c>
      <c r="O14" s="25">
        <v>1</v>
      </c>
      <c r="P14" s="11">
        <f t="shared" si="3"/>
        <v>13.175000000000001</v>
      </c>
      <c r="Q14" s="25">
        <v>1</v>
      </c>
      <c r="R14" s="110" t="s">
        <v>44</v>
      </c>
      <c r="S14" s="42" t="s">
        <v>114</v>
      </c>
      <c r="T14" s="18">
        <f t="shared" si="4"/>
        <v>9153.9081385979043</v>
      </c>
      <c r="U14" s="58" t="e">
        <f>B14/#REF!</f>
        <v>#REF!</v>
      </c>
      <c r="V14" s="19">
        <v>0</v>
      </c>
      <c r="W14" s="18">
        <f t="shared" si="5"/>
        <v>0</v>
      </c>
      <c r="X14" s="58">
        <v>13</v>
      </c>
      <c r="Y14" s="62">
        <v>12</v>
      </c>
      <c r="Z14" s="62">
        <v>12</v>
      </c>
      <c r="AA14" s="64" t="s">
        <v>156</v>
      </c>
      <c r="AB14" s="63">
        <v>48200</v>
      </c>
      <c r="AC14" s="11"/>
      <c r="AD14" s="147">
        <v>80.67</v>
      </c>
      <c r="AE14" s="58">
        <v>20</v>
      </c>
      <c r="AF14" s="17">
        <f t="shared" si="8"/>
        <v>0.45918715846994534</v>
      </c>
      <c r="AG14" s="165">
        <v>0.45918715846994534</v>
      </c>
    </row>
    <row r="15" spans="1:33" ht="29" x14ac:dyDescent="0.35">
      <c r="A15" s="110" t="s">
        <v>211</v>
      </c>
      <c r="B15" s="24">
        <v>516164.38356164383</v>
      </c>
      <c r="C15" s="24">
        <v>0</v>
      </c>
      <c r="D15" s="24">
        <v>0</v>
      </c>
      <c r="E15" s="24">
        <v>-1.4999999999999999E-2</v>
      </c>
      <c r="F15" s="11">
        <f t="shared" si="6"/>
        <v>46.282499999999999</v>
      </c>
      <c r="G15" s="24">
        <v>84.149999999999991</v>
      </c>
      <c r="H15" s="169">
        <f t="shared" si="7"/>
        <v>31.420765027322403</v>
      </c>
      <c r="I15" s="172">
        <f t="shared" si="0"/>
        <v>84.149999999999991</v>
      </c>
      <c r="J15" s="24">
        <v>99</v>
      </c>
      <c r="K15" s="178">
        <f t="shared" si="1"/>
        <v>0.84999999999999987</v>
      </c>
      <c r="L15" s="177">
        <v>0.84999999999999987</v>
      </c>
      <c r="M15" s="178">
        <f t="shared" si="9"/>
        <v>84.149999999999991</v>
      </c>
      <c r="N15" s="25">
        <v>1</v>
      </c>
      <c r="O15" s="25">
        <v>1</v>
      </c>
      <c r="P15" s="11">
        <f t="shared" si="3"/>
        <v>65.216250000000002</v>
      </c>
      <c r="Q15" s="25">
        <v>1</v>
      </c>
      <c r="R15" s="110" t="s">
        <v>45</v>
      </c>
      <c r="S15" s="42" t="s">
        <v>114</v>
      </c>
      <c r="T15" s="18">
        <f t="shared" si="4"/>
        <v>6133.860767220961</v>
      </c>
      <c r="U15" s="58" t="e">
        <f>B15/#REF!</f>
        <v>#REF!</v>
      </c>
      <c r="V15" s="19">
        <v>0</v>
      </c>
      <c r="W15" s="18">
        <f t="shared" si="5"/>
        <v>0</v>
      </c>
      <c r="X15" s="58">
        <v>14</v>
      </c>
      <c r="Y15" s="62">
        <v>12</v>
      </c>
      <c r="Z15" s="62">
        <v>12</v>
      </c>
      <c r="AA15" s="64" t="s">
        <v>156</v>
      </c>
      <c r="AB15" s="63">
        <v>48200</v>
      </c>
      <c r="AC15" s="11"/>
      <c r="AD15" s="58">
        <v>276</v>
      </c>
      <c r="AE15" s="58">
        <v>99</v>
      </c>
      <c r="AF15" s="17">
        <f t="shared" si="8"/>
        <v>0.31738146492244851</v>
      </c>
      <c r="AG15" s="165">
        <v>0.31738146492244851</v>
      </c>
    </row>
    <row r="16" spans="1:33" ht="29" x14ac:dyDescent="0.35">
      <c r="A16" s="110" t="s">
        <v>46</v>
      </c>
      <c r="B16" s="24">
        <v>1261643.8356164384</v>
      </c>
      <c r="C16" s="24">
        <v>0</v>
      </c>
      <c r="D16" s="24">
        <v>0</v>
      </c>
      <c r="E16" s="24">
        <v>-1.4999999999999999E-2</v>
      </c>
      <c r="F16" s="11">
        <f t="shared" si="6"/>
        <v>119.21250000000001</v>
      </c>
      <c r="G16" s="24">
        <v>216.75</v>
      </c>
      <c r="H16" s="169">
        <f t="shared" si="7"/>
        <v>87.961065573770483</v>
      </c>
      <c r="I16" s="172">
        <f t="shared" si="0"/>
        <v>216.75</v>
      </c>
      <c r="J16" s="24">
        <v>255</v>
      </c>
      <c r="K16" s="178">
        <f t="shared" si="1"/>
        <v>0.85</v>
      </c>
      <c r="L16" s="177">
        <v>0.85</v>
      </c>
      <c r="M16" s="178">
        <f t="shared" si="9"/>
        <v>216.75</v>
      </c>
      <c r="N16" s="25">
        <v>1</v>
      </c>
      <c r="O16" s="25">
        <v>1</v>
      </c>
      <c r="P16" s="11">
        <f t="shared" si="3"/>
        <v>167.98124999999999</v>
      </c>
      <c r="Q16" s="25">
        <v>1</v>
      </c>
      <c r="R16" s="110" t="s">
        <v>46</v>
      </c>
      <c r="S16" s="42" t="s">
        <v>114</v>
      </c>
      <c r="T16" s="18">
        <f t="shared" si="4"/>
        <v>5820.7328056121723</v>
      </c>
      <c r="U16" s="58" t="e">
        <f>B16/#REF!</f>
        <v>#REF!</v>
      </c>
      <c r="V16" s="19">
        <v>0</v>
      </c>
      <c r="W16" s="18">
        <f t="shared" si="5"/>
        <v>0</v>
      </c>
      <c r="X16" s="58">
        <v>15</v>
      </c>
      <c r="Y16" s="62">
        <v>12</v>
      </c>
      <c r="Z16" s="62">
        <v>12</v>
      </c>
      <c r="AA16" s="64" t="s">
        <v>156</v>
      </c>
      <c r="AB16" s="63">
        <v>48200</v>
      </c>
      <c r="AC16" s="11"/>
      <c r="AD16" s="58">
        <v>772.65</v>
      </c>
      <c r="AE16" s="58">
        <v>255</v>
      </c>
      <c r="AF16" s="17">
        <f t="shared" si="8"/>
        <v>0.3449453551912568</v>
      </c>
      <c r="AG16" s="165">
        <v>0.3449453551912568</v>
      </c>
    </row>
    <row r="17" spans="1:33" ht="29" x14ac:dyDescent="0.35">
      <c r="A17" s="110" t="s">
        <v>212</v>
      </c>
      <c r="B17" s="24">
        <v>196164.38356164383</v>
      </c>
      <c r="C17" s="24">
        <v>0</v>
      </c>
      <c r="D17" s="24">
        <v>0</v>
      </c>
      <c r="E17" s="24">
        <v>-1.4999999999999999E-2</v>
      </c>
      <c r="F17" s="11">
        <f t="shared" si="6"/>
        <v>6.4047499999999999</v>
      </c>
      <c r="G17" s="24">
        <v>11.645</v>
      </c>
      <c r="H17" s="169">
        <f t="shared" si="7"/>
        <v>3.6064244213101464</v>
      </c>
      <c r="I17" s="172">
        <f t="shared" si="0"/>
        <v>11.645</v>
      </c>
      <c r="J17" s="24">
        <v>14</v>
      </c>
      <c r="K17" s="178">
        <f t="shared" si="1"/>
        <v>0.83178571428571424</v>
      </c>
      <c r="L17" s="177">
        <v>0.83178571428571424</v>
      </c>
      <c r="M17" s="178">
        <f t="shared" si="9"/>
        <v>11.645</v>
      </c>
      <c r="N17" s="25">
        <v>1</v>
      </c>
      <c r="O17" s="25">
        <v>1</v>
      </c>
      <c r="P17" s="11">
        <f t="shared" si="3"/>
        <v>9.0248749999999998</v>
      </c>
      <c r="Q17" s="25">
        <v>1</v>
      </c>
      <c r="R17" s="110" t="s">
        <v>47</v>
      </c>
      <c r="S17" s="42" t="s">
        <v>114</v>
      </c>
      <c r="T17" s="18">
        <f t="shared" si="4"/>
        <v>16845.374286100803</v>
      </c>
      <c r="U17" s="58" t="e">
        <f>B17/#REF!</f>
        <v>#REF!</v>
      </c>
      <c r="V17" s="19">
        <v>0</v>
      </c>
      <c r="W17" s="18">
        <f t="shared" si="5"/>
        <v>0</v>
      </c>
      <c r="X17" s="58">
        <v>16</v>
      </c>
      <c r="Y17" s="62">
        <v>12</v>
      </c>
      <c r="Z17" s="62">
        <v>12</v>
      </c>
      <c r="AA17" s="64" t="s">
        <v>156</v>
      </c>
      <c r="AB17" s="63">
        <v>48200</v>
      </c>
      <c r="AC17" s="11"/>
      <c r="AD17" s="147">
        <v>31</v>
      </c>
      <c r="AE17" s="58">
        <v>13.7</v>
      </c>
      <c r="AF17" s="17">
        <f t="shared" si="8"/>
        <v>0.25760174437929617</v>
      </c>
      <c r="AG17" s="165">
        <v>0.25760174437929617</v>
      </c>
    </row>
    <row r="18" spans="1:33" ht="29" x14ac:dyDescent="0.35">
      <c r="A18" s="110" t="s">
        <v>213</v>
      </c>
      <c r="B18" s="24">
        <v>105205.47945205479</v>
      </c>
      <c r="C18" s="24">
        <v>0</v>
      </c>
      <c r="D18" s="24">
        <v>0</v>
      </c>
      <c r="E18" s="24">
        <v>-1.4999999999999999E-2</v>
      </c>
      <c r="F18" s="11">
        <f t="shared" si="6"/>
        <v>2.8050000000000002</v>
      </c>
      <c r="G18" s="24">
        <v>5.0999999999999996</v>
      </c>
      <c r="H18" s="169">
        <f t="shared" si="7"/>
        <v>1.7953096539162112</v>
      </c>
      <c r="I18" s="172">
        <f t="shared" si="0"/>
        <v>5.0999999999999996</v>
      </c>
      <c r="J18" s="24">
        <v>6</v>
      </c>
      <c r="K18" s="178">
        <f t="shared" si="1"/>
        <v>0.85</v>
      </c>
      <c r="L18" s="177">
        <v>0.85</v>
      </c>
      <c r="M18" s="178">
        <f t="shared" si="9"/>
        <v>5.0999999999999996</v>
      </c>
      <c r="N18" s="25">
        <v>1</v>
      </c>
      <c r="O18" s="25">
        <v>1</v>
      </c>
      <c r="P18" s="11">
        <f t="shared" si="3"/>
        <v>3.9524999999999997</v>
      </c>
      <c r="Q18" s="25">
        <v>1</v>
      </c>
      <c r="R18" s="110" t="s">
        <v>48</v>
      </c>
      <c r="S18" s="42" t="s">
        <v>114</v>
      </c>
      <c r="T18" s="18">
        <f t="shared" si="4"/>
        <v>20628.525382755841</v>
      </c>
      <c r="U18" s="58" t="e">
        <f>B18/#REF!</f>
        <v>#REF!</v>
      </c>
      <c r="V18" s="19">
        <v>0</v>
      </c>
      <c r="W18" s="18">
        <f t="shared" si="5"/>
        <v>0</v>
      </c>
      <c r="X18" s="58">
        <v>17</v>
      </c>
      <c r="Y18" s="62">
        <v>12</v>
      </c>
      <c r="Z18" s="62">
        <v>12</v>
      </c>
      <c r="AA18" s="64" t="s">
        <v>156</v>
      </c>
      <c r="AB18" s="63">
        <v>48200</v>
      </c>
      <c r="AC18" s="11"/>
      <c r="AD18" s="58">
        <v>15.77</v>
      </c>
      <c r="AE18" s="58">
        <v>6</v>
      </c>
      <c r="AF18" s="17">
        <f t="shared" si="8"/>
        <v>0.29921827565270187</v>
      </c>
      <c r="AG18" s="165">
        <v>0.29921827565270187</v>
      </c>
    </row>
    <row r="19" spans="1:33" ht="29" x14ac:dyDescent="0.35">
      <c r="A19" s="139" t="s">
        <v>49</v>
      </c>
      <c r="B19" s="24">
        <v>81095.890410958906</v>
      </c>
      <c r="C19" s="24">
        <v>0</v>
      </c>
      <c r="D19" s="24">
        <v>0</v>
      </c>
      <c r="E19" s="24">
        <v>-1.4999999999999999E-2</v>
      </c>
      <c r="F19" s="11">
        <f t="shared" si="6"/>
        <v>1.6830000000000003</v>
      </c>
      <c r="G19" s="24">
        <v>3.06</v>
      </c>
      <c r="H19" s="169">
        <f t="shared" si="7"/>
        <v>1.2649261283141064</v>
      </c>
      <c r="I19" s="172">
        <f t="shared" si="0"/>
        <v>3.06</v>
      </c>
      <c r="J19" s="24">
        <v>4</v>
      </c>
      <c r="K19" s="178">
        <f t="shared" si="1"/>
        <v>0.76500000000000001</v>
      </c>
      <c r="L19" s="177">
        <v>0.76500000000000001</v>
      </c>
      <c r="M19" s="178">
        <f t="shared" si="9"/>
        <v>3.06</v>
      </c>
      <c r="N19" s="25">
        <v>1</v>
      </c>
      <c r="O19" s="25">
        <v>1</v>
      </c>
      <c r="P19" s="11">
        <f t="shared" si="3"/>
        <v>2.3715000000000002</v>
      </c>
      <c r="Q19" s="25">
        <v>1</v>
      </c>
      <c r="R19" s="110" t="s">
        <v>49</v>
      </c>
      <c r="S19" s="41" t="s">
        <v>114</v>
      </c>
      <c r="T19" s="18">
        <f t="shared" si="4"/>
        <v>26501.924970901604</v>
      </c>
      <c r="U19" s="58" t="e">
        <f>B19/#REF!</f>
        <v>#REF!</v>
      </c>
      <c r="V19" s="19">
        <v>0</v>
      </c>
      <c r="W19" s="18">
        <f t="shared" si="5"/>
        <v>0</v>
      </c>
      <c r="X19" s="58">
        <v>18</v>
      </c>
      <c r="Y19" s="62">
        <v>12</v>
      </c>
      <c r="Z19" s="62">
        <v>12</v>
      </c>
      <c r="AA19" s="64" t="s">
        <v>156</v>
      </c>
      <c r="AB19" s="63">
        <v>48200</v>
      </c>
      <c r="AC19" s="11"/>
      <c r="AD19" s="58">
        <v>10</v>
      </c>
      <c r="AE19" s="58">
        <v>3.6</v>
      </c>
      <c r="AF19" s="17">
        <f t="shared" si="8"/>
        <v>0.31623153207852661</v>
      </c>
      <c r="AG19" s="165">
        <v>0.31623153207852661</v>
      </c>
    </row>
    <row r="20" spans="1:33" x14ac:dyDescent="0.35">
      <c r="A20" s="110" t="s">
        <v>50</v>
      </c>
      <c r="B20" s="24">
        <v>1186849.3150684931</v>
      </c>
      <c r="C20" s="24">
        <v>3260</v>
      </c>
      <c r="D20" s="24">
        <v>0.01</v>
      </c>
      <c r="E20" s="24">
        <v>0.05</v>
      </c>
      <c r="F20" s="11">
        <f t="shared" si="6"/>
        <v>55.866250000000008</v>
      </c>
      <c r="G20" s="24">
        <v>101.575</v>
      </c>
      <c r="H20" s="169">
        <f t="shared" si="7"/>
        <v>92.827058416242465</v>
      </c>
      <c r="I20" s="172">
        <f t="shared" si="0"/>
        <v>101.575</v>
      </c>
      <c r="J20" s="24">
        <v>119.5</v>
      </c>
      <c r="K20" s="178">
        <f t="shared" si="1"/>
        <v>0.85</v>
      </c>
      <c r="L20" s="177">
        <v>0.85</v>
      </c>
      <c r="M20" s="178">
        <f t="shared" ref="M20:M34" si="10">0.4*I20</f>
        <v>40.630000000000003</v>
      </c>
      <c r="N20" s="25">
        <v>1</v>
      </c>
      <c r="O20" s="25">
        <v>1</v>
      </c>
      <c r="P20" s="11">
        <f t="shared" si="3"/>
        <v>78.720625000000013</v>
      </c>
      <c r="Q20" s="25">
        <v>1</v>
      </c>
      <c r="R20" s="110" t="s">
        <v>50</v>
      </c>
      <c r="S20" s="42" t="s">
        <v>109</v>
      </c>
      <c r="T20" s="18">
        <f t="shared" si="4"/>
        <v>11684.462860630008</v>
      </c>
      <c r="U20" s="58" t="e">
        <f>B20/#REF!</f>
        <v>#REF!</v>
      </c>
      <c r="V20" s="16">
        <v>4.62</v>
      </c>
      <c r="W20" s="18">
        <f t="shared" si="5"/>
        <v>4620</v>
      </c>
      <c r="X20" s="58">
        <v>19</v>
      </c>
      <c r="Y20" s="62">
        <v>4</v>
      </c>
      <c r="Z20" s="62">
        <v>4</v>
      </c>
      <c r="AA20" s="63">
        <v>34364</v>
      </c>
      <c r="AB20" s="65">
        <v>43495</v>
      </c>
      <c r="AC20" s="11"/>
      <c r="AD20" s="147">
        <v>812.8</v>
      </c>
      <c r="AE20" s="58">
        <v>119.12</v>
      </c>
      <c r="AF20" s="17">
        <f t="shared" si="8"/>
        <v>0.77679546791834697</v>
      </c>
      <c r="AG20" s="165">
        <v>0.77679546791834697</v>
      </c>
    </row>
    <row r="21" spans="1:33" x14ac:dyDescent="0.35">
      <c r="A21" s="110" t="s">
        <v>51</v>
      </c>
      <c r="B21" s="24">
        <v>1431780.8219178081</v>
      </c>
      <c r="C21" s="24">
        <v>4360</v>
      </c>
      <c r="D21" s="24">
        <v>0.01</v>
      </c>
      <c r="E21" s="24">
        <v>0.05</v>
      </c>
      <c r="F21" s="11">
        <f t="shared" si="6"/>
        <v>113.87832500000002</v>
      </c>
      <c r="G21" s="24">
        <v>207.0515</v>
      </c>
      <c r="H21" s="169">
        <f t="shared" si="7"/>
        <v>186.99825947204764</v>
      </c>
      <c r="I21" s="172">
        <f t="shared" si="0"/>
        <v>207.0515</v>
      </c>
      <c r="J21" s="24">
        <v>243.59</v>
      </c>
      <c r="K21" s="178">
        <f t="shared" si="1"/>
        <v>0.85</v>
      </c>
      <c r="L21" s="177">
        <v>0.85</v>
      </c>
      <c r="M21" s="178">
        <f t="shared" si="10"/>
        <v>82.820600000000013</v>
      </c>
      <c r="N21" s="25">
        <v>1</v>
      </c>
      <c r="O21" s="25">
        <v>1</v>
      </c>
      <c r="P21" s="11">
        <f t="shared" si="3"/>
        <v>160.46491250000003</v>
      </c>
      <c r="Q21" s="25">
        <v>1</v>
      </c>
      <c r="R21" s="110" t="s">
        <v>51</v>
      </c>
      <c r="S21" s="42" t="s">
        <v>109</v>
      </c>
      <c r="T21" s="18">
        <f t="shared" si="4"/>
        <v>6915.0951425988615</v>
      </c>
      <c r="U21" s="58" t="e">
        <f>B21/#REF!</f>
        <v>#REF!</v>
      </c>
      <c r="V21" s="16">
        <v>5.03</v>
      </c>
      <c r="W21" s="18">
        <f t="shared" si="5"/>
        <v>5030</v>
      </c>
      <c r="X21" s="18">
        <v>20</v>
      </c>
      <c r="Y21" s="62">
        <v>4</v>
      </c>
      <c r="Z21" s="62">
        <v>4</v>
      </c>
      <c r="AA21" s="63">
        <v>34364</v>
      </c>
      <c r="AB21" s="65">
        <v>43495</v>
      </c>
      <c r="AC21" s="11"/>
      <c r="AD21" s="147">
        <v>1640.3</v>
      </c>
      <c r="AE21" s="58">
        <v>243.25</v>
      </c>
      <c r="AF21" s="17">
        <f t="shared" si="8"/>
        <v>0.76767625712076704</v>
      </c>
      <c r="AG21" s="165">
        <v>0.76767625712076704</v>
      </c>
    </row>
    <row r="22" spans="1:33" x14ac:dyDescent="0.35">
      <c r="A22" s="14" t="s">
        <v>214</v>
      </c>
      <c r="B22" s="11">
        <v>1350136.98630137</v>
      </c>
      <c r="C22" s="11">
        <v>4150</v>
      </c>
      <c r="D22" s="11">
        <v>0.02</v>
      </c>
      <c r="E22" s="11">
        <v>0.05</v>
      </c>
      <c r="F22" s="11">
        <f t="shared" si="6"/>
        <v>42.35</v>
      </c>
      <c r="G22" s="11">
        <v>77</v>
      </c>
      <c r="H22" s="169">
        <f t="shared" si="7"/>
        <v>69.764344262295069</v>
      </c>
      <c r="I22" s="172">
        <f t="shared" si="0"/>
        <v>77</v>
      </c>
      <c r="J22" s="11">
        <v>84</v>
      </c>
      <c r="K22" s="174">
        <f t="shared" si="1"/>
        <v>0.91666666666666663</v>
      </c>
      <c r="L22" s="175">
        <v>0.91666666666666663</v>
      </c>
      <c r="M22" s="178">
        <f t="shared" si="10"/>
        <v>30.8</v>
      </c>
      <c r="N22" s="31">
        <v>4</v>
      </c>
      <c r="O22" s="31">
        <v>4</v>
      </c>
      <c r="P22" s="11">
        <f t="shared" si="3"/>
        <v>59.674999999999997</v>
      </c>
      <c r="Q22" s="31">
        <v>1</v>
      </c>
      <c r="R22" s="14" t="s">
        <v>52</v>
      </c>
      <c r="S22" s="42" t="s">
        <v>109</v>
      </c>
      <c r="T22" s="58">
        <f t="shared" si="4"/>
        <v>17534.246575342466</v>
      </c>
      <c r="U22" s="58" t="e">
        <f>B22/#REF!</f>
        <v>#REF!</v>
      </c>
      <c r="V22" s="7">
        <v>3.3519999999999999</v>
      </c>
      <c r="W22" s="58">
        <f t="shared" si="5"/>
        <v>3352</v>
      </c>
      <c r="X22" s="18">
        <v>21</v>
      </c>
      <c r="Y22" s="62">
        <v>4</v>
      </c>
      <c r="Z22" s="62">
        <v>12</v>
      </c>
      <c r="AA22" s="63">
        <v>34364</v>
      </c>
      <c r="AB22" s="65">
        <v>43495</v>
      </c>
      <c r="AC22" s="11">
        <v>2029</v>
      </c>
      <c r="AD22" s="147">
        <v>612.80999999999995</v>
      </c>
      <c r="AE22" s="58">
        <v>84</v>
      </c>
      <c r="AF22" s="17">
        <f t="shared" si="8"/>
        <v>0.83052790788446518</v>
      </c>
      <c r="AG22" s="165">
        <v>0.83052790788446518</v>
      </c>
    </row>
    <row r="23" spans="1:33" x14ac:dyDescent="0.35">
      <c r="A23" s="14" t="s">
        <v>215</v>
      </c>
      <c r="B23" s="11">
        <v>2049863.0136986298</v>
      </c>
      <c r="C23" s="11">
        <v>4170</v>
      </c>
      <c r="D23" s="11">
        <v>0.01</v>
      </c>
      <c r="E23" s="11">
        <v>0.05</v>
      </c>
      <c r="F23" s="11">
        <f t="shared" si="6"/>
        <v>144.65</v>
      </c>
      <c r="G23" s="11">
        <v>263</v>
      </c>
      <c r="H23" s="169">
        <f t="shared" si="7"/>
        <v>219.40808371913181</v>
      </c>
      <c r="I23" s="172">
        <f t="shared" si="0"/>
        <v>263</v>
      </c>
      <c r="J23" s="11">
        <v>271.83</v>
      </c>
      <c r="K23" s="174">
        <f t="shared" si="1"/>
        <v>0.96751646249494172</v>
      </c>
      <c r="L23" s="175">
        <v>0.96751646249494172</v>
      </c>
      <c r="M23" s="178">
        <f t="shared" si="10"/>
        <v>105.2</v>
      </c>
      <c r="N23" s="31">
        <v>1</v>
      </c>
      <c r="O23" s="31">
        <v>1</v>
      </c>
      <c r="P23" s="11">
        <f t="shared" si="3"/>
        <v>203.82499999999999</v>
      </c>
      <c r="Q23" s="31">
        <v>1</v>
      </c>
      <c r="R23" s="14" t="s">
        <v>53</v>
      </c>
      <c r="S23" s="42" t="s">
        <v>109</v>
      </c>
      <c r="T23" s="58">
        <f t="shared" si="4"/>
        <v>7794.1559456221667</v>
      </c>
      <c r="U23" s="58" t="e">
        <f>B23/#REF!</f>
        <v>#REF!</v>
      </c>
      <c r="V23" s="8">
        <v>2.8450000000000002</v>
      </c>
      <c r="W23" s="58">
        <f t="shared" si="5"/>
        <v>2845</v>
      </c>
      <c r="X23" s="18">
        <v>22</v>
      </c>
      <c r="Y23" s="62">
        <v>4</v>
      </c>
      <c r="Z23" s="62">
        <v>4</v>
      </c>
      <c r="AA23" s="63">
        <v>34364</v>
      </c>
      <c r="AB23" s="65">
        <v>43495</v>
      </c>
      <c r="AC23" s="11"/>
      <c r="AD23" s="147">
        <v>1924.87</v>
      </c>
      <c r="AE23" s="58">
        <v>271.49</v>
      </c>
      <c r="AF23" s="17">
        <f t="shared" si="8"/>
        <v>0.8071518365122754</v>
      </c>
      <c r="AG23" s="165">
        <v>0.8071518365122754</v>
      </c>
    </row>
    <row r="24" spans="1:33" x14ac:dyDescent="0.35">
      <c r="A24" s="14" t="s">
        <v>216</v>
      </c>
      <c r="B24" s="11">
        <v>4264383.5616438352</v>
      </c>
      <c r="C24" s="11">
        <v>3920</v>
      </c>
      <c r="D24" s="11">
        <v>-0.02</v>
      </c>
      <c r="E24" s="11">
        <v>0.05</v>
      </c>
      <c r="F24" s="11">
        <f t="shared" si="6"/>
        <v>74.132819251479106</v>
      </c>
      <c r="G24" s="11">
        <v>137</v>
      </c>
      <c r="H24" s="169">
        <f t="shared" si="7"/>
        <v>125.24088772029046</v>
      </c>
      <c r="I24" s="172">
        <f t="shared" si="0"/>
        <v>134.78694409359835</v>
      </c>
      <c r="J24" s="11">
        <v>148</v>
      </c>
      <c r="K24" s="174">
        <f t="shared" si="1"/>
        <v>0.92567567567567566</v>
      </c>
      <c r="L24" s="175">
        <v>0.91072259522701582</v>
      </c>
      <c r="M24" s="178">
        <f t="shared" si="10"/>
        <v>53.914777637439343</v>
      </c>
      <c r="N24" s="31">
        <v>1</v>
      </c>
      <c r="O24" s="31">
        <v>1</v>
      </c>
      <c r="P24" s="11">
        <f t="shared" si="3"/>
        <v>104.45988167253873</v>
      </c>
      <c r="Q24" s="31">
        <v>1</v>
      </c>
      <c r="R24" s="14" t="s">
        <v>54</v>
      </c>
      <c r="S24" s="42" t="s">
        <v>109</v>
      </c>
      <c r="T24" s="58">
        <f t="shared" si="4"/>
        <v>31126.887311268871</v>
      </c>
      <c r="U24" s="58" t="e">
        <f>B24/#REF!</f>
        <v>#REF!</v>
      </c>
      <c r="V24" s="9">
        <v>3.1240000000000001</v>
      </c>
      <c r="W24" s="58">
        <f t="shared" si="5"/>
        <v>3124</v>
      </c>
      <c r="X24" s="18">
        <v>23</v>
      </c>
      <c r="Y24" s="62">
        <v>12</v>
      </c>
      <c r="Z24" s="62">
        <v>12</v>
      </c>
      <c r="AA24" s="66">
        <v>39406</v>
      </c>
      <c r="AB24" s="65">
        <v>46711</v>
      </c>
      <c r="AC24" s="11"/>
      <c r="AD24" s="147">
        <v>1097.44</v>
      </c>
      <c r="AE24" s="58">
        <v>147.63999999999999</v>
      </c>
      <c r="AF24" s="17">
        <f t="shared" si="8"/>
        <v>0.84622221432628686</v>
      </c>
      <c r="AG24" s="165">
        <v>0.84622221432628686</v>
      </c>
    </row>
    <row r="25" spans="1:33" x14ac:dyDescent="0.35">
      <c r="A25" s="14" t="s">
        <v>55</v>
      </c>
      <c r="B25" s="11">
        <v>5713150.6849315064</v>
      </c>
      <c r="C25" s="11">
        <v>1760</v>
      </c>
      <c r="D25" s="11">
        <v>0.03</v>
      </c>
      <c r="E25" s="11">
        <v>0.05</v>
      </c>
      <c r="F25" s="11">
        <f t="shared" si="6"/>
        <v>177.07877813504825</v>
      </c>
      <c r="G25" s="11">
        <v>323</v>
      </c>
      <c r="H25" s="169">
        <f t="shared" si="7"/>
        <v>303.26666696077217</v>
      </c>
      <c r="I25" s="172">
        <f t="shared" si="0"/>
        <v>321.9614147909968</v>
      </c>
      <c r="J25" s="11">
        <v>372</v>
      </c>
      <c r="K25" s="174">
        <f t="shared" si="1"/>
        <v>0.86827956989247312</v>
      </c>
      <c r="L25" s="175">
        <v>0.86548767416934624</v>
      </c>
      <c r="M25" s="178">
        <f t="shared" si="10"/>
        <v>128.78456591639872</v>
      </c>
      <c r="N25" s="31">
        <v>4</v>
      </c>
      <c r="O25" s="31">
        <v>4</v>
      </c>
      <c r="P25" s="11">
        <f t="shared" si="3"/>
        <v>249.52009646302253</v>
      </c>
      <c r="Q25" s="31">
        <v>1</v>
      </c>
      <c r="R25" s="14" t="s">
        <v>55</v>
      </c>
      <c r="S25" s="42" t="s">
        <v>109</v>
      </c>
      <c r="T25" s="58">
        <f t="shared" si="4"/>
        <v>17687.773018363798</v>
      </c>
      <c r="U25" s="58" t="e">
        <f>B25/#REF!</f>
        <v>#REF!</v>
      </c>
      <c r="V25" s="8">
        <v>1.351</v>
      </c>
      <c r="W25" s="58">
        <f t="shared" si="5"/>
        <v>1351</v>
      </c>
      <c r="X25" s="18">
        <v>24</v>
      </c>
      <c r="Y25" s="62">
        <v>4</v>
      </c>
      <c r="Z25" s="62">
        <v>12</v>
      </c>
      <c r="AA25" s="63">
        <v>34364</v>
      </c>
      <c r="AB25" s="65">
        <v>43495</v>
      </c>
      <c r="AC25" s="11">
        <v>2029</v>
      </c>
      <c r="AD25" s="147">
        <v>2661.03</v>
      </c>
      <c r="AE25" s="58">
        <v>371.6</v>
      </c>
      <c r="AF25" s="17">
        <f t="shared" si="8"/>
        <v>0.81523297570100051</v>
      </c>
      <c r="AG25" s="165">
        <v>0.81523297570100051</v>
      </c>
    </row>
    <row r="26" spans="1:33" ht="29" x14ac:dyDescent="0.35">
      <c r="A26" s="14" t="s">
        <v>56</v>
      </c>
      <c r="B26" s="11">
        <v>6078082.1917808224</v>
      </c>
      <c r="C26" s="11">
        <v>1790</v>
      </c>
      <c r="D26" s="11">
        <v>0.01</v>
      </c>
      <c r="E26" s="11">
        <v>0.05</v>
      </c>
      <c r="F26" s="11">
        <f t="shared" si="6"/>
        <v>176.8831654676259</v>
      </c>
      <c r="G26" s="11">
        <v>323</v>
      </c>
      <c r="H26" s="169">
        <f t="shared" si="7"/>
        <v>282.24192522078636</v>
      </c>
      <c r="I26" s="172">
        <f t="shared" si="0"/>
        <v>321.60575539568345</v>
      </c>
      <c r="J26" s="11">
        <v>346</v>
      </c>
      <c r="K26" s="174">
        <f t="shared" si="1"/>
        <v>0.93352601156069359</v>
      </c>
      <c r="L26" s="175">
        <v>0.92949640287769786</v>
      </c>
      <c r="M26" s="178">
        <f t="shared" si="10"/>
        <v>128.6423021582734</v>
      </c>
      <c r="N26" s="31">
        <v>4</v>
      </c>
      <c r="O26" s="31">
        <v>4</v>
      </c>
      <c r="P26" s="11">
        <f t="shared" si="3"/>
        <v>249.24446043165466</v>
      </c>
      <c r="Q26" s="31">
        <v>1</v>
      </c>
      <c r="R26" s="14" t="s">
        <v>56</v>
      </c>
      <c r="S26" s="42" t="s">
        <v>109</v>
      </c>
      <c r="T26" s="58">
        <f t="shared" si="4"/>
        <v>18817.591925018027</v>
      </c>
      <c r="U26" s="58" t="e">
        <f>B26/#REF!</f>
        <v>#REF!</v>
      </c>
      <c r="V26" s="8">
        <v>1.351</v>
      </c>
      <c r="W26" s="58">
        <f t="shared" si="5"/>
        <v>1351</v>
      </c>
      <c r="X26" s="18">
        <v>25</v>
      </c>
      <c r="Y26" s="62">
        <v>11</v>
      </c>
      <c r="Z26" s="62">
        <v>11</v>
      </c>
      <c r="AA26" s="64" t="s">
        <v>157</v>
      </c>
      <c r="AB26" s="65">
        <v>46354</v>
      </c>
      <c r="AC26" s="11"/>
      <c r="AD26" s="147">
        <v>2477.7800000000002</v>
      </c>
      <c r="AE26" s="58">
        <v>345.8</v>
      </c>
      <c r="AF26" s="17">
        <f t="shared" si="8"/>
        <v>0.81572810757452696</v>
      </c>
      <c r="AG26" s="165">
        <v>0.81572810757452696</v>
      </c>
    </row>
    <row r="27" spans="1:33" x14ac:dyDescent="0.35">
      <c r="A27" s="14" t="s">
        <v>57</v>
      </c>
      <c r="B27" s="11">
        <v>9095890.4109589048</v>
      </c>
      <c r="C27" s="11">
        <v>1320</v>
      </c>
      <c r="D27" s="11">
        <v>0.03</v>
      </c>
      <c r="E27" s="11">
        <v>0.05</v>
      </c>
      <c r="F27" s="11">
        <f t="shared" si="6"/>
        <v>429.67632508833924</v>
      </c>
      <c r="G27" s="11">
        <v>784</v>
      </c>
      <c r="H27" s="169">
        <f t="shared" si="7"/>
        <v>700.20491803278696</v>
      </c>
      <c r="I27" s="172">
        <f t="shared" si="0"/>
        <v>781.22968197879857</v>
      </c>
      <c r="J27" s="11">
        <v>846</v>
      </c>
      <c r="K27" s="174">
        <f t="shared" si="1"/>
        <v>0.92671394799054374</v>
      </c>
      <c r="L27" s="175">
        <v>0.92343934040047115</v>
      </c>
      <c r="M27" s="178">
        <f t="shared" si="10"/>
        <v>312.49187279151943</v>
      </c>
      <c r="N27" s="31">
        <v>4</v>
      </c>
      <c r="O27" s="31">
        <v>4</v>
      </c>
      <c r="P27" s="11">
        <f t="shared" si="3"/>
        <v>605.4530035335689</v>
      </c>
      <c r="Q27" s="31">
        <v>1</v>
      </c>
      <c r="R27" s="14" t="s">
        <v>57</v>
      </c>
      <c r="S27" s="42" t="s">
        <v>109</v>
      </c>
      <c r="T27" s="58">
        <f t="shared" si="4"/>
        <v>11601.901034386357</v>
      </c>
      <c r="U27" s="58" t="e">
        <f>B27/#REF!</f>
        <v>#REF!</v>
      </c>
      <c r="V27" s="9">
        <v>1.478</v>
      </c>
      <c r="W27" s="58">
        <f t="shared" si="5"/>
        <v>1478</v>
      </c>
      <c r="X27" s="18">
        <v>26</v>
      </c>
      <c r="Y27" s="62">
        <v>4</v>
      </c>
      <c r="Z27" s="62">
        <v>12</v>
      </c>
      <c r="AA27" s="63">
        <v>34364</v>
      </c>
      <c r="AB27" s="65">
        <v>43495</v>
      </c>
      <c r="AC27" s="11">
        <v>2029</v>
      </c>
      <c r="AD27" s="147">
        <v>6150.6</v>
      </c>
      <c r="AE27" s="58">
        <v>846</v>
      </c>
      <c r="AF27" s="17">
        <f t="shared" si="8"/>
        <v>0.82766538774561105</v>
      </c>
      <c r="AG27" s="165">
        <v>0.82766538774561105</v>
      </c>
    </row>
    <row r="28" spans="1:33" x14ac:dyDescent="0.35">
      <c r="A28" s="14" t="s">
        <v>58</v>
      </c>
      <c r="B28" s="11">
        <v>9039452.0547945201</v>
      </c>
      <c r="C28" s="11">
        <v>3520</v>
      </c>
      <c r="D28" s="11">
        <v>0.03</v>
      </c>
      <c r="E28" s="11">
        <v>0.05</v>
      </c>
      <c r="F28" s="11">
        <f t="shared" si="6"/>
        <v>217.8</v>
      </c>
      <c r="G28" s="11">
        <v>396</v>
      </c>
      <c r="H28" s="169">
        <f t="shared" si="7"/>
        <v>356.96152094717667</v>
      </c>
      <c r="I28" s="172">
        <f t="shared" si="0"/>
        <v>396</v>
      </c>
      <c r="J28" s="11">
        <v>440</v>
      </c>
      <c r="K28" s="174">
        <f t="shared" si="1"/>
        <v>0.9</v>
      </c>
      <c r="L28" s="175">
        <v>0.9</v>
      </c>
      <c r="M28" s="178">
        <f t="shared" si="10"/>
        <v>158.4</v>
      </c>
      <c r="N28" s="31">
        <v>4</v>
      </c>
      <c r="O28" s="31">
        <v>4</v>
      </c>
      <c r="P28" s="11">
        <f t="shared" si="3"/>
        <v>306.89999999999998</v>
      </c>
      <c r="Q28" s="31">
        <v>1</v>
      </c>
      <c r="R28" s="14" t="s">
        <v>58</v>
      </c>
      <c r="S28" s="42" t="s">
        <v>109</v>
      </c>
      <c r="T28" s="58">
        <f t="shared" si="4"/>
        <v>22826.899128268989</v>
      </c>
      <c r="U28" s="58" t="e">
        <f>B28/#REF!</f>
        <v>#REF!</v>
      </c>
      <c r="V28" s="8">
        <v>2.88</v>
      </c>
      <c r="W28" s="58">
        <f t="shared" si="5"/>
        <v>2880</v>
      </c>
      <c r="X28" s="18">
        <v>27</v>
      </c>
      <c r="Y28" s="62">
        <v>5</v>
      </c>
      <c r="Z28" s="62">
        <v>12</v>
      </c>
      <c r="AA28" s="63">
        <v>36532</v>
      </c>
      <c r="AB28" s="65">
        <v>43837</v>
      </c>
      <c r="AC28" s="11">
        <v>2029</v>
      </c>
      <c r="AD28" s="147">
        <v>3135.55</v>
      </c>
      <c r="AE28" s="58">
        <v>440</v>
      </c>
      <c r="AF28" s="17">
        <f t="shared" si="8"/>
        <v>0.8112761839708561</v>
      </c>
      <c r="AG28" s="165">
        <v>0.8112761839708561</v>
      </c>
    </row>
    <row r="29" spans="1:33" x14ac:dyDescent="0.35">
      <c r="A29" s="14" t="s">
        <v>59</v>
      </c>
      <c r="B29" s="11">
        <v>4346027.3972602738</v>
      </c>
      <c r="C29" s="11">
        <v>2910</v>
      </c>
      <c r="D29" s="11">
        <v>0.03</v>
      </c>
      <c r="E29" s="11">
        <v>0.05</v>
      </c>
      <c r="F29" s="11">
        <f t="shared" si="6"/>
        <v>129.25</v>
      </c>
      <c r="G29" s="11">
        <v>235</v>
      </c>
      <c r="H29" s="169">
        <f t="shared" si="7"/>
        <v>219.60061967088558</v>
      </c>
      <c r="I29" s="172">
        <f t="shared" si="0"/>
        <v>235</v>
      </c>
      <c r="J29" s="11">
        <v>257.63</v>
      </c>
      <c r="K29" s="174">
        <f t="shared" si="1"/>
        <v>0.91216085083258935</v>
      </c>
      <c r="L29" s="175">
        <v>0.91216085083258935</v>
      </c>
      <c r="M29" s="178">
        <f t="shared" si="10"/>
        <v>94</v>
      </c>
      <c r="N29" s="31">
        <v>4</v>
      </c>
      <c r="O29" s="31">
        <v>4</v>
      </c>
      <c r="P29" s="11">
        <f t="shared" si="3"/>
        <v>182.125</v>
      </c>
      <c r="Q29" s="31">
        <v>1</v>
      </c>
      <c r="R29" s="14" t="s">
        <v>59</v>
      </c>
      <c r="S29" s="42" t="s">
        <v>109</v>
      </c>
      <c r="T29" s="58">
        <f t="shared" si="4"/>
        <v>18493.733605362868</v>
      </c>
      <c r="U29" s="58" t="e">
        <f>B29/#REF!</f>
        <v>#REF!</v>
      </c>
      <c r="V29" s="9">
        <v>3.2250000000000001</v>
      </c>
      <c r="W29" s="58">
        <f t="shared" si="5"/>
        <v>3225</v>
      </c>
      <c r="X29" s="18">
        <v>28</v>
      </c>
      <c r="Y29" s="62">
        <v>4</v>
      </c>
      <c r="Z29" s="62">
        <v>12</v>
      </c>
      <c r="AA29" s="63">
        <v>34364</v>
      </c>
      <c r="AB29" s="65">
        <v>43495</v>
      </c>
      <c r="AC29" s="11">
        <v>2029</v>
      </c>
      <c r="AD29" s="147">
        <v>1927.1</v>
      </c>
      <c r="AE29" s="58">
        <v>257.38</v>
      </c>
      <c r="AF29" s="17">
        <f t="shared" si="8"/>
        <v>0.85238760886110154</v>
      </c>
      <c r="AG29" s="165">
        <v>0.85238760886110154</v>
      </c>
    </row>
    <row r="30" spans="1:33" x14ac:dyDescent="0.35">
      <c r="A30" s="14" t="s">
        <v>60</v>
      </c>
      <c r="B30" s="11">
        <v>2638356.1643835618</v>
      </c>
      <c r="C30" s="11">
        <v>2860</v>
      </c>
      <c r="D30" s="11">
        <v>0.03</v>
      </c>
      <c r="E30" s="11">
        <v>0.05</v>
      </c>
      <c r="F30" s="11">
        <f t="shared" si="6"/>
        <v>75.354670150228614</v>
      </c>
      <c r="G30" s="11">
        <v>138</v>
      </c>
      <c r="H30" s="169">
        <f t="shared" si="7"/>
        <v>130.19207106651015</v>
      </c>
      <c r="I30" s="172">
        <f t="shared" si="0"/>
        <v>137.00849118223383</v>
      </c>
      <c r="J30" s="11">
        <v>152</v>
      </c>
      <c r="K30" s="174">
        <f t="shared" si="1"/>
        <v>0.90789473684210531</v>
      </c>
      <c r="L30" s="175">
        <v>0.90137165251469631</v>
      </c>
      <c r="M30" s="178">
        <f t="shared" si="10"/>
        <v>54.803396472893532</v>
      </c>
      <c r="N30" s="31">
        <v>4</v>
      </c>
      <c r="O30" s="31">
        <v>4</v>
      </c>
      <c r="P30" s="11">
        <f t="shared" si="3"/>
        <v>106.18158066623121</v>
      </c>
      <c r="Q30" s="31">
        <v>1</v>
      </c>
      <c r="R30" s="14" t="s">
        <v>60</v>
      </c>
      <c r="S30" s="42" t="s">
        <v>109</v>
      </c>
      <c r="T30" s="58">
        <f t="shared" si="4"/>
        <v>19118.522930315667</v>
      </c>
      <c r="U30" s="58" t="e">
        <f>B30/#REF!</f>
        <v>#REF!</v>
      </c>
      <c r="V30" s="9">
        <v>3.2250000000000001</v>
      </c>
      <c r="W30" s="58">
        <f t="shared" si="5"/>
        <v>3225</v>
      </c>
      <c r="X30" s="18">
        <v>29</v>
      </c>
      <c r="Y30" s="62">
        <v>4</v>
      </c>
      <c r="Z30" s="62">
        <v>12</v>
      </c>
      <c r="AA30" s="63">
        <v>36231</v>
      </c>
      <c r="AB30" s="65">
        <v>43536</v>
      </c>
      <c r="AC30" s="11">
        <v>2029</v>
      </c>
      <c r="AD30" s="147">
        <v>1144.51</v>
      </c>
      <c r="AE30" s="58">
        <v>152.12</v>
      </c>
      <c r="AF30" s="17">
        <f t="shared" si="8"/>
        <v>0.85652678333230359</v>
      </c>
      <c r="AG30" s="165">
        <v>0.85652678333230359</v>
      </c>
    </row>
    <row r="31" spans="1:33" x14ac:dyDescent="0.35">
      <c r="A31" s="14" t="s">
        <v>61</v>
      </c>
      <c r="B31" s="11">
        <v>1975890.4109589041</v>
      </c>
      <c r="C31" s="11">
        <v>2860</v>
      </c>
      <c r="D31" s="11">
        <v>-0.02</v>
      </c>
      <c r="E31" s="11">
        <v>0.05</v>
      </c>
      <c r="F31" s="11">
        <f t="shared" si="6"/>
        <v>36.965406704955257</v>
      </c>
      <c r="G31" s="11">
        <v>68</v>
      </c>
      <c r="H31" s="169">
        <f t="shared" si="7"/>
        <v>63.36693738294548</v>
      </c>
      <c r="I31" s="172">
        <f t="shared" si="0"/>
        <v>67.209830372645911</v>
      </c>
      <c r="J31" s="11">
        <v>74</v>
      </c>
      <c r="K31" s="174">
        <f t="shared" si="1"/>
        <v>0.91891891891891897</v>
      </c>
      <c r="L31" s="175">
        <v>0.90824095098170154</v>
      </c>
      <c r="M31" s="178">
        <f t="shared" si="10"/>
        <v>26.883932149058367</v>
      </c>
      <c r="N31" s="31">
        <v>4</v>
      </c>
      <c r="O31" s="31">
        <v>4</v>
      </c>
      <c r="P31" s="11">
        <f t="shared" si="3"/>
        <v>52.087618538800584</v>
      </c>
      <c r="Q31" s="31">
        <v>1</v>
      </c>
      <c r="R31" s="14" t="s">
        <v>61</v>
      </c>
      <c r="S31" s="42" t="s">
        <v>109</v>
      </c>
      <c r="T31" s="58">
        <f t="shared" si="4"/>
        <v>29057.211925866235</v>
      </c>
      <c r="U31" s="58" t="e">
        <f>B31/#REF!</f>
        <v>#REF!</v>
      </c>
      <c r="V31" s="9">
        <v>3.2040000000000002</v>
      </c>
      <c r="W31" s="58">
        <f t="shared" si="5"/>
        <v>3204</v>
      </c>
      <c r="X31" s="18">
        <v>30</v>
      </c>
      <c r="Y31" s="62">
        <v>8</v>
      </c>
      <c r="Z31" s="62">
        <v>12</v>
      </c>
      <c r="AA31" s="63">
        <v>37782</v>
      </c>
      <c r="AB31" s="63">
        <v>45087</v>
      </c>
      <c r="AC31" s="11">
        <v>2029</v>
      </c>
      <c r="AD31" s="58">
        <v>560</v>
      </c>
      <c r="AE31" s="58">
        <v>74.45</v>
      </c>
      <c r="AF31" s="17">
        <f t="shared" si="8"/>
        <v>0.85630996463439835</v>
      </c>
      <c r="AG31" s="165">
        <v>0.85630996463439835</v>
      </c>
    </row>
    <row r="32" spans="1:33" x14ac:dyDescent="0.35">
      <c r="A32" s="14" t="s">
        <v>62</v>
      </c>
      <c r="B32" s="11">
        <v>442465.75342465751</v>
      </c>
      <c r="C32" s="11">
        <v>3650</v>
      </c>
      <c r="D32" s="11">
        <v>0.03</v>
      </c>
      <c r="E32" s="11">
        <v>0.05</v>
      </c>
      <c r="F32" s="11">
        <f t="shared" si="6"/>
        <v>16.90655048076923</v>
      </c>
      <c r="G32" s="11">
        <v>31</v>
      </c>
      <c r="H32" s="169">
        <f t="shared" si="7"/>
        <v>24.462295410361495</v>
      </c>
      <c r="I32" s="172">
        <f t="shared" si="0"/>
        <v>30.73918269230769</v>
      </c>
      <c r="J32" s="11">
        <v>33</v>
      </c>
      <c r="K32" s="174">
        <f t="shared" si="1"/>
        <v>0.93939393939393945</v>
      </c>
      <c r="L32" s="175">
        <v>0.93149038461538458</v>
      </c>
      <c r="M32" s="178">
        <f t="shared" si="10"/>
        <v>12.295673076923077</v>
      </c>
      <c r="N32" s="31">
        <v>4</v>
      </c>
      <c r="O32" s="31">
        <v>4</v>
      </c>
      <c r="P32" s="11">
        <f t="shared" si="3"/>
        <v>23.82286658653846</v>
      </c>
      <c r="Q32" s="31">
        <v>1</v>
      </c>
      <c r="R32" s="14" t="s">
        <v>62</v>
      </c>
      <c r="S32" s="42" t="s">
        <v>109</v>
      </c>
      <c r="T32" s="58">
        <f t="shared" si="4"/>
        <v>14273.088820150242</v>
      </c>
      <c r="U32" s="58" t="e">
        <f>B32/#REF!</f>
        <v>#REF!</v>
      </c>
      <c r="V32" s="9">
        <v>2.85</v>
      </c>
      <c r="W32" s="58">
        <f t="shared" si="5"/>
        <v>2850</v>
      </c>
      <c r="X32" s="18">
        <v>31</v>
      </c>
      <c r="Y32" s="62">
        <v>4</v>
      </c>
      <c r="Z32" s="62">
        <v>12</v>
      </c>
      <c r="AA32" s="63">
        <v>33970</v>
      </c>
      <c r="AB32" s="63">
        <v>43466</v>
      </c>
      <c r="AC32" s="11">
        <v>2029</v>
      </c>
      <c r="AD32" s="58">
        <v>216.7</v>
      </c>
      <c r="AE32" s="58">
        <v>33.28</v>
      </c>
      <c r="AF32" s="17">
        <f t="shared" si="8"/>
        <v>0.74128167910186349</v>
      </c>
      <c r="AG32" s="165">
        <v>0.74128167910186349</v>
      </c>
    </row>
    <row r="33" spans="1:33" x14ac:dyDescent="0.35">
      <c r="A33" s="14" t="s">
        <v>217</v>
      </c>
      <c r="B33" s="11">
        <v>1210684.9315068494</v>
      </c>
      <c r="C33" s="11">
        <v>2980</v>
      </c>
      <c r="D33" s="11">
        <v>0.03</v>
      </c>
      <c r="E33" s="11">
        <v>0.05</v>
      </c>
      <c r="F33" s="11">
        <f t="shared" si="6"/>
        <v>38.695992690249319</v>
      </c>
      <c r="G33" s="11">
        <v>70</v>
      </c>
      <c r="H33" s="169">
        <f t="shared" si="7"/>
        <v>60.401558386348285</v>
      </c>
      <c r="I33" s="172">
        <f t="shared" si="0"/>
        <v>70.356350345907842</v>
      </c>
      <c r="J33" s="11">
        <v>77</v>
      </c>
      <c r="K33" s="174">
        <f t="shared" si="1"/>
        <v>0.90909090909090906</v>
      </c>
      <c r="L33" s="175">
        <v>0.91371883566114087</v>
      </c>
      <c r="M33" s="178">
        <f t="shared" si="10"/>
        <v>28.142540138363138</v>
      </c>
      <c r="N33" s="31">
        <v>4</v>
      </c>
      <c r="O33" s="31">
        <v>4</v>
      </c>
      <c r="P33" s="11">
        <f t="shared" si="3"/>
        <v>54.526171518078584</v>
      </c>
      <c r="Q33" s="31">
        <v>1</v>
      </c>
      <c r="R33" s="14" t="s">
        <v>63</v>
      </c>
      <c r="S33" s="42" t="s">
        <v>109</v>
      </c>
      <c r="T33" s="58">
        <f t="shared" si="4"/>
        <v>17295.499021526419</v>
      </c>
      <c r="U33" s="58" t="e">
        <f>B33/#REF!</f>
        <v>#REF!</v>
      </c>
      <c r="V33" s="8">
        <v>2.5760000000000001</v>
      </c>
      <c r="W33" s="58">
        <f t="shared" si="5"/>
        <v>2576</v>
      </c>
      <c r="X33" s="18">
        <v>32</v>
      </c>
      <c r="Y33" s="62">
        <v>4</v>
      </c>
      <c r="Z33" s="62">
        <v>12</v>
      </c>
      <c r="AA33" s="63">
        <v>33970</v>
      </c>
      <c r="AB33" s="63">
        <v>43466</v>
      </c>
      <c r="AC33" s="11">
        <v>2029</v>
      </c>
      <c r="AD33" s="58">
        <v>527.88</v>
      </c>
      <c r="AE33" s="58">
        <v>76.61</v>
      </c>
      <c r="AF33" s="17">
        <f t="shared" si="8"/>
        <v>0.78443582319932836</v>
      </c>
      <c r="AG33" s="165">
        <v>0.78443582319932836</v>
      </c>
    </row>
    <row r="34" spans="1:33" x14ac:dyDescent="0.35">
      <c r="A34" s="14" t="s">
        <v>218</v>
      </c>
      <c r="B34" s="11">
        <v>5003013.6986301374</v>
      </c>
      <c r="C34" s="11">
        <v>2810</v>
      </c>
      <c r="D34" s="11">
        <v>0.03</v>
      </c>
      <c r="E34" s="11">
        <v>0.05</v>
      </c>
      <c r="F34" s="11">
        <f t="shared" si="6"/>
        <v>129.27575214186095</v>
      </c>
      <c r="G34" s="11">
        <v>235</v>
      </c>
      <c r="H34" s="169">
        <f t="shared" si="7"/>
        <v>196.89714603631884</v>
      </c>
      <c r="I34" s="172">
        <f t="shared" ref="I34:I56" si="11">J34*L34</f>
        <v>235.0468220761108</v>
      </c>
      <c r="J34" s="11">
        <v>251</v>
      </c>
      <c r="K34" s="174">
        <f t="shared" ref="K34:K55" si="12">G34/J34</f>
        <v>0.93625498007968122</v>
      </c>
      <c r="L34" s="175">
        <v>0.93644152221558086</v>
      </c>
      <c r="M34" s="178">
        <f t="shared" si="10"/>
        <v>94.018728830444331</v>
      </c>
      <c r="N34" s="31">
        <v>4</v>
      </c>
      <c r="O34" s="31">
        <v>4</v>
      </c>
      <c r="P34" s="11">
        <f t="shared" si="3"/>
        <v>182.16128710898587</v>
      </c>
      <c r="Q34" s="31">
        <v>1</v>
      </c>
      <c r="R34" s="14" t="s">
        <v>64</v>
      </c>
      <c r="S34" s="42" t="s">
        <v>109</v>
      </c>
      <c r="T34" s="58">
        <f t="shared" ref="T34:T56" si="13">B34/G34</f>
        <v>21289.419994170796</v>
      </c>
      <c r="U34" s="58" t="e">
        <f>B34/#REF!</f>
        <v>#REF!</v>
      </c>
      <c r="V34" s="9">
        <v>2.4620000000000002</v>
      </c>
      <c r="W34" s="58">
        <f t="shared" si="5"/>
        <v>2462</v>
      </c>
      <c r="X34" s="18">
        <v>33</v>
      </c>
      <c r="Y34" s="62">
        <v>8</v>
      </c>
      <c r="Z34" s="62">
        <v>12</v>
      </c>
      <c r="AA34" s="63">
        <v>37967</v>
      </c>
      <c r="AB34" s="63">
        <v>45272</v>
      </c>
      <c r="AC34" s="11">
        <v>2029</v>
      </c>
      <c r="AD34" s="147">
        <v>1729.2</v>
      </c>
      <c r="AE34" s="58">
        <v>250.95</v>
      </c>
      <c r="AF34" s="17">
        <f t="shared" si="8"/>
        <v>0.78445078102119059</v>
      </c>
      <c r="AG34" s="165">
        <v>0.78445078102119059</v>
      </c>
    </row>
    <row r="35" spans="1:33" x14ac:dyDescent="0.35">
      <c r="A35" s="24" t="s">
        <v>219</v>
      </c>
      <c r="B35" s="24">
        <v>890410.95890410955</v>
      </c>
      <c r="C35" s="24">
        <v>0</v>
      </c>
      <c r="D35" s="24">
        <v>0</v>
      </c>
      <c r="E35" s="24">
        <v>0.03</v>
      </c>
      <c r="F35" s="11">
        <f t="shared" si="6"/>
        <v>44.412500000000001</v>
      </c>
      <c r="G35" s="24">
        <v>80.325000000000003</v>
      </c>
      <c r="H35" s="169">
        <f t="shared" si="7"/>
        <v>47.370218579234979</v>
      </c>
      <c r="I35" s="172">
        <f t="shared" si="11"/>
        <v>80.75</v>
      </c>
      <c r="J35" s="24">
        <v>95</v>
      </c>
      <c r="K35" s="178">
        <f t="shared" si="12"/>
        <v>0.84552631578947368</v>
      </c>
      <c r="L35" s="177">
        <v>0.85</v>
      </c>
      <c r="M35" s="178">
        <f>I35</f>
        <v>80.75</v>
      </c>
      <c r="N35" s="25">
        <v>1</v>
      </c>
      <c r="O35" s="25">
        <v>1</v>
      </c>
      <c r="P35" s="11">
        <f t="shared" si="3"/>
        <v>62.581249999999997</v>
      </c>
      <c r="Q35" s="25">
        <v>1</v>
      </c>
      <c r="R35" s="24" t="s">
        <v>65</v>
      </c>
      <c r="S35" s="42" t="s">
        <v>126</v>
      </c>
      <c r="T35" s="18">
        <f t="shared" si="13"/>
        <v>11085.103752307619</v>
      </c>
      <c r="U35" s="58" t="e">
        <f>B35/#REF!</f>
        <v>#REF!</v>
      </c>
      <c r="V35" s="20">
        <v>2.41</v>
      </c>
      <c r="W35" s="18">
        <f t="shared" si="5"/>
        <v>2410</v>
      </c>
      <c r="X35" s="58">
        <v>34</v>
      </c>
      <c r="Y35" s="62">
        <v>5</v>
      </c>
      <c r="Z35" s="62">
        <v>12</v>
      </c>
      <c r="AA35" s="64" t="s">
        <v>158</v>
      </c>
      <c r="AB35" s="64" t="s">
        <v>159</v>
      </c>
      <c r="AC35" s="11">
        <v>2029</v>
      </c>
      <c r="AD35" s="58">
        <v>413.91</v>
      </c>
      <c r="AE35" s="58">
        <v>94.5</v>
      </c>
      <c r="AF35" s="17">
        <f t="shared" si="8"/>
        <v>0.49863387978142082</v>
      </c>
      <c r="AG35" s="165">
        <v>0.49863387978142082</v>
      </c>
    </row>
    <row r="36" spans="1:33" x14ac:dyDescent="0.35">
      <c r="A36" s="140" t="s">
        <v>66</v>
      </c>
      <c r="B36" s="11">
        <v>12542739.726027397</v>
      </c>
      <c r="C36" s="11">
        <v>1820</v>
      </c>
      <c r="D36" s="11">
        <v>0.03</v>
      </c>
      <c r="E36" s="11">
        <v>0.05</v>
      </c>
      <c r="F36" s="11">
        <f t="shared" si="6"/>
        <v>191.26569869111336</v>
      </c>
      <c r="G36" s="11">
        <v>350</v>
      </c>
      <c r="H36" s="169">
        <f t="shared" si="7"/>
        <v>306.02337403965487</v>
      </c>
      <c r="I36" s="172">
        <f t="shared" si="11"/>
        <v>347.75581580202424</v>
      </c>
      <c r="J36" s="11">
        <v>375</v>
      </c>
      <c r="K36" s="179">
        <f t="shared" si="12"/>
        <v>0.93333333333333335</v>
      </c>
      <c r="L36" s="177">
        <v>0.92734884213873137</v>
      </c>
      <c r="M36" s="179">
        <f>0.2*I6</f>
        <v>160</v>
      </c>
      <c r="N36" s="22">
        <v>4</v>
      </c>
      <c r="O36" s="22">
        <v>4</v>
      </c>
      <c r="P36" s="11">
        <f t="shared" si="3"/>
        <v>269.5107572465688</v>
      </c>
      <c r="Q36" s="22">
        <v>1</v>
      </c>
      <c r="R36" s="23" t="s">
        <v>66</v>
      </c>
      <c r="S36" s="41" t="s">
        <v>109</v>
      </c>
      <c r="T36" s="58">
        <f t="shared" si="13"/>
        <v>35836.399217221136</v>
      </c>
      <c r="U36" s="58" t="e">
        <f>B36/#REF!</f>
        <v>#REF!</v>
      </c>
      <c r="V36" s="8">
        <v>1.3620000000000001</v>
      </c>
      <c r="W36" s="58">
        <f t="shared" si="5"/>
        <v>1362</v>
      </c>
      <c r="X36" s="18">
        <v>35</v>
      </c>
      <c r="Y36" s="62">
        <v>12</v>
      </c>
      <c r="Z36" s="62">
        <v>12</v>
      </c>
      <c r="AA36" s="63">
        <v>39899</v>
      </c>
      <c r="AB36" s="63">
        <v>47204</v>
      </c>
      <c r="AC36" s="11"/>
      <c r="AD36" s="147">
        <v>2691.12</v>
      </c>
      <c r="AE36" s="58">
        <v>375.42</v>
      </c>
      <c r="AF36" s="17">
        <f t="shared" si="8"/>
        <v>0.81606233077241297</v>
      </c>
      <c r="AG36" s="165">
        <v>0.81606233077241297</v>
      </c>
    </row>
    <row r="37" spans="1:33" x14ac:dyDescent="0.35">
      <c r="A37" s="24" t="s">
        <v>67</v>
      </c>
      <c r="B37" s="24">
        <v>800821.91780821921</v>
      </c>
      <c r="C37" s="24">
        <v>840</v>
      </c>
      <c r="D37" s="24">
        <v>3.5000000000000003E-2</v>
      </c>
      <c r="E37" s="24">
        <v>3.5000000000000003E-2</v>
      </c>
      <c r="F37" s="11">
        <f t="shared" si="6"/>
        <v>51.172550000000001</v>
      </c>
      <c r="G37" s="24">
        <v>93.040999999999997</v>
      </c>
      <c r="H37" s="169">
        <f t="shared" si="7"/>
        <v>37.950819672131146</v>
      </c>
      <c r="I37" s="172">
        <f t="shared" si="11"/>
        <v>93.040999999999997</v>
      </c>
      <c r="J37" s="24">
        <v>109.46</v>
      </c>
      <c r="K37" s="178">
        <f t="shared" si="12"/>
        <v>0.85</v>
      </c>
      <c r="L37" s="177">
        <v>0.85</v>
      </c>
      <c r="M37" s="178">
        <f t="shared" ref="M37:M50" si="14">I37</f>
        <v>93.040999999999997</v>
      </c>
      <c r="N37" s="25">
        <v>1</v>
      </c>
      <c r="O37" s="25">
        <v>1</v>
      </c>
      <c r="P37" s="11">
        <f t="shared" si="3"/>
        <v>72.106774999999999</v>
      </c>
      <c r="Q37" s="25">
        <v>1</v>
      </c>
      <c r="R37" s="24" t="s">
        <v>67</v>
      </c>
      <c r="S37" s="42" t="s">
        <v>110</v>
      </c>
      <c r="T37" s="18">
        <f t="shared" si="13"/>
        <v>8607.1937942221084</v>
      </c>
      <c r="U37" s="58" t="e">
        <f>B37/#REF!</f>
        <v>#REF!</v>
      </c>
      <c r="V37" s="21">
        <v>1.08</v>
      </c>
      <c r="W37" s="18">
        <f t="shared" si="5"/>
        <v>1080</v>
      </c>
      <c r="X37" s="58">
        <v>36</v>
      </c>
      <c r="Y37" s="62">
        <v>8</v>
      </c>
      <c r="Z37" s="62">
        <v>12</v>
      </c>
      <c r="AA37" s="67">
        <v>37867</v>
      </c>
      <c r="AB37" s="67">
        <v>45172</v>
      </c>
      <c r="AC37" s="11">
        <v>2029</v>
      </c>
      <c r="AD37" s="58">
        <v>333.36</v>
      </c>
      <c r="AE37" s="58">
        <v>109.46</v>
      </c>
      <c r="AF37" s="17">
        <f t="shared" si="8"/>
        <v>0.34670947992080348</v>
      </c>
      <c r="AG37" s="165">
        <v>0.34670947992080348</v>
      </c>
    </row>
    <row r="38" spans="1:33" x14ac:dyDescent="0.35">
      <c r="A38" s="24" t="s">
        <v>220</v>
      </c>
      <c r="B38" s="24">
        <v>1358630.1369863015</v>
      </c>
      <c r="C38" s="24">
        <v>1120</v>
      </c>
      <c r="D38" s="24">
        <v>3.5000000000000003E-2</v>
      </c>
      <c r="E38" s="24">
        <v>3.5000000000000003E-2</v>
      </c>
      <c r="F38" s="11">
        <f t="shared" si="6"/>
        <v>40.195650000000001</v>
      </c>
      <c r="G38" s="24">
        <v>73.082999999999998</v>
      </c>
      <c r="H38" s="169">
        <f t="shared" si="7"/>
        <v>47.283030301874753</v>
      </c>
      <c r="I38" s="172">
        <f t="shared" si="11"/>
        <v>73.082999999999998</v>
      </c>
      <c r="J38" s="24">
        <v>86.28</v>
      </c>
      <c r="K38" s="178">
        <f t="shared" si="12"/>
        <v>0.84704450625869265</v>
      </c>
      <c r="L38" s="177">
        <v>0.84704450625869265</v>
      </c>
      <c r="M38" s="178">
        <f t="shared" si="14"/>
        <v>73.082999999999998</v>
      </c>
      <c r="N38" s="25">
        <v>1</v>
      </c>
      <c r="O38" s="25">
        <v>1</v>
      </c>
      <c r="P38" s="11">
        <f t="shared" si="3"/>
        <v>56.639324999999999</v>
      </c>
      <c r="Q38" s="25">
        <v>1</v>
      </c>
      <c r="R38" s="24" t="s">
        <v>68</v>
      </c>
      <c r="S38" s="42" t="s">
        <v>110</v>
      </c>
      <c r="T38" s="18">
        <f t="shared" si="13"/>
        <v>18590.234897121103</v>
      </c>
      <c r="U38" s="58" t="e">
        <f>B38/#REF!</f>
        <v>#REF!</v>
      </c>
      <c r="V38" s="21">
        <v>1.49</v>
      </c>
      <c r="W38" s="18">
        <f t="shared" si="5"/>
        <v>1490</v>
      </c>
      <c r="X38" s="18">
        <v>37</v>
      </c>
      <c r="Y38" s="62">
        <v>9</v>
      </c>
      <c r="Z38" s="62">
        <v>12</v>
      </c>
      <c r="AA38" s="67">
        <v>37993</v>
      </c>
      <c r="AB38" s="67">
        <v>45298</v>
      </c>
      <c r="AC38" s="11">
        <v>2029</v>
      </c>
      <c r="AD38" s="58">
        <v>413.89</v>
      </c>
      <c r="AE38" s="58">
        <v>85.98</v>
      </c>
      <c r="AF38" s="17">
        <f t="shared" si="8"/>
        <v>0.54801843187152011</v>
      </c>
      <c r="AG38" s="165">
        <v>0.54801843187152011</v>
      </c>
    </row>
    <row r="39" spans="1:33" x14ac:dyDescent="0.35">
      <c r="A39" s="24" t="s">
        <v>221</v>
      </c>
      <c r="B39" s="24">
        <v>1293150.6849315069</v>
      </c>
      <c r="C39" s="24">
        <v>1520</v>
      </c>
      <c r="D39" s="24">
        <v>3.5000000000000003E-2</v>
      </c>
      <c r="E39" s="24">
        <v>3.5000000000000003E-2</v>
      </c>
      <c r="F39" s="11">
        <f t="shared" si="6"/>
        <v>28.947600000000001</v>
      </c>
      <c r="G39" s="24">
        <v>52.631999999999998</v>
      </c>
      <c r="H39" s="169">
        <f t="shared" si="7"/>
        <v>32.912930905910677</v>
      </c>
      <c r="I39" s="172">
        <f t="shared" si="11"/>
        <v>52.631999999999998</v>
      </c>
      <c r="J39" s="24">
        <v>62.13</v>
      </c>
      <c r="K39" s="178">
        <f t="shared" si="12"/>
        <v>0.84712699179140505</v>
      </c>
      <c r="L39" s="177">
        <v>0.84712699179140505</v>
      </c>
      <c r="M39" s="178">
        <f t="shared" si="14"/>
        <v>52.631999999999998</v>
      </c>
      <c r="N39" s="25">
        <v>1</v>
      </c>
      <c r="O39" s="25">
        <v>1</v>
      </c>
      <c r="P39" s="11">
        <f t="shared" si="3"/>
        <v>40.7898</v>
      </c>
      <c r="Q39" s="25">
        <v>1</v>
      </c>
      <c r="R39" s="24" t="s">
        <v>69</v>
      </c>
      <c r="S39" s="42" t="s">
        <v>110</v>
      </c>
      <c r="T39" s="18">
        <f t="shared" si="13"/>
        <v>24569.66645636698</v>
      </c>
      <c r="U39" s="58" t="e">
        <f>B39/#REF!</f>
        <v>#REF!</v>
      </c>
      <c r="V39" s="21">
        <v>1.86</v>
      </c>
      <c r="W39" s="18">
        <f t="shared" si="5"/>
        <v>1860</v>
      </c>
      <c r="X39" s="58">
        <v>38</v>
      </c>
      <c r="Y39" s="62">
        <v>9</v>
      </c>
      <c r="Z39" s="62">
        <v>12</v>
      </c>
      <c r="AA39" s="67">
        <v>37993</v>
      </c>
      <c r="AB39" s="67">
        <v>45298</v>
      </c>
      <c r="AC39" s="11">
        <v>2029</v>
      </c>
      <c r="AD39" s="58">
        <v>288.13</v>
      </c>
      <c r="AE39" s="58">
        <v>61.92</v>
      </c>
      <c r="AF39" s="17">
        <f t="shared" si="8"/>
        <v>0.52974297289410388</v>
      </c>
      <c r="AG39" s="165">
        <v>0.52974297289410388</v>
      </c>
    </row>
    <row r="40" spans="1:33" x14ac:dyDescent="0.35">
      <c r="A40" s="24" t="s">
        <v>70</v>
      </c>
      <c r="B40" s="24">
        <v>1024383.5616438356</v>
      </c>
      <c r="C40" s="24">
        <v>1220</v>
      </c>
      <c r="D40" s="24">
        <v>3.5000000000000003E-2</v>
      </c>
      <c r="E40" s="24">
        <v>3.5000000000000003E-2</v>
      </c>
      <c r="F40" s="11">
        <f t="shared" si="6"/>
        <v>34.898874999999997</v>
      </c>
      <c r="G40" s="24">
        <v>63.452500000000001</v>
      </c>
      <c r="H40" s="169">
        <f t="shared" si="7"/>
        <v>33.513500159212938</v>
      </c>
      <c r="I40" s="172">
        <f t="shared" si="11"/>
        <v>63.452499999999993</v>
      </c>
      <c r="J40" s="24">
        <v>74.900000000000006</v>
      </c>
      <c r="K40" s="178">
        <f t="shared" si="12"/>
        <v>0.84716288384512672</v>
      </c>
      <c r="L40" s="177">
        <v>0.84716288384512672</v>
      </c>
      <c r="M40" s="178">
        <f t="shared" si="14"/>
        <v>63.452499999999993</v>
      </c>
      <c r="N40" s="25">
        <v>1</v>
      </c>
      <c r="O40" s="25">
        <v>1</v>
      </c>
      <c r="P40" s="11">
        <f t="shared" si="3"/>
        <v>49.175687499999995</v>
      </c>
      <c r="Q40" s="25">
        <v>1</v>
      </c>
      <c r="R40" s="24" t="s">
        <v>70</v>
      </c>
      <c r="S40" s="42" t="s">
        <v>110</v>
      </c>
      <c r="T40" s="18">
        <f t="shared" si="13"/>
        <v>16144.100888756717</v>
      </c>
      <c r="U40" s="58" t="e">
        <f>B40/#REF!</f>
        <v>#REF!</v>
      </c>
      <c r="V40" s="21">
        <v>1.27</v>
      </c>
      <c r="W40" s="18">
        <f t="shared" si="5"/>
        <v>1270</v>
      </c>
      <c r="X40" s="18">
        <v>39</v>
      </c>
      <c r="Y40" s="62">
        <v>6</v>
      </c>
      <c r="Z40" s="62">
        <v>12</v>
      </c>
      <c r="AA40" s="63">
        <v>36868</v>
      </c>
      <c r="AB40" s="63">
        <v>44173</v>
      </c>
      <c r="AC40" s="11">
        <v>2029</v>
      </c>
      <c r="AD40" s="58">
        <v>293.39999999999998</v>
      </c>
      <c r="AE40" s="58">
        <v>74.650000000000006</v>
      </c>
      <c r="AF40" s="17">
        <f t="shared" si="8"/>
        <v>0.44744325980257588</v>
      </c>
      <c r="AG40" s="165">
        <v>0.44744325980257588</v>
      </c>
    </row>
    <row r="41" spans="1:33" x14ac:dyDescent="0.35">
      <c r="A41" s="24" t="s">
        <v>222</v>
      </c>
      <c r="B41" s="24">
        <v>257260.27397260274</v>
      </c>
      <c r="C41" s="24">
        <v>400</v>
      </c>
      <c r="D41" s="24">
        <v>3.5000000000000003E-2</v>
      </c>
      <c r="E41" s="24">
        <v>3.5000000000000003E-2</v>
      </c>
      <c r="F41" s="11">
        <f t="shared" si="6"/>
        <v>22.421300000000002</v>
      </c>
      <c r="G41" s="24">
        <v>40.765999999999998</v>
      </c>
      <c r="H41" s="169">
        <f t="shared" si="7"/>
        <v>24.141621129326051</v>
      </c>
      <c r="I41" s="172">
        <f t="shared" si="11"/>
        <v>40.765999999999998</v>
      </c>
      <c r="J41" s="24">
        <v>47.96</v>
      </c>
      <c r="K41" s="178">
        <f t="shared" si="12"/>
        <v>0.85</v>
      </c>
      <c r="L41" s="177">
        <v>0.85</v>
      </c>
      <c r="M41" s="178">
        <f t="shared" si="14"/>
        <v>40.765999999999998</v>
      </c>
      <c r="N41" s="25">
        <v>1</v>
      </c>
      <c r="O41" s="25">
        <v>1</v>
      </c>
      <c r="P41" s="11">
        <f t="shared" si="3"/>
        <v>31.59365</v>
      </c>
      <c r="Q41" s="25">
        <v>1</v>
      </c>
      <c r="R41" s="24" t="s">
        <v>71</v>
      </c>
      <c r="S41" s="42" t="s">
        <v>110</v>
      </c>
      <c r="T41" s="18">
        <f t="shared" si="13"/>
        <v>6310.6577533386335</v>
      </c>
      <c r="U41" s="58" t="e">
        <f>B41/#REF!</f>
        <v>#REF!</v>
      </c>
      <c r="V41" s="21">
        <v>0.55000000000000004</v>
      </c>
      <c r="W41" s="18">
        <f t="shared" si="5"/>
        <v>550</v>
      </c>
      <c r="X41" s="58">
        <v>40</v>
      </c>
      <c r="Y41" s="62">
        <v>9</v>
      </c>
      <c r="Z41" s="62">
        <v>12</v>
      </c>
      <c r="AA41" s="63">
        <v>37867</v>
      </c>
      <c r="AB41" s="63">
        <v>45172</v>
      </c>
      <c r="AC41" s="11">
        <v>2029</v>
      </c>
      <c r="AD41" s="58">
        <v>212.06</v>
      </c>
      <c r="AE41" s="58">
        <v>47.96</v>
      </c>
      <c r="AF41" s="17">
        <f t="shared" si="8"/>
        <v>0.50336991512356233</v>
      </c>
      <c r="AG41" s="165">
        <v>0.50336991512356233</v>
      </c>
    </row>
    <row r="42" spans="1:33" x14ac:dyDescent="0.35">
      <c r="A42" s="24" t="s">
        <v>72</v>
      </c>
      <c r="B42" s="24">
        <v>305205.47945205477</v>
      </c>
      <c r="C42" s="24">
        <v>990</v>
      </c>
      <c r="D42" s="24">
        <v>3.5000000000000003E-2</v>
      </c>
      <c r="E42" s="24">
        <v>3.5000000000000003E-2</v>
      </c>
      <c r="F42" s="11">
        <f t="shared" si="6"/>
        <v>9.9717749999999992</v>
      </c>
      <c r="G42" s="24">
        <v>18.130499999999998</v>
      </c>
      <c r="H42" s="169">
        <f t="shared" si="7"/>
        <v>11.538023679417121</v>
      </c>
      <c r="I42" s="172">
        <f t="shared" si="11"/>
        <v>18.130499999999998</v>
      </c>
      <c r="J42" s="24">
        <v>21.33</v>
      </c>
      <c r="K42" s="178">
        <f t="shared" si="12"/>
        <v>0.85</v>
      </c>
      <c r="L42" s="177">
        <v>0.85</v>
      </c>
      <c r="M42" s="178">
        <f t="shared" si="14"/>
        <v>18.130499999999998</v>
      </c>
      <c r="N42" s="25">
        <v>1</v>
      </c>
      <c r="O42" s="25">
        <v>1</v>
      </c>
      <c r="P42" s="11">
        <f t="shared" si="3"/>
        <v>14.051137499999999</v>
      </c>
      <c r="Q42" s="25">
        <v>1</v>
      </c>
      <c r="R42" s="24" t="s">
        <v>72</v>
      </c>
      <c r="S42" s="42" t="s">
        <v>110</v>
      </c>
      <c r="T42" s="18">
        <f t="shared" si="13"/>
        <v>16833.814812170367</v>
      </c>
      <c r="U42" s="58" t="e">
        <f>B42/#REF!</f>
        <v>#REF!</v>
      </c>
      <c r="V42" s="21">
        <v>1.48</v>
      </c>
      <c r="W42" s="18">
        <f t="shared" si="5"/>
        <v>1480</v>
      </c>
      <c r="X42" s="18">
        <v>41</v>
      </c>
      <c r="Y42" s="62">
        <v>9</v>
      </c>
      <c r="Z42" s="62">
        <v>12</v>
      </c>
      <c r="AA42" s="63">
        <v>37867</v>
      </c>
      <c r="AB42" s="63">
        <v>45172</v>
      </c>
      <c r="AC42" s="11">
        <v>2029</v>
      </c>
      <c r="AD42" s="58">
        <v>101.35</v>
      </c>
      <c r="AE42" s="58">
        <v>21.33</v>
      </c>
      <c r="AF42" s="17">
        <f t="shared" si="8"/>
        <v>0.54092938018833203</v>
      </c>
      <c r="AG42" s="165">
        <v>0.54092938018833203</v>
      </c>
    </row>
    <row r="43" spans="1:33" x14ac:dyDescent="0.35">
      <c r="A43" s="24" t="s">
        <v>73</v>
      </c>
      <c r="B43" s="24">
        <v>1040547.9452054793</v>
      </c>
      <c r="C43" s="24">
        <v>660</v>
      </c>
      <c r="D43" s="24">
        <v>3.5000000000000003E-2</v>
      </c>
      <c r="E43" s="24">
        <v>3.5000000000000003E-2</v>
      </c>
      <c r="F43" s="11">
        <f t="shared" si="6"/>
        <v>45.015575000000005</v>
      </c>
      <c r="G43" s="24">
        <v>81.846500000000006</v>
      </c>
      <c r="H43" s="169">
        <f t="shared" si="7"/>
        <v>58.37887067395264</v>
      </c>
      <c r="I43" s="172">
        <f t="shared" si="11"/>
        <v>81.846500000000006</v>
      </c>
      <c r="J43" s="24">
        <v>96.29</v>
      </c>
      <c r="K43" s="178">
        <f t="shared" si="12"/>
        <v>0.85</v>
      </c>
      <c r="L43" s="177">
        <v>0.85</v>
      </c>
      <c r="M43" s="178">
        <f t="shared" si="14"/>
        <v>81.846500000000006</v>
      </c>
      <c r="N43" s="25">
        <v>1</v>
      </c>
      <c r="O43" s="25">
        <v>1</v>
      </c>
      <c r="P43" s="11">
        <f t="shared" si="3"/>
        <v>63.431037500000002</v>
      </c>
      <c r="Q43" s="25">
        <v>1</v>
      </c>
      <c r="R43" s="24" t="s">
        <v>73</v>
      </c>
      <c r="S43" s="42" t="s">
        <v>110</v>
      </c>
      <c r="T43" s="18">
        <f t="shared" si="13"/>
        <v>12713.407967420466</v>
      </c>
      <c r="U43" s="58" t="e">
        <f>B43/#REF!</f>
        <v>#REF!</v>
      </c>
      <c r="V43" s="21">
        <v>0.89</v>
      </c>
      <c r="W43" s="18">
        <f t="shared" si="5"/>
        <v>890</v>
      </c>
      <c r="X43" s="58">
        <v>42</v>
      </c>
      <c r="Y43" s="62">
        <v>9</v>
      </c>
      <c r="Z43" s="62">
        <v>12</v>
      </c>
      <c r="AA43" s="63">
        <v>37867</v>
      </c>
      <c r="AB43" s="63">
        <v>45172</v>
      </c>
      <c r="AC43" s="11">
        <v>2029</v>
      </c>
      <c r="AD43" s="58">
        <v>512.79999999999995</v>
      </c>
      <c r="AE43" s="58">
        <v>96.29</v>
      </c>
      <c r="AF43" s="17">
        <f t="shared" si="8"/>
        <v>0.60628176003689516</v>
      </c>
      <c r="AG43" s="165">
        <v>0.60628176003689516</v>
      </c>
    </row>
    <row r="44" spans="1:33" x14ac:dyDescent="0.35">
      <c r="A44" s="24" t="s">
        <v>74</v>
      </c>
      <c r="B44" s="24">
        <v>3706575.3424657532</v>
      </c>
      <c r="C44" s="24">
        <v>2530</v>
      </c>
      <c r="D44" s="24">
        <v>3.5000000000000003E-2</v>
      </c>
      <c r="E44" s="24">
        <v>3.5000000000000003E-2</v>
      </c>
      <c r="F44" s="11">
        <f t="shared" si="6"/>
        <v>51.906525000000002</v>
      </c>
      <c r="G44" s="24">
        <v>94.375500000000002</v>
      </c>
      <c r="H44" s="169">
        <f t="shared" si="7"/>
        <v>59.945887342021962</v>
      </c>
      <c r="I44" s="172">
        <f t="shared" si="11"/>
        <v>94.375500000000002</v>
      </c>
      <c r="J44" s="24">
        <v>111.38</v>
      </c>
      <c r="K44" s="178">
        <f t="shared" si="12"/>
        <v>0.84732896390734425</v>
      </c>
      <c r="L44" s="177">
        <v>0.84732896390734425</v>
      </c>
      <c r="M44" s="178">
        <f t="shared" si="14"/>
        <v>94.375500000000002</v>
      </c>
      <c r="N44" s="25">
        <v>1</v>
      </c>
      <c r="O44" s="25">
        <v>1</v>
      </c>
      <c r="P44" s="11">
        <f t="shared" si="3"/>
        <v>73.141012500000002</v>
      </c>
      <c r="Q44" s="25">
        <v>1</v>
      </c>
      <c r="R44" s="24" t="s">
        <v>74</v>
      </c>
      <c r="S44" s="42" t="s">
        <v>110</v>
      </c>
      <c r="T44" s="18">
        <f t="shared" si="13"/>
        <v>39274.762437981815</v>
      </c>
      <c r="U44" s="58" t="e">
        <f>B44/#REF!</f>
        <v>#REF!</v>
      </c>
      <c r="V44" s="21">
        <v>2.2999999999999998</v>
      </c>
      <c r="W44" s="18">
        <f t="shared" si="5"/>
        <v>2300</v>
      </c>
      <c r="X44" s="58">
        <v>43</v>
      </c>
      <c r="Y44" s="62">
        <v>11</v>
      </c>
      <c r="Z44" s="62">
        <v>12</v>
      </c>
      <c r="AA44" s="63">
        <v>38784</v>
      </c>
      <c r="AB44" s="63">
        <v>46089</v>
      </c>
      <c r="AC44" s="11">
        <v>2029</v>
      </c>
      <c r="AD44" s="58">
        <v>524.91</v>
      </c>
      <c r="AE44" s="58">
        <v>111.03</v>
      </c>
      <c r="AF44" s="17">
        <f t="shared" si="8"/>
        <v>0.53821051662795805</v>
      </c>
      <c r="AG44" s="165">
        <v>0.53821051662795805</v>
      </c>
    </row>
    <row r="45" spans="1:33" x14ac:dyDescent="0.35">
      <c r="A45" s="24" t="s">
        <v>223</v>
      </c>
      <c r="B45" s="24">
        <v>800821.91780821921</v>
      </c>
      <c r="C45" s="24">
        <v>1780</v>
      </c>
      <c r="D45" s="24">
        <v>3.5000000000000003E-2</v>
      </c>
      <c r="E45" s="24">
        <v>3.5000000000000003E-2</v>
      </c>
      <c r="F45" s="11">
        <f t="shared" si="6"/>
        <v>16.357825000000002</v>
      </c>
      <c r="G45" s="24">
        <v>29.741500000000002</v>
      </c>
      <c r="H45" s="169">
        <f t="shared" si="7"/>
        <v>17.180435627978021</v>
      </c>
      <c r="I45" s="172">
        <f t="shared" si="11"/>
        <v>29.741500000000002</v>
      </c>
      <c r="J45" s="24">
        <v>35.1</v>
      </c>
      <c r="K45" s="178">
        <f t="shared" si="12"/>
        <v>0.84733618233618235</v>
      </c>
      <c r="L45" s="177">
        <v>0.84733618233618235</v>
      </c>
      <c r="M45" s="178">
        <f t="shared" si="14"/>
        <v>29.741500000000002</v>
      </c>
      <c r="N45" s="25">
        <v>1</v>
      </c>
      <c r="O45" s="25">
        <v>1</v>
      </c>
      <c r="P45" s="11">
        <f t="shared" si="3"/>
        <v>23.049662500000004</v>
      </c>
      <c r="Q45" s="25">
        <v>1</v>
      </c>
      <c r="R45" s="24" t="s">
        <v>75</v>
      </c>
      <c r="S45" s="42" t="s">
        <v>110</v>
      </c>
      <c r="T45" s="18">
        <f t="shared" si="13"/>
        <v>26926.07695671769</v>
      </c>
      <c r="U45" s="58" t="e">
        <f>B45/#REF!</f>
        <v>#REF!</v>
      </c>
      <c r="V45" s="21">
        <v>1.81</v>
      </c>
      <c r="W45" s="18">
        <f t="shared" si="5"/>
        <v>1810</v>
      </c>
      <c r="X45" s="58">
        <v>44</v>
      </c>
      <c r="Y45" s="62">
        <v>9</v>
      </c>
      <c r="Z45" s="62">
        <v>12</v>
      </c>
      <c r="AA45" s="63">
        <v>38103</v>
      </c>
      <c r="AB45" s="63">
        <v>45408</v>
      </c>
      <c r="AC45" s="11">
        <v>2029</v>
      </c>
      <c r="AD45" s="58">
        <v>150.44</v>
      </c>
      <c r="AE45" s="58">
        <v>34.99</v>
      </c>
      <c r="AF45" s="17">
        <f t="shared" si="8"/>
        <v>0.48947110051219428</v>
      </c>
      <c r="AG45" s="165">
        <v>0.48947110051219428</v>
      </c>
    </row>
    <row r="46" spans="1:33" x14ac:dyDescent="0.35">
      <c r="A46" s="24" t="s">
        <v>76</v>
      </c>
      <c r="B46" s="24">
        <v>1810410.9589041097</v>
      </c>
      <c r="C46" s="24">
        <v>2029.9999999999998</v>
      </c>
      <c r="D46" s="24">
        <v>3.5000000000000003E-2</v>
      </c>
      <c r="E46" s="24">
        <v>3.5000000000000003E-2</v>
      </c>
      <c r="F46" s="11">
        <f t="shared" si="6"/>
        <v>11.851125000000001</v>
      </c>
      <c r="G46" s="24">
        <v>21.547499999999999</v>
      </c>
      <c r="H46" s="169">
        <f t="shared" si="7"/>
        <v>22.815000000000001</v>
      </c>
      <c r="I46" s="172">
        <f t="shared" si="11"/>
        <v>21.547499999999999</v>
      </c>
      <c r="J46" s="24">
        <v>25.35</v>
      </c>
      <c r="K46" s="178">
        <f t="shared" si="12"/>
        <v>0.85</v>
      </c>
      <c r="L46" s="177">
        <v>0.85</v>
      </c>
      <c r="M46" s="178">
        <f t="shared" si="14"/>
        <v>21.547499999999999</v>
      </c>
      <c r="N46" s="25">
        <v>1</v>
      </c>
      <c r="O46" s="25">
        <v>1</v>
      </c>
      <c r="P46" s="11">
        <f t="shared" si="3"/>
        <v>16.699312500000001</v>
      </c>
      <c r="Q46" s="25">
        <v>1</v>
      </c>
      <c r="R46" s="24" t="s">
        <v>76</v>
      </c>
      <c r="S46" s="42" t="s">
        <v>110</v>
      </c>
      <c r="T46" s="18">
        <f t="shared" si="13"/>
        <v>84019.536322269851</v>
      </c>
      <c r="U46" s="58" t="e">
        <f>B46/#REF!</f>
        <v>#REF!</v>
      </c>
      <c r="V46" s="21">
        <v>0.45</v>
      </c>
      <c r="W46" s="18">
        <f t="shared" si="5"/>
        <v>450</v>
      </c>
      <c r="X46" s="58">
        <v>45</v>
      </c>
      <c r="Y46" s="62">
        <v>9</v>
      </c>
      <c r="Z46" s="62">
        <v>12</v>
      </c>
      <c r="AA46" s="63">
        <v>38225</v>
      </c>
      <c r="AB46" s="63">
        <v>45530</v>
      </c>
      <c r="AC46" s="11">
        <v>2029</v>
      </c>
      <c r="AD46" s="58">
        <v>226.21</v>
      </c>
      <c r="AE46" s="58">
        <v>25.35</v>
      </c>
      <c r="AF46" s="17">
        <f t="shared" si="8"/>
        <v>1.0158778916660378</v>
      </c>
      <c r="AG46" s="165">
        <v>0.9</v>
      </c>
    </row>
    <row r="47" spans="1:33" x14ac:dyDescent="0.35">
      <c r="A47" s="24" t="s">
        <v>224</v>
      </c>
      <c r="B47" s="24">
        <v>1838082.1917808219</v>
      </c>
      <c r="C47" s="24">
        <v>2770</v>
      </c>
      <c r="D47" s="24">
        <v>3.5000000000000003E-2</v>
      </c>
      <c r="E47" s="24">
        <v>3.5000000000000003E-2</v>
      </c>
      <c r="F47" s="11">
        <f t="shared" si="6"/>
        <v>48.62</v>
      </c>
      <c r="G47" s="24">
        <v>88.399999999999991</v>
      </c>
      <c r="H47" s="169">
        <f t="shared" si="7"/>
        <v>20.66142987249545</v>
      </c>
      <c r="I47" s="172">
        <f t="shared" si="11"/>
        <v>88.399999999999991</v>
      </c>
      <c r="J47" s="24">
        <v>104</v>
      </c>
      <c r="K47" s="178">
        <f t="shared" si="12"/>
        <v>0.84999999999999987</v>
      </c>
      <c r="L47" s="177">
        <v>0.84999999999999987</v>
      </c>
      <c r="M47" s="178">
        <f t="shared" si="14"/>
        <v>88.399999999999991</v>
      </c>
      <c r="N47" s="25">
        <v>1</v>
      </c>
      <c r="O47" s="25">
        <v>1</v>
      </c>
      <c r="P47" s="11">
        <f t="shared" si="3"/>
        <v>68.509999999999991</v>
      </c>
      <c r="Q47" s="25">
        <v>1</v>
      </c>
      <c r="R47" s="24" t="s">
        <v>77</v>
      </c>
      <c r="S47" s="42" t="s">
        <v>110</v>
      </c>
      <c r="T47" s="18">
        <f t="shared" si="13"/>
        <v>20792.784974896178</v>
      </c>
      <c r="U47" s="58" t="e">
        <f>B47/#REF!</f>
        <v>#REF!</v>
      </c>
      <c r="V47" s="21">
        <v>3.74</v>
      </c>
      <c r="W47" s="18">
        <f t="shared" si="5"/>
        <v>3740</v>
      </c>
      <c r="X47" s="58">
        <v>46</v>
      </c>
      <c r="Y47" s="62">
        <v>9</v>
      </c>
      <c r="Z47" s="62">
        <v>12</v>
      </c>
      <c r="AA47" s="64" t="s">
        <v>160</v>
      </c>
      <c r="AB47" s="64" t="s">
        <v>161</v>
      </c>
      <c r="AC47" s="11">
        <v>2029</v>
      </c>
      <c r="AD47" s="58">
        <v>181.49</v>
      </c>
      <c r="AE47" s="58">
        <v>104</v>
      </c>
      <c r="AF47" s="17">
        <f t="shared" si="8"/>
        <v>0.19866759492784086</v>
      </c>
      <c r="AG47" s="165">
        <v>0.19866759492784086</v>
      </c>
    </row>
    <row r="48" spans="1:33" x14ac:dyDescent="0.35">
      <c r="A48" s="24" t="s">
        <v>78</v>
      </c>
      <c r="B48" s="24">
        <v>0</v>
      </c>
      <c r="C48" s="24">
        <v>2790</v>
      </c>
      <c r="D48" s="24">
        <v>0</v>
      </c>
      <c r="E48" s="24">
        <v>0.05</v>
      </c>
      <c r="F48" s="11">
        <f t="shared" si="6"/>
        <v>77.418606340819025</v>
      </c>
      <c r="G48" s="24">
        <v>141.21899999999999</v>
      </c>
      <c r="H48" s="169">
        <f t="shared" si="7"/>
        <v>90.745416719017911</v>
      </c>
      <c r="I48" s="172">
        <f t="shared" si="11"/>
        <v>140.76110243785277</v>
      </c>
      <c r="J48" s="24">
        <v>166</v>
      </c>
      <c r="K48" s="178">
        <f t="shared" si="12"/>
        <v>0.85071686746987951</v>
      </c>
      <c r="L48" s="177">
        <v>0.84795844842079982</v>
      </c>
      <c r="M48" s="178">
        <f t="shared" si="14"/>
        <v>140.76110243785277</v>
      </c>
      <c r="N48" s="25">
        <v>8</v>
      </c>
      <c r="O48" s="25">
        <v>8</v>
      </c>
      <c r="P48" s="11">
        <f t="shared" si="3"/>
        <v>109.0898543893359</v>
      </c>
      <c r="Q48" s="25">
        <v>1</v>
      </c>
      <c r="R48" s="24" t="s">
        <v>78</v>
      </c>
      <c r="S48" s="42" t="s">
        <v>111</v>
      </c>
      <c r="T48" s="18">
        <f t="shared" si="13"/>
        <v>0</v>
      </c>
      <c r="U48" s="58" t="e">
        <f>B48/#REF!</f>
        <v>#REF!</v>
      </c>
      <c r="V48" s="21">
        <v>2.59</v>
      </c>
      <c r="W48" s="18">
        <f t="shared" si="5"/>
        <v>2590</v>
      </c>
      <c r="X48" s="18">
        <v>47</v>
      </c>
      <c r="Y48" s="62">
        <v>10</v>
      </c>
      <c r="Z48" s="62">
        <v>12</v>
      </c>
      <c r="AA48" s="63">
        <v>38428</v>
      </c>
      <c r="AB48" s="63">
        <v>45733</v>
      </c>
      <c r="AC48" s="11">
        <v>2029</v>
      </c>
      <c r="AD48" s="58">
        <v>797.78</v>
      </c>
      <c r="AE48" s="58">
        <v>166.14</v>
      </c>
      <c r="AF48" s="17">
        <f t="shared" si="8"/>
        <v>0.54665913686155365</v>
      </c>
      <c r="AG48" s="165">
        <v>0.54665913686155365</v>
      </c>
    </row>
    <row r="49" spans="1:33" x14ac:dyDescent="0.35">
      <c r="A49" s="24" t="s">
        <v>225</v>
      </c>
      <c r="B49" s="24">
        <v>0</v>
      </c>
      <c r="C49" s="24">
        <v>3120</v>
      </c>
      <c r="D49" s="24">
        <v>0</v>
      </c>
      <c r="E49" s="24">
        <v>0.05</v>
      </c>
      <c r="F49" s="11">
        <f t="shared" si="6"/>
        <v>37.400000000000006</v>
      </c>
      <c r="G49" s="24">
        <v>67.719499999999996</v>
      </c>
      <c r="H49" s="169">
        <f t="shared" si="7"/>
        <v>57.431806017673537</v>
      </c>
      <c r="I49" s="172">
        <f t="shared" si="11"/>
        <v>68</v>
      </c>
      <c r="J49" s="24">
        <v>80</v>
      </c>
      <c r="K49" s="178">
        <f t="shared" si="12"/>
        <v>0.84649374999999993</v>
      </c>
      <c r="L49" s="177">
        <v>0.85</v>
      </c>
      <c r="M49" s="178">
        <f t="shared" si="14"/>
        <v>68</v>
      </c>
      <c r="N49" s="25">
        <v>8</v>
      </c>
      <c r="O49" s="25">
        <v>8</v>
      </c>
      <c r="P49" s="11">
        <f t="shared" ref="P49:P71" si="15">AVERAGE(F49,I49)</f>
        <v>52.7</v>
      </c>
      <c r="Q49" s="25">
        <v>1</v>
      </c>
      <c r="R49" s="24" t="s">
        <v>79</v>
      </c>
      <c r="S49" s="42" t="s">
        <v>111</v>
      </c>
      <c r="T49" s="18">
        <f t="shared" si="13"/>
        <v>0</v>
      </c>
      <c r="U49" s="58" t="e">
        <f>B49/#REF!</f>
        <v>#REF!</v>
      </c>
      <c r="V49" s="21">
        <v>3.08</v>
      </c>
      <c r="W49" s="18">
        <f t="shared" si="5"/>
        <v>3080</v>
      </c>
      <c r="X49" s="18">
        <v>48</v>
      </c>
      <c r="Y49" s="62">
        <v>10</v>
      </c>
      <c r="Z49" s="62">
        <v>12</v>
      </c>
      <c r="AA49" s="63">
        <v>38428</v>
      </c>
      <c r="AB49" s="63">
        <v>45733</v>
      </c>
      <c r="AC49" s="11">
        <v>2029</v>
      </c>
      <c r="AD49" s="58">
        <v>502.4</v>
      </c>
      <c r="AE49" s="58">
        <v>79.67</v>
      </c>
      <c r="AF49" s="17">
        <f t="shared" si="8"/>
        <v>0.71789757522091924</v>
      </c>
      <c r="AG49" s="165">
        <v>0.71789757522091924</v>
      </c>
    </row>
    <row r="50" spans="1:33" x14ac:dyDescent="0.35">
      <c r="A50" s="24" t="s">
        <v>226</v>
      </c>
      <c r="B50" s="24">
        <v>0</v>
      </c>
      <c r="C50" s="24">
        <v>3860</v>
      </c>
      <c r="D50" s="24">
        <v>0</v>
      </c>
      <c r="E50" s="24">
        <v>0.05</v>
      </c>
      <c r="F50" s="11">
        <f t="shared" si="6"/>
        <v>53.576245019920322</v>
      </c>
      <c r="G50" s="24">
        <v>97.801000000000002</v>
      </c>
      <c r="H50" s="169">
        <f t="shared" si="7"/>
        <v>110.32836633583427</v>
      </c>
      <c r="I50" s="172">
        <f t="shared" si="11"/>
        <v>97.411354581673308</v>
      </c>
      <c r="J50" s="24">
        <v>115</v>
      </c>
      <c r="K50" s="178">
        <f t="shared" si="12"/>
        <v>0.85044347826086963</v>
      </c>
      <c r="L50" s="177">
        <v>0.84705525723194186</v>
      </c>
      <c r="M50" s="178">
        <f t="shared" si="14"/>
        <v>97.411354581673308</v>
      </c>
      <c r="N50" s="25">
        <v>8</v>
      </c>
      <c r="O50" s="25">
        <v>8</v>
      </c>
      <c r="P50" s="11">
        <f t="shared" si="15"/>
        <v>75.493799800796808</v>
      </c>
      <c r="Q50" s="25">
        <v>1</v>
      </c>
      <c r="R50" s="24" t="s">
        <v>80</v>
      </c>
      <c r="S50" s="42" t="s">
        <v>111</v>
      </c>
      <c r="T50" s="18">
        <f t="shared" si="13"/>
        <v>0</v>
      </c>
      <c r="U50" s="58" t="e">
        <f>B50/#REF!</f>
        <v>#REF!</v>
      </c>
      <c r="V50" s="21">
        <v>3.67</v>
      </c>
      <c r="W50" s="18">
        <f t="shared" si="5"/>
        <v>3670</v>
      </c>
      <c r="X50" s="18">
        <v>49</v>
      </c>
      <c r="Y50" s="62">
        <v>12</v>
      </c>
      <c r="Z50" s="62">
        <v>12</v>
      </c>
      <c r="AA50" s="63">
        <v>39251</v>
      </c>
      <c r="AB50" s="63">
        <v>46556</v>
      </c>
      <c r="AC50" s="11">
        <v>2029</v>
      </c>
      <c r="AD50" s="58">
        <v>969.63</v>
      </c>
      <c r="AE50" s="58">
        <v>115.06</v>
      </c>
      <c r="AF50" s="17">
        <f t="shared" si="8"/>
        <v>0.959377098572472</v>
      </c>
      <c r="AG50" s="165">
        <v>0.959377098572472</v>
      </c>
    </row>
    <row r="51" spans="1:33" x14ac:dyDescent="0.35">
      <c r="A51" s="24" t="s">
        <v>227</v>
      </c>
      <c r="B51" s="24">
        <v>6072328.7671232875</v>
      </c>
      <c r="C51" s="24">
        <v>1460</v>
      </c>
      <c r="D51" s="24">
        <v>3.5000000000000003E-2</v>
      </c>
      <c r="E51" s="24">
        <v>3.5000000000000003E-2</v>
      </c>
      <c r="F51" s="11">
        <f t="shared" si="6"/>
        <v>134.21925000000002</v>
      </c>
      <c r="G51" s="24">
        <v>244.03500000000003</v>
      </c>
      <c r="H51" s="169">
        <f t="shared" si="7"/>
        <v>157.82979756740824</v>
      </c>
      <c r="I51" s="172">
        <f t="shared" si="11"/>
        <v>244.03500000000003</v>
      </c>
      <c r="J51" s="24">
        <v>287</v>
      </c>
      <c r="K51" s="178">
        <f t="shared" si="12"/>
        <v>0.85029616724738688</v>
      </c>
      <c r="L51" s="177">
        <v>0.85029616724738688</v>
      </c>
      <c r="M51" s="178">
        <f>0.8*I51</f>
        <v>195.22800000000004</v>
      </c>
      <c r="N51" s="25">
        <v>1</v>
      </c>
      <c r="O51" s="25">
        <v>1</v>
      </c>
      <c r="P51" s="11">
        <f t="shared" si="15"/>
        <v>189.12712500000004</v>
      </c>
      <c r="Q51" s="25">
        <v>1</v>
      </c>
      <c r="R51" s="24" t="s">
        <v>81</v>
      </c>
      <c r="S51" s="42" t="s">
        <v>112</v>
      </c>
      <c r="T51" s="18">
        <f t="shared" si="13"/>
        <v>24883.024021649711</v>
      </c>
      <c r="U51" s="58" t="e">
        <f>B51/#REF!</f>
        <v>#REF!</v>
      </c>
      <c r="V51" s="21">
        <v>1.51</v>
      </c>
      <c r="W51" s="18">
        <f t="shared" si="5"/>
        <v>1510</v>
      </c>
      <c r="X51" s="18">
        <v>50</v>
      </c>
      <c r="Y51" s="62">
        <v>9</v>
      </c>
      <c r="Z51" s="62">
        <v>12</v>
      </c>
      <c r="AA51" s="68">
        <v>38096</v>
      </c>
      <c r="AB51" s="68">
        <v>45401</v>
      </c>
      <c r="AC51" s="11">
        <v>2029</v>
      </c>
      <c r="AD51" s="147">
        <v>1386.86</v>
      </c>
      <c r="AE51" s="58">
        <v>287.10000000000002</v>
      </c>
      <c r="AF51" s="17">
        <f t="shared" si="8"/>
        <v>0.54992960824880921</v>
      </c>
      <c r="AG51" s="165">
        <v>0.54992960824880921</v>
      </c>
    </row>
    <row r="52" spans="1:33" x14ac:dyDescent="0.35">
      <c r="A52" s="24" t="s">
        <v>228</v>
      </c>
      <c r="B52" s="24">
        <v>0</v>
      </c>
      <c r="C52" s="24">
        <v>2470</v>
      </c>
      <c r="D52" s="24">
        <v>0</v>
      </c>
      <c r="E52" s="24">
        <v>0.03</v>
      </c>
      <c r="F52" s="11">
        <f t="shared" si="6"/>
        <v>21.02815</v>
      </c>
      <c r="G52" s="24">
        <v>38.232999999999997</v>
      </c>
      <c r="H52" s="169">
        <f t="shared" si="7"/>
        <v>20.644421199950433</v>
      </c>
      <c r="I52" s="172">
        <f t="shared" si="11"/>
        <v>38.232999999999997</v>
      </c>
      <c r="J52" s="24">
        <v>45</v>
      </c>
      <c r="K52" s="178">
        <f t="shared" si="12"/>
        <v>0.84962222222222217</v>
      </c>
      <c r="L52" s="177">
        <v>0.84962222222222217</v>
      </c>
      <c r="M52" s="178">
        <f>0.8*I52</f>
        <v>30.586399999999998</v>
      </c>
      <c r="N52" s="25">
        <v>1</v>
      </c>
      <c r="O52" s="25">
        <v>1</v>
      </c>
      <c r="P52" s="11">
        <f t="shared" si="15"/>
        <v>29.630575</v>
      </c>
      <c r="Q52" s="25">
        <v>1</v>
      </c>
      <c r="R52" s="24" t="s">
        <v>82</v>
      </c>
      <c r="S52" s="42" t="s">
        <v>112</v>
      </c>
      <c r="T52" s="18">
        <f t="shared" si="13"/>
        <v>0</v>
      </c>
      <c r="U52" s="58" t="e">
        <f>B52/#REF!</f>
        <v>#REF!</v>
      </c>
      <c r="V52" s="21">
        <v>2.2200000000000002</v>
      </c>
      <c r="W52" s="18">
        <f t="shared" si="5"/>
        <v>2220</v>
      </c>
      <c r="X52" s="58">
        <v>51</v>
      </c>
      <c r="Y52" s="62">
        <v>9</v>
      </c>
      <c r="Z52" s="62">
        <v>12</v>
      </c>
      <c r="AA52" s="63">
        <v>38096</v>
      </c>
      <c r="AB52" s="63">
        <v>45401</v>
      </c>
      <c r="AC52" s="11">
        <v>2029</v>
      </c>
      <c r="AD52" s="58">
        <v>181.26</v>
      </c>
      <c r="AE52" s="58">
        <v>44.98</v>
      </c>
      <c r="AF52" s="17">
        <f t="shared" si="8"/>
        <v>0.45876491555445403</v>
      </c>
      <c r="AG52" s="165">
        <v>0.45876491555445403</v>
      </c>
    </row>
    <row r="53" spans="1:33" x14ac:dyDescent="0.35">
      <c r="A53" s="141" t="s">
        <v>83</v>
      </c>
      <c r="B53" s="24">
        <v>3150684.9315068494</v>
      </c>
      <c r="C53" s="24">
        <v>2200</v>
      </c>
      <c r="D53" s="24">
        <v>3.5000000000000003E-2</v>
      </c>
      <c r="E53" s="24">
        <v>3.5000000000000003E-2</v>
      </c>
      <c r="F53" s="11">
        <f t="shared" si="6"/>
        <v>80.709199999999996</v>
      </c>
      <c r="G53" s="24">
        <v>146.74399999999997</v>
      </c>
      <c r="H53" s="169">
        <f t="shared" si="7"/>
        <v>64.980392355466435</v>
      </c>
      <c r="I53" s="172">
        <f t="shared" si="11"/>
        <v>146.74399999999997</v>
      </c>
      <c r="J53" s="24">
        <v>173</v>
      </c>
      <c r="K53" s="178">
        <f t="shared" si="12"/>
        <v>0.84823121387283218</v>
      </c>
      <c r="L53" s="177">
        <v>0.84823121387283218</v>
      </c>
      <c r="M53" s="178">
        <f>0.8*I53</f>
        <v>117.39519999999999</v>
      </c>
      <c r="N53" s="25">
        <v>1</v>
      </c>
      <c r="O53" s="25">
        <v>1</v>
      </c>
      <c r="P53" s="11">
        <f t="shared" si="15"/>
        <v>113.72659999999999</v>
      </c>
      <c r="Q53" s="25">
        <v>1</v>
      </c>
      <c r="R53" s="24" t="s">
        <v>83</v>
      </c>
      <c r="S53" s="41" t="s">
        <v>112</v>
      </c>
      <c r="T53" s="18">
        <f t="shared" si="13"/>
        <v>21470.62184148483</v>
      </c>
      <c r="U53" s="58" t="e">
        <f>B53/#REF!</f>
        <v>#REF!</v>
      </c>
      <c r="V53" s="21">
        <v>1.87</v>
      </c>
      <c r="W53" s="18">
        <f t="shared" si="5"/>
        <v>1870</v>
      </c>
      <c r="X53" s="58">
        <v>52</v>
      </c>
      <c r="Y53" s="62">
        <v>12</v>
      </c>
      <c r="Z53" s="62">
        <v>12</v>
      </c>
      <c r="AA53" s="63">
        <v>39227</v>
      </c>
      <c r="AB53" s="63">
        <v>46532</v>
      </c>
      <c r="AC53" s="11">
        <v>2029</v>
      </c>
      <c r="AD53" s="58">
        <v>569.6</v>
      </c>
      <c r="AE53" s="58">
        <v>172.64</v>
      </c>
      <c r="AF53" s="17">
        <f t="shared" si="8"/>
        <v>0.37560920436685802</v>
      </c>
      <c r="AG53" s="165">
        <v>0.37560920436685802</v>
      </c>
    </row>
    <row r="54" spans="1:33" x14ac:dyDescent="0.35">
      <c r="A54" s="24" t="s">
        <v>84</v>
      </c>
      <c r="B54" s="24">
        <v>4289589.0410958901</v>
      </c>
      <c r="C54" s="24">
        <v>0</v>
      </c>
      <c r="D54" s="24">
        <v>3.5000000000000003E-2</v>
      </c>
      <c r="E54" s="24">
        <v>0</v>
      </c>
      <c r="F54" s="11">
        <f t="shared" si="6"/>
        <v>135.57500000000002</v>
      </c>
      <c r="G54" s="24">
        <v>246.5</v>
      </c>
      <c r="H54" s="169">
        <f t="shared" si="7"/>
        <v>59.042577413479052</v>
      </c>
      <c r="I54" s="172">
        <f t="shared" si="11"/>
        <v>246.5</v>
      </c>
      <c r="J54" s="24">
        <v>290</v>
      </c>
      <c r="K54" s="178">
        <f t="shared" si="12"/>
        <v>0.85</v>
      </c>
      <c r="L54" s="177">
        <v>0.85</v>
      </c>
      <c r="M54" s="178">
        <f>0.8*I54</f>
        <v>197.20000000000002</v>
      </c>
      <c r="N54" s="25">
        <v>1</v>
      </c>
      <c r="O54" s="25">
        <v>1</v>
      </c>
      <c r="P54" s="11">
        <f t="shared" si="15"/>
        <v>191.03750000000002</v>
      </c>
      <c r="Q54" s="25">
        <v>1</v>
      </c>
      <c r="R54" s="24" t="s">
        <v>84</v>
      </c>
      <c r="S54" s="42" t="s">
        <v>112</v>
      </c>
      <c r="T54" s="18">
        <f t="shared" si="13"/>
        <v>17401.98393953708</v>
      </c>
      <c r="U54" s="58" t="e">
        <f>B54/#REF!</f>
        <v>#REF!</v>
      </c>
      <c r="V54" s="21">
        <v>2.44</v>
      </c>
      <c r="W54" s="18">
        <f t="shared" si="5"/>
        <v>2440</v>
      </c>
      <c r="X54" s="58">
        <v>53</v>
      </c>
      <c r="Y54" s="62">
        <v>12</v>
      </c>
      <c r="Z54" s="62">
        <v>12</v>
      </c>
      <c r="AA54" s="63">
        <v>39033</v>
      </c>
      <c r="AB54" s="63">
        <v>46338</v>
      </c>
      <c r="AC54" s="11">
        <v>2029</v>
      </c>
      <c r="AD54" s="58">
        <v>518.63</v>
      </c>
      <c r="AE54" s="58">
        <v>290</v>
      </c>
      <c r="AF54" s="17">
        <f t="shared" si="8"/>
        <v>0.2035950945292381</v>
      </c>
      <c r="AG54" s="165">
        <v>0.2035950945292381</v>
      </c>
    </row>
    <row r="55" spans="1:33" x14ac:dyDescent="0.35">
      <c r="A55" s="6" t="s">
        <v>85</v>
      </c>
      <c r="B55" s="11">
        <v>1012602.7397260274</v>
      </c>
      <c r="C55" s="11">
        <v>1290</v>
      </c>
      <c r="D55" s="11">
        <v>0.02</v>
      </c>
      <c r="E55" s="11">
        <v>0</v>
      </c>
      <c r="F55" s="11">
        <f t="shared" si="6"/>
        <v>239.2166666666667</v>
      </c>
      <c r="G55" s="11">
        <v>463</v>
      </c>
      <c r="H55" s="169">
        <f t="shared" si="7"/>
        <v>222.59059170944417</v>
      </c>
      <c r="I55" s="172">
        <f t="shared" si="11"/>
        <v>434.93939393939394</v>
      </c>
      <c r="J55" s="11">
        <v>465</v>
      </c>
      <c r="K55" s="174">
        <f t="shared" si="12"/>
        <v>0.99569892473118282</v>
      </c>
      <c r="L55" s="175">
        <v>0.93535353535353538</v>
      </c>
      <c r="M55" s="178">
        <f>0.2*I55</f>
        <v>86.987878787878799</v>
      </c>
      <c r="N55" s="31">
        <v>4</v>
      </c>
      <c r="O55" s="31">
        <v>4</v>
      </c>
      <c r="P55" s="11">
        <f t="shared" si="15"/>
        <v>337.07803030303035</v>
      </c>
      <c r="Q55" s="31">
        <v>1</v>
      </c>
      <c r="R55" s="6" t="s">
        <v>85</v>
      </c>
      <c r="S55" s="42" t="s">
        <v>112</v>
      </c>
      <c r="T55" s="58">
        <f t="shared" si="13"/>
        <v>2187.0469540518948</v>
      </c>
      <c r="U55" s="58" t="e">
        <f>B55/#REF!</f>
        <v>#REF!</v>
      </c>
      <c r="V55" s="9">
        <v>1.6040000000000001</v>
      </c>
      <c r="W55" s="58">
        <f t="shared" si="5"/>
        <v>1604</v>
      </c>
      <c r="X55" s="58">
        <v>54</v>
      </c>
      <c r="Y55" s="62">
        <v>12</v>
      </c>
      <c r="Z55" s="62">
        <v>12</v>
      </c>
      <c r="AA55" s="63">
        <v>39301</v>
      </c>
      <c r="AB55" s="63">
        <v>46606</v>
      </c>
      <c r="AC55" s="11">
        <v>2029</v>
      </c>
      <c r="AD55" s="147">
        <v>2081.38</v>
      </c>
      <c r="AE55" s="58">
        <v>495</v>
      </c>
      <c r="AF55" s="17">
        <f t="shared" si="8"/>
        <v>0.47868944453643908</v>
      </c>
      <c r="AG55" s="165">
        <v>0.47868944453643908</v>
      </c>
    </row>
    <row r="56" spans="1:33" x14ac:dyDescent="0.35">
      <c r="A56" s="152" t="s">
        <v>325</v>
      </c>
      <c r="B56" s="152">
        <v>0</v>
      </c>
      <c r="C56" s="152">
        <v>1520</v>
      </c>
      <c r="D56" s="152">
        <v>3.5000000000000003E-2</v>
      </c>
      <c r="E56" s="152">
        <v>3.5000000000000003E-2</v>
      </c>
      <c r="F56" s="153">
        <f t="shared" si="6"/>
        <v>214.50000000000003</v>
      </c>
      <c r="G56" s="152"/>
      <c r="H56" s="169">
        <f t="shared" si="7"/>
        <v>390</v>
      </c>
      <c r="I56" s="173">
        <f t="shared" si="11"/>
        <v>390</v>
      </c>
      <c r="J56" s="152">
        <v>390</v>
      </c>
      <c r="K56" s="180">
        <v>1</v>
      </c>
      <c r="L56" s="175">
        <v>1</v>
      </c>
      <c r="M56" s="181">
        <f t="shared" ref="M56:M59" si="16">0.2*I56</f>
        <v>78</v>
      </c>
      <c r="N56" s="155">
        <v>4</v>
      </c>
      <c r="O56" s="155">
        <v>4</v>
      </c>
      <c r="P56" s="11">
        <f t="shared" si="15"/>
        <v>302.25</v>
      </c>
      <c r="Q56" s="155">
        <v>1</v>
      </c>
      <c r="R56" s="152" t="s">
        <v>325</v>
      </c>
      <c r="S56" s="156" t="s">
        <v>112</v>
      </c>
      <c r="T56" s="28" t="e">
        <f t="shared" si="13"/>
        <v>#DIV/0!</v>
      </c>
      <c r="U56" s="58" t="e">
        <f>B56/#REF!</f>
        <v>#REF!</v>
      </c>
      <c r="V56" s="30">
        <v>1.52</v>
      </c>
      <c r="W56" s="28">
        <f t="shared" si="5"/>
        <v>1520</v>
      </c>
      <c r="X56" s="58">
        <v>55</v>
      </c>
      <c r="Y56" s="62">
        <v>9</v>
      </c>
      <c r="Z56" s="62">
        <v>12</v>
      </c>
      <c r="AA56" s="63">
        <v>38096</v>
      </c>
      <c r="AB56" s="63">
        <v>45401</v>
      </c>
      <c r="AC56" s="11">
        <v>2029</v>
      </c>
      <c r="AD56" s="27"/>
      <c r="AE56" s="27">
        <v>2175</v>
      </c>
      <c r="AF56" s="17">
        <f t="shared" si="8"/>
        <v>0</v>
      </c>
      <c r="AG56" s="165">
        <v>1</v>
      </c>
    </row>
    <row r="57" spans="1:33" x14ac:dyDescent="0.35">
      <c r="A57" s="152" t="s">
        <v>326</v>
      </c>
      <c r="B57" s="152"/>
      <c r="C57" s="152"/>
      <c r="D57" s="170">
        <v>3.5000000000000003E-2</v>
      </c>
      <c r="E57" s="170">
        <v>3.5000000000000003E-2</v>
      </c>
      <c r="F57" s="153">
        <f t="shared" si="6"/>
        <v>198.55</v>
      </c>
      <c r="G57" s="152"/>
      <c r="H57" s="169">
        <f t="shared" si="7"/>
        <v>361</v>
      </c>
      <c r="I57" s="173">
        <f t="shared" ref="I57:I59" si="17">J57*L57</f>
        <v>361</v>
      </c>
      <c r="J57" s="152">
        <v>361</v>
      </c>
      <c r="K57" s="180">
        <v>1</v>
      </c>
      <c r="L57" s="175">
        <v>1</v>
      </c>
      <c r="M57" s="181">
        <f t="shared" si="16"/>
        <v>72.2</v>
      </c>
      <c r="N57" s="155">
        <v>4</v>
      </c>
      <c r="O57" s="155">
        <v>4</v>
      </c>
      <c r="P57" s="11">
        <f t="shared" si="15"/>
        <v>279.77499999999998</v>
      </c>
      <c r="Q57" s="155">
        <v>1</v>
      </c>
      <c r="R57" s="152" t="s">
        <v>326</v>
      </c>
      <c r="S57" s="156"/>
      <c r="T57" s="28"/>
      <c r="V57" s="30"/>
      <c r="W57" s="28"/>
      <c r="Y57" s="62"/>
      <c r="Z57" s="62"/>
      <c r="AA57" s="63"/>
      <c r="AB57" s="63"/>
      <c r="AC57" s="11"/>
      <c r="AD57" s="27"/>
      <c r="AE57" s="27"/>
      <c r="AG57" s="165">
        <v>1</v>
      </c>
    </row>
    <row r="58" spans="1:33" x14ac:dyDescent="0.35">
      <c r="A58" s="152" t="s">
        <v>327</v>
      </c>
      <c r="B58" s="152"/>
      <c r="C58" s="152"/>
      <c r="D58" s="170">
        <v>3.5000000000000003E-2</v>
      </c>
      <c r="E58" s="170">
        <v>3.5000000000000003E-2</v>
      </c>
      <c r="F58" s="153">
        <f t="shared" si="6"/>
        <v>550</v>
      </c>
      <c r="G58" s="152"/>
      <c r="H58" s="169">
        <f t="shared" si="7"/>
        <v>1000</v>
      </c>
      <c r="I58" s="173">
        <f t="shared" si="17"/>
        <v>1000</v>
      </c>
      <c r="J58" s="152">
        <v>1000</v>
      </c>
      <c r="K58" s="180">
        <v>1</v>
      </c>
      <c r="L58" s="175">
        <v>1</v>
      </c>
      <c r="M58" s="181">
        <f t="shared" si="16"/>
        <v>200</v>
      </c>
      <c r="N58" s="155">
        <v>4</v>
      </c>
      <c r="O58" s="155">
        <v>4</v>
      </c>
      <c r="P58" s="11">
        <f t="shared" si="15"/>
        <v>775</v>
      </c>
      <c r="Q58" s="155">
        <v>1</v>
      </c>
      <c r="R58" s="152" t="s">
        <v>327</v>
      </c>
      <c r="S58" s="156"/>
      <c r="T58" s="28"/>
      <c r="V58" s="30"/>
      <c r="W58" s="28"/>
      <c r="Y58" s="62"/>
      <c r="Z58" s="62"/>
      <c r="AA58" s="63"/>
      <c r="AB58" s="63"/>
      <c r="AC58" s="11"/>
      <c r="AD58" s="27"/>
      <c r="AE58" s="27"/>
      <c r="AG58" s="165">
        <v>1</v>
      </c>
    </row>
    <row r="59" spans="1:33" x14ac:dyDescent="0.35">
      <c r="A59" s="152" t="s">
        <v>328</v>
      </c>
      <c r="B59" s="152"/>
      <c r="C59" s="152"/>
      <c r="D59" s="170">
        <v>3.5000000000000003E-2</v>
      </c>
      <c r="E59" s="170">
        <v>3.5000000000000003E-2</v>
      </c>
      <c r="F59" s="153">
        <f t="shared" si="6"/>
        <v>192.50000000000003</v>
      </c>
      <c r="G59" s="152"/>
      <c r="H59" s="169">
        <f t="shared" si="7"/>
        <v>350</v>
      </c>
      <c r="I59" s="173">
        <f t="shared" si="17"/>
        <v>350</v>
      </c>
      <c r="J59" s="152">
        <v>350</v>
      </c>
      <c r="K59" s="180">
        <v>1</v>
      </c>
      <c r="L59" s="175">
        <v>1</v>
      </c>
      <c r="M59" s="181">
        <f t="shared" si="16"/>
        <v>70</v>
      </c>
      <c r="N59" s="155">
        <v>4</v>
      </c>
      <c r="O59" s="155">
        <v>4</v>
      </c>
      <c r="P59" s="11">
        <f t="shared" si="15"/>
        <v>271.25</v>
      </c>
      <c r="Q59" s="155">
        <v>1</v>
      </c>
      <c r="R59" s="152" t="s">
        <v>328</v>
      </c>
      <c r="S59" s="156"/>
      <c r="T59" s="28"/>
      <c r="V59" s="30"/>
      <c r="W59" s="28"/>
      <c r="Y59" s="62"/>
      <c r="Z59" s="62"/>
      <c r="AA59" s="63"/>
      <c r="AB59" s="63"/>
      <c r="AC59" s="11"/>
      <c r="AD59" s="27"/>
      <c r="AE59" s="27"/>
      <c r="AG59" s="165">
        <v>1</v>
      </c>
    </row>
    <row r="60" spans="1:33" x14ac:dyDescent="0.35">
      <c r="A60" s="16" t="s">
        <v>87</v>
      </c>
      <c r="B60" s="24">
        <v>0</v>
      </c>
      <c r="C60" s="24">
        <v>4000</v>
      </c>
      <c r="D60" s="24">
        <v>3.5000000000000003E-2</v>
      </c>
      <c r="E60" s="24">
        <v>3.5000000000000003E-2</v>
      </c>
      <c r="F60" s="11">
        <f t="shared" si="6"/>
        <v>93.500000000000014</v>
      </c>
      <c r="G60" s="24">
        <v>170</v>
      </c>
      <c r="H60" s="169">
        <f t="shared" si="7"/>
        <v>17.95081967213115</v>
      </c>
      <c r="I60" s="172">
        <f t="shared" ref="I60:I69" si="18">J60*L60</f>
        <v>170</v>
      </c>
      <c r="J60" s="24">
        <v>200</v>
      </c>
      <c r="K60" s="178">
        <f t="shared" ref="K60:K69" si="19">G60/J60</f>
        <v>0.85</v>
      </c>
      <c r="L60" s="177">
        <v>0.85</v>
      </c>
      <c r="M60" s="178">
        <f>0.8*I60</f>
        <v>136</v>
      </c>
      <c r="N60" s="25">
        <v>1</v>
      </c>
      <c r="O60" s="25">
        <v>1</v>
      </c>
      <c r="P60" s="11">
        <f t="shared" si="15"/>
        <v>131.75</v>
      </c>
      <c r="Q60" s="25">
        <v>1</v>
      </c>
      <c r="R60" s="16" t="s">
        <v>87</v>
      </c>
      <c r="S60" s="42" t="s">
        <v>112</v>
      </c>
      <c r="T60" s="18">
        <f t="shared" ref="T60:T69" si="20">B60/G60</f>
        <v>0</v>
      </c>
      <c r="U60" s="58" t="e">
        <f>B60/#REF!</f>
        <v>#REF!</v>
      </c>
      <c r="V60" s="21">
        <v>3.12</v>
      </c>
      <c r="W60" s="18">
        <f t="shared" si="5"/>
        <v>3120</v>
      </c>
      <c r="X60" s="18">
        <v>56</v>
      </c>
      <c r="Y60" s="62">
        <v>9</v>
      </c>
      <c r="Z60" s="62">
        <v>12</v>
      </c>
      <c r="AA60" s="68">
        <v>38096</v>
      </c>
      <c r="AB60" s="68">
        <v>45401</v>
      </c>
      <c r="AC60" s="11">
        <v>2029</v>
      </c>
      <c r="AD60" s="58">
        <v>157.68</v>
      </c>
      <c r="AE60" s="58">
        <v>200</v>
      </c>
      <c r="AF60" s="17">
        <f t="shared" si="8"/>
        <v>8.9754098360655746E-2</v>
      </c>
      <c r="AG60" s="165">
        <v>8.9754098360655746E-2</v>
      </c>
    </row>
    <row r="61" spans="1:33" x14ac:dyDescent="0.35">
      <c r="A61" s="38" t="s">
        <v>88</v>
      </c>
      <c r="B61" s="34">
        <v>4499726.0273972601</v>
      </c>
      <c r="C61" s="34">
        <v>1400</v>
      </c>
      <c r="D61" s="34">
        <v>3.5000000000000003E-2</v>
      </c>
      <c r="E61" s="34">
        <v>3.5000000000000003E-2</v>
      </c>
      <c r="F61" s="11">
        <f t="shared" si="6"/>
        <v>164.56</v>
      </c>
      <c r="G61" s="24">
        <v>299.2</v>
      </c>
      <c r="H61" s="169">
        <f t="shared" si="7"/>
        <v>184.7484061930783</v>
      </c>
      <c r="I61" s="172">
        <f t="shared" si="18"/>
        <v>299.2</v>
      </c>
      <c r="J61" s="24">
        <v>352</v>
      </c>
      <c r="K61" s="178">
        <f t="shared" si="19"/>
        <v>0.85</v>
      </c>
      <c r="L61" s="175">
        <v>0.85</v>
      </c>
      <c r="M61" s="178">
        <f>0.8*I61</f>
        <v>239.36</v>
      </c>
      <c r="N61" s="36">
        <v>1</v>
      </c>
      <c r="O61" s="36">
        <v>1</v>
      </c>
      <c r="P61" s="11">
        <f t="shared" si="15"/>
        <v>231.88</v>
      </c>
      <c r="Q61" s="36">
        <v>1</v>
      </c>
      <c r="R61" s="38" t="s">
        <v>88</v>
      </c>
      <c r="S61" s="42" t="s">
        <v>112</v>
      </c>
      <c r="T61" s="18">
        <f t="shared" si="20"/>
        <v>15039.191268038971</v>
      </c>
      <c r="U61" s="58" t="e">
        <f>B61/#REF!</f>
        <v>#REF!</v>
      </c>
      <c r="V61" s="39">
        <v>1.3</v>
      </c>
      <c r="W61" s="18">
        <f t="shared" si="5"/>
        <v>1300</v>
      </c>
      <c r="X61" s="18">
        <v>57</v>
      </c>
      <c r="Y61" s="62">
        <v>12</v>
      </c>
      <c r="Z61" s="62">
        <v>12</v>
      </c>
      <c r="AA61" s="63">
        <v>39098</v>
      </c>
      <c r="AB61" s="63">
        <v>46403</v>
      </c>
      <c r="AC61" s="11">
        <v>2029</v>
      </c>
      <c r="AD61" s="147">
        <v>1622.83</v>
      </c>
      <c r="AE61" s="58">
        <v>352</v>
      </c>
      <c r="AF61" s="17">
        <f t="shared" si="8"/>
        <v>0.52485342668488155</v>
      </c>
      <c r="AG61" s="165">
        <v>0.52485342668488155</v>
      </c>
    </row>
    <row r="62" spans="1:33" x14ac:dyDescent="0.35">
      <c r="A62" s="16" t="s">
        <v>230</v>
      </c>
      <c r="B62" s="24">
        <v>9327945.2054794542</v>
      </c>
      <c r="C62" s="24">
        <v>2580</v>
      </c>
      <c r="D62" s="24">
        <v>3.5000000000000003E-2</v>
      </c>
      <c r="E62" s="24">
        <v>3.5000000000000003E-2</v>
      </c>
      <c r="F62" s="11">
        <f t="shared" si="6"/>
        <v>195.41500000000002</v>
      </c>
      <c r="G62" s="24">
        <v>355.3</v>
      </c>
      <c r="H62" s="169">
        <f t="shared" si="7"/>
        <v>206.17372495446267</v>
      </c>
      <c r="I62" s="172">
        <f t="shared" si="18"/>
        <v>355.3</v>
      </c>
      <c r="J62" s="24">
        <v>418</v>
      </c>
      <c r="K62" s="178">
        <f t="shared" si="19"/>
        <v>0.85</v>
      </c>
      <c r="L62" s="177">
        <v>0.85</v>
      </c>
      <c r="M62" s="178">
        <f>0.8*I62</f>
        <v>284.24</v>
      </c>
      <c r="N62" s="25">
        <v>1</v>
      </c>
      <c r="O62" s="25">
        <v>1</v>
      </c>
      <c r="P62" s="11">
        <f t="shared" si="15"/>
        <v>275.35750000000002</v>
      </c>
      <c r="Q62" s="25">
        <v>1</v>
      </c>
      <c r="R62" s="16" t="s">
        <v>89</v>
      </c>
      <c r="S62" s="42" t="s">
        <v>112</v>
      </c>
      <c r="T62" s="18">
        <f t="shared" si="20"/>
        <v>26253.715748605275</v>
      </c>
      <c r="U62" s="58" t="e">
        <f>B62/#REF!</f>
        <v>#REF!</v>
      </c>
      <c r="V62" s="21">
        <v>3.56</v>
      </c>
      <c r="W62" s="18">
        <f t="shared" si="5"/>
        <v>3560</v>
      </c>
      <c r="X62" s="18">
        <v>58</v>
      </c>
      <c r="Y62" s="62">
        <v>9</v>
      </c>
      <c r="Z62" s="62">
        <v>12</v>
      </c>
      <c r="AA62" s="63">
        <v>37910</v>
      </c>
      <c r="AB62" s="63">
        <v>45215</v>
      </c>
      <c r="AC62" s="11">
        <v>2029</v>
      </c>
      <c r="AD62" s="147">
        <v>1811.03</v>
      </c>
      <c r="AE62" s="58">
        <v>418</v>
      </c>
      <c r="AF62" s="17">
        <f t="shared" si="8"/>
        <v>0.49323857644608293</v>
      </c>
      <c r="AG62" s="165">
        <v>0.49323857644608293</v>
      </c>
    </row>
    <row r="63" spans="1:33" x14ac:dyDescent="0.35">
      <c r="A63" s="6" t="s">
        <v>231</v>
      </c>
      <c r="B63" s="11">
        <v>18900821.91780822</v>
      </c>
      <c r="C63" s="11">
        <v>4330</v>
      </c>
      <c r="D63" s="11">
        <v>0.03</v>
      </c>
      <c r="E63" s="11">
        <v>0.05</v>
      </c>
      <c r="F63" s="11">
        <f t="shared" si="6"/>
        <v>313.5</v>
      </c>
      <c r="G63" s="11">
        <v>570</v>
      </c>
      <c r="H63" s="169">
        <f t="shared" si="7"/>
        <v>462.83242258652098</v>
      </c>
      <c r="I63" s="172">
        <f t="shared" si="18"/>
        <v>570</v>
      </c>
      <c r="J63" s="11">
        <v>600</v>
      </c>
      <c r="K63" s="174">
        <f t="shared" si="19"/>
        <v>0.95</v>
      </c>
      <c r="L63" s="175">
        <v>0.95</v>
      </c>
      <c r="M63" s="178">
        <f t="shared" ref="M63:M69" si="21">0.2*I63</f>
        <v>114</v>
      </c>
      <c r="N63" s="31">
        <v>4</v>
      </c>
      <c r="O63" s="31">
        <v>4</v>
      </c>
      <c r="P63" s="11">
        <f t="shared" si="15"/>
        <v>441.75</v>
      </c>
      <c r="Q63" s="31">
        <v>1</v>
      </c>
      <c r="R63" s="6" t="s">
        <v>90</v>
      </c>
      <c r="S63" s="42" t="s">
        <v>112</v>
      </c>
      <c r="T63" s="58">
        <f t="shared" si="20"/>
        <v>33159.336697909159</v>
      </c>
      <c r="U63" s="58" t="e">
        <f>B63/#REF!</f>
        <v>#REF!</v>
      </c>
      <c r="V63" s="8">
        <v>3.03</v>
      </c>
      <c r="W63" s="58">
        <f t="shared" si="5"/>
        <v>3030</v>
      </c>
      <c r="X63" s="18">
        <v>59</v>
      </c>
      <c r="Y63" s="62">
        <v>12</v>
      </c>
      <c r="Z63" s="62">
        <v>12</v>
      </c>
      <c r="AA63" s="63">
        <v>39033</v>
      </c>
      <c r="AB63" s="63">
        <v>46338</v>
      </c>
      <c r="AC63" s="11">
        <v>2029</v>
      </c>
      <c r="AD63" s="147">
        <v>4065.52</v>
      </c>
      <c r="AE63" s="58">
        <v>600</v>
      </c>
      <c r="AF63" s="17">
        <f t="shared" si="8"/>
        <v>0.77138737097753496</v>
      </c>
      <c r="AG63" s="165">
        <v>0.77138737097753496</v>
      </c>
    </row>
    <row r="64" spans="1:33" ht="29" x14ac:dyDescent="0.35">
      <c r="A64" s="6" t="s">
        <v>232</v>
      </c>
      <c r="B64" s="11">
        <v>18900821.91780822</v>
      </c>
      <c r="C64" s="11">
        <v>4330</v>
      </c>
      <c r="D64" s="11">
        <v>0.03</v>
      </c>
      <c r="E64" s="11">
        <v>0.05</v>
      </c>
      <c r="F64" s="11">
        <f t="shared" si="6"/>
        <v>313.5</v>
      </c>
      <c r="G64" s="11">
        <v>570</v>
      </c>
      <c r="H64" s="169">
        <f t="shared" si="7"/>
        <v>462.83242258652098</v>
      </c>
      <c r="I64" s="172">
        <f t="shared" si="18"/>
        <v>570</v>
      </c>
      <c r="J64" s="11">
        <v>600</v>
      </c>
      <c r="K64" s="174">
        <f t="shared" si="19"/>
        <v>0.95</v>
      </c>
      <c r="L64" s="175">
        <v>0.95</v>
      </c>
      <c r="M64" s="178">
        <f t="shared" si="21"/>
        <v>114</v>
      </c>
      <c r="N64" s="31">
        <v>4</v>
      </c>
      <c r="O64" s="31">
        <v>4</v>
      </c>
      <c r="P64" s="11">
        <f t="shared" si="15"/>
        <v>441.75</v>
      </c>
      <c r="Q64" s="31">
        <v>1</v>
      </c>
      <c r="R64" s="6" t="s">
        <v>91</v>
      </c>
      <c r="S64" s="42" t="s">
        <v>112</v>
      </c>
      <c r="T64" s="58">
        <f t="shared" si="20"/>
        <v>33159.336697909159</v>
      </c>
      <c r="U64" s="58" t="e">
        <f>B64/#REF!</f>
        <v>#REF!</v>
      </c>
      <c r="V64" s="8">
        <v>3.03</v>
      </c>
      <c r="W64" s="58">
        <f t="shared" si="5"/>
        <v>3030</v>
      </c>
      <c r="X64" s="18">
        <v>60</v>
      </c>
      <c r="Y64" s="62">
        <v>12</v>
      </c>
      <c r="Z64" s="62">
        <v>12</v>
      </c>
      <c r="AA64" s="64" t="s">
        <v>162</v>
      </c>
      <c r="AB64" s="63">
        <v>47372</v>
      </c>
      <c r="AC64" s="11">
        <v>2029</v>
      </c>
      <c r="AD64" s="147">
        <v>4065.52</v>
      </c>
      <c r="AE64" s="58">
        <v>600</v>
      </c>
      <c r="AF64" s="17">
        <f t="shared" si="8"/>
        <v>0.77138737097753496</v>
      </c>
      <c r="AG64" s="165">
        <v>0.77138737097753496</v>
      </c>
    </row>
    <row r="65" spans="1:33" x14ac:dyDescent="0.35">
      <c r="A65" s="6" t="s">
        <v>92</v>
      </c>
      <c r="B65" s="11">
        <v>0</v>
      </c>
      <c r="C65" s="11">
        <v>3200</v>
      </c>
      <c r="D65" s="11">
        <v>-0.02</v>
      </c>
      <c r="E65" s="11">
        <v>0.05</v>
      </c>
      <c r="F65" s="11">
        <f t="shared" si="6"/>
        <v>605</v>
      </c>
      <c r="G65" s="11">
        <v>1100</v>
      </c>
      <c r="H65" s="169">
        <f t="shared" si="7"/>
        <v>126.96265938069216</v>
      </c>
      <c r="I65" s="172">
        <f t="shared" si="18"/>
        <v>1100</v>
      </c>
      <c r="J65" s="11">
        <v>1782</v>
      </c>
      <c r="K65" s="174">
        <f t="shared" si="19"/>
        <v>0.61728395061728392</v>
      </c>
      <c r="L65" s="175">
        <v>0.61728395061728392</v>
      </c>
      <c r="M65" s="178">
        <f t="shared" si="21"/>
        <v>220</v>
      </c>
      <c r="N65" s="31">
        <v>4</v>
      </c>
      <c r="O65" s="31">
        <v>4</v>
      </c>
      <c r="P65" s="11">
        <f t="shared" si="15"/>
        <v>852.5</v>
      </c>
      <c r="Q65" s="31">
        <v>1</v>
      </c>
      <c r="R65" s="6" t="s">
        <v>92</v>
      </c>
      <c r="S65" s="42" t="s">
        <v>112</v>
      </c>
      <c r="T65" s="58">
        <f t="shared" si="20"/>
        <v>0</v>
      </c>
      <c r="U65" s="58" t="e">
        <f>B65/#REF!</f>
        <v>#REF!</v>
      </c>
      <c r="V65" s="8">
        <v>2.4300000000000002</v>
      </c>
      <c r="W65" s="58">
        <f t="shared" si="5"/>
        <v>2430</v>
      </c>
      <c r="X65" s="18">
        <v>61</v>
      </c>
      <c r="Y65" s="62">
        <v>12</v>
      </c>
      <c r="Z65" s="62">
        <v>12</v>
      </c>
      <c r="AA65" s="69">
        <v>2011</v>
      </c>
      <c r="AB65" s="69">
        <v>2031</v>
      </c>
      <c r="AC65" s="11">
        <v>2029</v>
      </c>
      <c r="AD65" s="147">
        <v>1115.24</v>
      </c>
      <c r="AE65" s="58">
        <v>1782</v>
      </c>
      <c r="AF65" s="17">
        <f t="shared" si="8"/>
        <v>7.1247283603082023E-2</v>
      </c>
      <c r="AG65" s="165">
        <v>7.1247283603082023E-2</v>
      </c>
    </row>
    <row r="66" spans="1:33" x14ac:dyDescent="0.35">
      <c r="A66" s="16" t="s">
        <v>233</v>
      </c>
      <c r="B66" s="24">
        <v>22844109.589041092</v>
      </c>
      <c r="C66" s="24">
        <v>2710</v>
      </c>
      <c r="D66" s="24">
        <v>0.03</v>
      </c>
      <c r="E66" s="24">
        <v>0.05</v>
      </c>
      <c r="F66" s="11">
        <f t="shared" si="6"/>
        <v>514.25</v>
      </c>
      <c r="G66" s="24">
        <v>935</v>
      </c>
      <c r="H66" s="169">
        <f t="shared" si="7"/>
        <v>798.61224954462671</v>
      </c>
      <c r="I66" s="172">
        <f t="shared" si="18"/>
        <v>935</v>
      </c>
      <c r="J66" s="24">
        <v>1100</v>
      </c>
      <c r="K66" s="178">
        <f t="shared" si="19"/>
        <v>0.85</v>
      </c>
      <c r="L66" s="177">
        <v>0.85</v>
      </c>
      <c r="M66" s="178">
        <f t="shared" si="21"/>
        <v>187</v>
      </c>
      <c r="N66" s="25">
        <v>4</v>
      </c>
      <c r="O66" s="25">
        <v>4</v>
      </c>
      <c r="P66" s="11">
        <f t="shared" si="15"/>
        <v>724.625</v>
      </c>
      <c r="Q66" s="25">
        <v>1</v>
      </c>
      <c r="R66" s="16" t="s">
        <v>93</v>
      </c>
      <c r="S66" s="42" t="s">
        <v>112</v>
      </c>
      <c r="T66" s="18">
        <f t="shared" si="20"/>
        <v>24432.202769027906</v>
      </c>
      <c r="U66" s="58" t="e">
        <f>B66/#REF!</f>
        <v>#REF!</v>
      </c>
      <c r="V66" s="16">
        <v>2.58</v>
      </c>
      <c r="W66" s="18">
        <f t="shared" si="5"/>
        <v>2580</v>
      </c>
      <c r="X66" s="18">
        <v>62</v>
      </c>
      <c r="Y66" s="62">
        <v>12</v>
      </c>
      <c r="Z66" s="62">
        <v>12</v>
      </c>
      <c r="AA66" s="63">
        <v>39033</v>
      </c>
      <c r="AB66" s="63">
        <v>46338</v>
      </c>
      <c r="AC66" s="11">
        <v>2029</v>
      </c>
      <c r="AD66" s="147">
        <v>7015.01</v>
      </c>
      <c r="AE66" s="58">
        <v>1100</v>
      </c>
      <c r="AF66" s="17">
        <f t="shared" si="8"/>
        <v>0.7260111359496606</v>
      </c>
      <c r="AG66" s="165">
        <v>0.7260111359496606</v>
      </c>
    </row>
    <row r="67" spans="1:33" x14ac:dyDescent="0.35">
      <c r="A67" s="16" t="s">
        <v>234</v>
      </c>
      <c r="B67" s="24">
        <v>1580273.9726027397</v>
      </c>
      <c r="C67" s="24">
        <v>4390</v>
      </c>
      <c r="D67" s="24">
        <v>-0.02</v>
      </c>
      <c r="E67" s="24">
        <v>0.05</v>
      </c>
      <c r="F67" s="11">
        <f t="shared" si="6"/>
        <v>23.632124999999998</v>
      </c>
      <c r="G67" s="24">
        <v>42.967499999999994</v>
      </c>
      <c r="H67" s="169">
        <f t="shared" si="7"/>
        <v>41.171566322366537</v>
      </c>
      <c r="I67" s="172">
        <f t="shared" si="18"/>
        <v>42.967499999999994</v>
      </c>
      <c r="J67" s="24">
        <v>51</v>
      </c>
      <c r="K67" s="178">
        <f t="shared" si="19"/>
        <v>0.84249999999999992</v>
      </c>
      <c r="L67" s="177">
        <v>0.84249999999999992</v>
      </c>
      <c r="M67" s="178">
        <f t="shared" si="21"/>
        <v>8.5934999999999988</v>
      </c>
      <c r="N67" s="25">
        <v>4</v>
      </c>
      <c r="O67" s="25">
        <v>4</v>
      </c>
      <c r="P67" s="11">
        <f t="shared" si="15"/>
        <v>33.299812499999994</v>
      </c>
      <c r="Q67" s="25">
        <v>1</v>
      </c>
      <c r="R67" s="16" t="s">
        <v>94</v>
      </c>
      <c r="S67" s="42" t="s">
        <v>112</v>
      </c>
      <c r="T67" s="18">
        <f t="shared" si="20"/>
        <v>36778.355096357474</v>
      </c>
      <c r="U67" s="58" t="e">
        <f>B67/#REF!</f>
        <v>#REF!</v>
      </c>
      <c r="V67" s="16">
        <v>4.3600000000000003</v>
      </c>
      <c r="W67" s="18">
        <f t="shared" si="5"/>
        <v>4360</v>
      </c>
      <c r="X67" s="18">
        <v>63</v>
      </c>
      <c r="Y67" s="62">
        <v>12</v>
      </c>
      <c r="Z67" s="62">
        <v>12</v>
      </c>
      <c r="AA67" s="63">
        <v>40884</v>
      </c>
      <c r="AB67" s="63">
        <v>48189</v>
      </c>
      <c r="AC67" s="11">
        <v>2029</v>
      </c>
      <c r="AD67" s="58">
        <v>358.46</v>
      </c>
      <c r="AE67" s="58">
        <v>50.55</v>
      </c>
      <c r="AF67" s="17">
        <f t="shared" si="8"/>
        <v>0.80728561416404976</v>
      </c>
      <c r="AG67" s="165">
        <v>0.80728561416404976</v>
      </c>
    </row>
    <row r="68" spans="1:33" x14ac:dyDescent="0.35">
      <c r="A68" s="95" t="s">
        <v>235</v>
      </c>
      <c r="B68" s="83">
        <v>18383561.643835615</v>
      </c>
      <c r="C68" s="83">
        <v>4710</v>
      </c>
      <c r="D68" s="83">
        <v>0</v>
      </c>
      <c r="E68" s="83">
        <v>0</v>
      </c>
      <c r="F68" s="11">
        <f t="shared" si="6"/>
        <v>210.37500000000003</v>
      </c>
      <c r="G68" s="83">
        <v>382.5</v>
      </c>
      <c r="H68" s="169">
        <f t="shared" si="7"/>
        <v>339.49453551912569</v>
      </c>
      <c r="I68" s="172">
        <f t="shared" si="18"/>
        <v>382.5</v>
      </c>
      <c r="J68" s="83">
        <v>450</v>
      </c>
      <c r="K68" s="174">
        <f t="shared" si="19"/>
        <v>0.85</v>
      </c>
      <c r="L68" s="175">
        <v>0.85</v>
      </c>
      <c r="M68" s="178">
        <f t="shared" si="21"/>
        <v>76.5</v>
      </c>
      <c r="N68" s="31">
        <v>4</v>
      </c>
      <c r="O68" s="31">
        <v>4</v>
      </c>
      <c r="P68" s="11">
        <f t="shared" si="15"/>
        <v>296.4375</v>
      </c>
      <c r="Q68" s="31">
        <v>1</v>
      </c>
      <c r="R68" s="95" t="s">
        <v>95</v>
      </c>
      <c r="S68" s="42" t="s">
        <v>112</v>
      </c>
      <c r="T68" s="85">
        <f t="shared" si="20"/>
        <v>48061.599068851283</v>
      </c>
      <c r="U68" s="85" t="e">
        <f>B68/#REF!</f>
        <v>#REF!</v>
      </c>
      <c r="V68" s="95">
        <v>4.57</v>
      </c>
      <c r="W68" s="85">
        <f t="shared" si="5"/>
        <v>4570</v>
      </c>
      <c r="X68" s="85">
        <v>64</v>
      </c>
      <c r="Y68" s="87">
        <v>12</v>
      </c>
      <c r="Z68" s="87">
        <v>0</v>
      </c>
      <c r="AA68" s="96">
        <v>2011</v>
      </c>
      <c r="AB68" s="96">
        <v>2031</v>
      </c>
      <c r="AC68" s="11"/>
      <c r="AD68" s="147">
        <v>2982.12</v>
      </c>
      <c r="AE68" s="58">
        <v>450</v>
      </c>
      <c r="AF68" s="17">
        <f t="shared" si="8"/>
        <v>0.75443230115361259</v>
      </c>
      <c r="AG68" s="165">
        <v>0.75443230115361259</v>
      </c>
    </row>
    <row r="69" spans="1:33" ht="15" thickBot="1" x14ac:dyDescent="0.4">
      <c r="A69" s="6" t="s">
        <v>96</v>
      </c>
      <c r="B69" s="11">
        <v>30769315.06849315</v>
      </c>
      <c r="C69" s="11">
        <v>1980</v>
      </c>
      <c r="D69" s="11">
        <v>-0.02</v>
      </c>
      <c r="E69" s="11">
        <v>0.05</v>
      </c>
      <c r="F69" s="11">
        <f t="shared" si="6"/>
        <v>1034.5500000000002</v>
      </c>
      <c r="G69" s="11">
        <v>1875</v>
      </c>
      <c r="H69" s="169">
        <f t="shared" si="7"/>
        <v>1014.7199453551914</v>
      </c>
      <c r="I69" s="172">
        <f t="shared" si="18"/>
        <v>1881</v>
      </c>
      <c r="J69" s="11">
        <v>1980</v>
      </c>
      <c r="K69" s="174">
        <f t="shared" si="19"/>
        <v>0.94696969696969702</v>
      </c>
      <c r="L69" s="175">
        <v>0.95</v>
      </c>
      <c r="M69" s="178">
        <f t="shared" si="21"/>
        <v>376.20000000000005</v>
      </c>
      <c r="N69" s="31">
        <v>4</v>
      </c>
      <c r="O69" s="31">
        <v>4</v>
      </c>
      <c r="P69" s="11">
        <f t="shared" si="15"/>
        <v>1457.7750000000001</v>
      </c>
      <c r="Q69" s="31">
        <v>1</v>
      </c>
      <c r="R69" s="6" t="s">
        <v>96</v>
      </c>
      <c r="S69" s="42" t="s">
        <v>112</v>
      </c>
      <c r="T69" s="58">
        <f t="shared" si="20"/>
        <v>16410.301369863013</v>
      </c>
      <c r="U69" s="58" t="e">
        <f>B69/#REF!</f>
        <v>#REF!</v>
      </c>
      <c r="V69" s="8">
        <v>2.8260000000000001</v>
      </c>
      <c r="W69" s="58">
        <f>V69*1000</f>
        <v>2826</v>
      </c>
      <c r="X69" s="18">
        <v>65</v>
      </c>
      <c r="Y69" s="62">
        <v>12</v>
      </c>
      <c r="Z69" s="62">
        <v>12</v>
      </c>
      <c r="AA69" s="63">
        <v>40522</v>
      </c>
      <c r="AB69" s="63">
        <v>47827</v>
      </c>
      <c r="AC69" s="11"/>
      <c r="AD69" s="147">
        <v>8021.97</v>
      </c>
      <c r="AE69" s="58">
        <v>1782</v>
      </c>
      <c r="AF69" s="17">
        <f t="shared" si="8"/>
        <v>0.5124848208864603</v>
      </c>
      <c r="AG69" s="165">
        <v>0.5124848208864603</v>
      </c>
    </row>
    <row r="70" spans="1:33" ht="15.5" thickTop="1" thickBot="1" x14ac:dyDescent="0.4">
      <c r="A70" s="15" t="s">
        <v>236</v>
      </c>
      <c r="B70" s="24">
        <v>0</v>
      </c>
      <c r="C70" s="24">
        <v>4900</v>
      </c>
      <c r="D70" s="24">
        <v>0</v>
      </c>
      <c r="E70" s="24">
        <v>0.03</v>
      </c>
      <c r="F70" s="11">
        <f t="shared" ref="F70:F71" si="22">I70*0.55</f>
        <v>415.8</v>
      </c>
      <c r="G70" s="24">
        <v>100</v>
      </c>
      <c r="H70" s="169">
        <f t="shared" ref="H70:H72" si="23">J70*AG70</f>
        <v>630</v>
      </c>
      <c r="I70" s="172">
        <f>L70*J70</f>
        <v>756</v>
      </c>
      <c r="J70" s="148">
        <v>1260</v>
      </c>
      <c r="K70" s="182">
        <v>0.6</v>
      </c>
      <c r="L70" s="175">
        <v>0.6</v>
      </c>
      <c r="M70" s="174">
        <f>0.25*I70</f>
        <v>189</v>
      </c>
      <c r="N70" s="31">
        <v>4</v>
      </c>
      <c r="O70" s="31">
        <v>4</v>
      </c>
      <c r="P70" s="11">
        <f t="shared" si="15"/>
        <v>585.9</v>
      </c>
      <c r="Q70" s="31">
        <v>1</v>
      </c>
      <c r="R70" s="15" t="s">
        <v>97</v>
      </c>
      <c r="S70" s="42"/>
      <c r="T70" s="18" t="e">
        <f>B70/#REF!</f>
        <v>#REF!</v>
      </c>
      <c r="U70" s="58" t="e">
        <f>B70/#REF!</f>
        <v>#REF!</v>
      </c>
      <c r="V70" s="21">
        <v>4.79</v>
      </c>
      <c r="W70" s="18">
        <f>V70*1000</f>
        <v>4790</v>
      </c>
      <c r="X70" s="18">
        <v>66</v>
      </c>
      <c r="Y70" s="62">
        <v>12</v>
      </c>
      <c r="Z70" s="62">
        <v>12</v>
      </c>
      <c r="AA70" s="69">
        <v>2011</v>
      </c>
      <c r="AB70" s="69">
        <v>2031</v>
      </c>
      <c r="AC70" s="11"/>
      <c r="AD70" s="147">
        <v>2865</v>
      </c>
      <c r="AE70" s="18"/>
      <c r="AF70" s="17" t="e">
        <f t="shared" ref="AF70:AF71" si="24">AD70/(AE70*24*366/1000)</f>
        <v>#DIV/0!</v>
      </c>
      <c r="AG70" s="165">
        <v>0.5</v>
      </c>
    </row>
    <row r="71" spans="1:33" s="18" customFormat="1" ht="15" thickTop="1" x14ac:dyDescent="0.35">
      <c r="A71" s="15" t="s">
        <v>237</v>
      </c>
      <c r="B71" s="24">
        <v>0</v>
      </c>
      <c r="C71" s="24">
        <v>3000</v>
      </c>
      <c r="D71" s="24">
        <v>0</v>
      </c>
      <c r="E71" s="24">
        <v>0.05</v>
      </c>
      <c r="F71" s="11">
        <f t="shared" si="22"/>
        <v>82.5</v>
      </c>
      <c r="G71" s="24">
        <v>150</v>
      </c>
      <c r="H71" s="169">
        <f t="shared" si="23"/>
        <v>150</v>
      </c>
      <c r="I71" s="172">
        <v>150</v>
      </c>
      <c r="J71" s="24">
        <v>150</v>
      </c>
      <c r="K71" s="174">
        <f>G71/J71</f>
        <v>1</v>
      </c>
      <c r="L71" s="175">
        <v>1</v>
      </c>
      <c r="M71" s="174">
        <f>J71*0.4</f>
        <v>60</v>
      </c>
      <c r="N71" s="31">
        <v>4</v>
      </c>
      <c r="O71" s="31">
        <v>4</v>
      </c>
      <c r="P71" s="11">
        <f t="shared" si="15"/>
        <v>116.25</v>
      </c>
      <c r="Q71" s="31">
        <v>1</v>
      </c>
      <c r="R71" s="15" t="s">
        <v>98</v>
      </c>
      <c r="S71" s="42"/>
      <c r="T71" s="18">
        <f>B71/G71</f>
        <v>0</v>
      </c>
      <c r="U71" s="58" t="e">
        <f>B71/#REF!</f>
        <v>#REF!</v>
      </c>
      <c r="V71" s="21">
        <v>3.26</v>
      </c>
      <c r="W71" s="18">
        <f>V71*1000</f>
        <v>3260</v>
      </c>
      <c r="X71" s="18">
        <v>67</v>
      </c>
      <c r="Y71" s="70">
        <v>12</v>
      </c>
      <c r="Z71" s="70">
        <v>12</v>
      </c>
      <c r="AA71" s="69">
        <v>2011</v>
      </c>
      <c r="AB71" s="69">
        <v>2031</v>
      </c>
      <c r="AC71" s="24"/>
      <c r="AD71" s="58">
        <v>351.62</v>
      </c>
      <c r="AE71" s="58"/>
      <c r="AF71" s="17" t="e">
        <f t="shared" si="24"/>
        <v>#DIV/0!</v>
      </c>
      <c r="AG71" s="165">
        <v>1</v>
      </c>
    </row>
    <row r="72" spans="1:33" x14ac:dyDescent="0.35">
      <c r="G72" s="58">
        <f>SUM(G2:G71)</f>
        <v>17968.851499999997</v>
      </c>
      <c r="H72" s="169">
        <f t="shared" si="23"/>
        <v>0</v>
      </c>
      <c r="I72" s="165">
        <f>SUM(I2:I71)</f>
        <v>20303.249139689222</v>
      </c>
      <c r="J72" s="58">
        <f t="shared" ref="J72" si="25">SUM(J2:J71)</f>
        <v>23759.729999999996</v>
      </c>
    </row>
    <row r="73" spans="1:33" x14ac:dyDescent="0.35">
      <c r="J73" s="58">
        <f>J72-22602</f>
        <v>1157.7299999999959</v>
      </c>
      <c r="M73" s="3" t="e">
        <v>#VALUE!</v>
      </c>
      <c r="N73" s="3" t="s">
        <v>3</v>
      </c>
      <c r="O73" s="3" t="s">
        <v>4</v>
      </c>
      <c r="P73" s="3" t="s">
        <v>26</v>
      </c>
      <c r="Q73" s="3" t="s">
        <v>27</v>
      </c>
    </row>
    <row r="74" spans="1:33" x14ac:dyDescent="0.35">
      <c r="M74" s="3" t="e">
        <v>#VALUE!</v>
      </c>
      <c r="N74" s="3" t="s">
        <v>3</v>
      </c>
      <c r="O74" s="3" t="s">
        <v>4</v>
      </c>
      <c r="P74" s="3" t="s">
        <v>26</v>
      </c>
      <c r="Q74" s="3" t="s">
        <v>27</v>
      </c>
      <c r="R74" s="152" t="s">
        <v>273</v>
      </c>
    </row>
    <row r="75" spans="1:33" x14ac:dyDescent="0.35">
      <c r="R75" s="152" t="s">
        <v>274</v>
      </c>
    </row>
    <row r="76" spans="1:33" x14ac:dyDescent="0.35">
      <c r="C76" s="147">
        <f>1875/1980</f>
        <v>0.94696969696969702</v>
      </c>
      <c r="R76" s="152" t="s">
        <v>275</v>
      </c>
      <c r="V76" s="12"/>
    </row>
    <row r="77" spans="1:33" x14ac:dyDescent="0.35">
      <c r="C77" s="58">
        <f>1/C76</f>
        <v>1.056</v>
      </c>
      <c r="F77" s="58">
        <f>2875*1000/365/24</f>
        <v>328.19634703196346</v>
      </c>
      <c r="G77" s="58">
        <f>F77*100/70</f>
        <v>468.85192433137638</v>
      </c>
      <c r="R77" s="152" t="s">
        <v>276</v>
      </c>
    </row>
    <row r="88" spans="22:22" x14ac:dyDescent="0.35">
      <c r="V88" s="12"/>
    </row>
  </sheetData>
  <autoFilter ref="A1:AG74" xr:uid="{00000000-0009-0000-0000-00000B000000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0000"/>
  </sheetPr>
  <dimension ref="A1:AF85"/>
  <sheetViews>
    <sheetView workbookViewId="0">
      <pane ySplit="1" topLeftCell="A29" activePane="bottomLeft" state="frozen"/>
      <selection pane="bottomLeft" activeCell="L53" sqref="L53"/>
    </sheetView>
  </sheetViews>
  <sheetFormatPr defaultColWidth="9.1796875" defaultRowHeight="14.5" x14ac:dyDescent="0.35"/>
  <cols>
    <col min="1" max="1" width="21.81640625" style="58" bestFit="1" customWidth="1"/>
    <col min="2" max="7" width="9.1796875" style="58" customWidth="1"/>
    <col min="8" max="8" width="9.1796875" style="3" hidden="1" customWidth="1"/>
    <col min="9" max="10" width="9.1796875" style="58" customWidth="1"/>
    <col min="11" max="17" width="9.1796875" style="3" customWidth="1"/>
    <col min="18" max="18" width="23.1796875" style="58" customWidth="1"/>
    <col min="19" max="19" width="16.7265625" style="43" customWidth="1"/>
    <col min="20" max="21" width="7.7265625" style="58" customWidth="1"/>
    <col min="22" max="23" width="9.1796875" style="58" customWidth="1"/>
    <col min="24" max="24" width="15.7265625" style="58" customWidth="1"/>
    <col min="25" max="26" width="15.54296875" style="58" customWidth="1"/>
    <col min="27" max="27" width="18.7265625" style="58" customWidth="1"/>
    <col min="28" max="28" width="10.7265625" style="58" bestFit="1" customWidth="1"/>
    <col min="29" max="29" width="14" style="58" bestFit="1" customWidth="1"/>
    <col min="30" max="16384" width="9.1796875" style="58"/>
  </cols>
  <sheetData>
    <row r="1" spans="1:32" s="18" customFormat="1" ht="43.5" x14ac:dyDescent="0.35">
      <c r="A1" s="13" t="s">
        <v>30</v>
      </c>
      <c r="B1" s="13" t="s">
        <v>130</v>
      </c>
      <c r="C1" s="13" t="s">
        <v>131</v>
      </c>
      <c r="D1" s="13" t="s">
        <v>258</v>
      </c>
      <c r="E1" s="13" t="s">
        <v>259</v>
      </c>
      <c r="F1" s="13" t="s">
        <v>0</v>
      </c>
      <c r="G1" s="13" t="s">
        <v>191</v>
      </c>
      <c r="H1" s="133" t="s">
        <v>132</v>
      </c>
      <c r="I1" s="13" t="s">
        <v>1</v>
      </c>
      <c r="J1" s="13" t="s">
        <v>200</v>
      </c>
      <c r="K1" s="133" t="s">
        <v>192</v>
      </c>
      <c r="L1" s="133" t="s">
        <v>190</v>
      </c>
      <c r="M1" s="133" t="s">
        <v>2</v>
      </c>
      <c r="N1" s="133" t="s">
        <v>3</v>
      </c>
      <c r="O1" s="133" t="s">
        <v>4</v>
      </c>
      <c r="P1" s="133" t="s">
        <v>26</v>
      </c>
      <c r="Q1" s="133" t="s">
        <v>27</v>
      </c>
      <c r="R1" s="13" t="s">
        <v>31</v>
      </c>
      <c r="S1" s="40" t="s">
        <v>115</v>
      </c>
      <c r="T1" s="29" t="s">
        <v>99</v>
      </c>
      <c r="U1" s="29" t="s">
        <v>127</v>
      </c>
      <c r="V1" s="13" t="s">
        <v>100</v>
      </c>
      <c r="W1" s="29" t="s">
        <v>101</v>
      </c>
      <c r="X1" s="29" t="s">
        <v>104</v>
      </c>
      <c r="Y1" s="13" t="s">
        <v>151</v>
      </c>
      <c r="Z1" s="13" t="s">
        <v>177</v>
      </c>
      <c r="AA1" s="13" t="s">
        <v>152</v>
      </c>
      <c r="AB1" s="13" t="s">
        <v>153</v>
      </c>
      <c r="AC1" s="24" t="s">
        <v>176</v>
      </c>
    </row>
    <row r="2" spans="1:32" x14ac:dyDescent="0.35">
      <c r="A2" s="37" t="s">
        <v>203</v>
      </c>
      <c r="B2" s="12">
        <v>6596986.3013698626</v>
      </c>
      <c r="C2" s="12">
        <v>1910</v>
      </c>
      <c r="D2" s="12">
        <v>-0.02</v>
      </c>
      <c r="E2" s="12">
        <v>0.05</v>
      </c>
      <c r="F2" s="11">
        <v>311.85000000000002</v>
      </c>
      <c r="G2" s="11">
        <v>567</v>
      </c>
      <c r="H2" s="22">
        <f>G2</f>
        <v>567</v>
      </c>
      <c r="I2" s="11">
        <f t="shared" ref="I2:I55" si="0">J2*L2</f>
        <v>567</v>
      </c>
      <c r="J2" s="55">
        <v>630</v>
      </c>
      <c r="K2" s="31">
        <f>G2/J2</f>
        <v>0.9</v>
      </c>
      <c r="L2" s="31">
        <v>0.9</v>
      </c>
      <c r="M2" s="31">
        <f>0.4*I2</f>
        <v>226.8</v>
      </c>
      <c r="N2" s="31">
        <v>4</v>
      </c>
      <c r="O2" s="31">
        <v>4</v>
      </c>
      <c r="P2" s="31">
        <v>567</v>
      </c>
      <c r="Q2" s="31">
        <v>1</v>
      </c>
      <c r="R2" s="37" t="s">
        <v>32</v>
      </c>
      <c r="S2" s="41" t="s">
        <v>113</v>
      </c>
      <c r="T2" s="58">
        <f t="shared" ref="T2:T65" si="1">B2/G2</f>
        <v>11634.896475079122</v>
      </c>
      <c r="U2" s="58">
        <f t="shared" ref="U2:U65" si="2">B2/H2</f>
        <v>11634.896475079122</v>
      </c>
      <c r="V2" s="5">
        <v>1.9330000000000001</v>
      </c>
      <c r="W2" s="58">
        <f t="shared" ref="W2:W65" si="3">V2*1000</f>
        <v>1933</v>
      </c>
      <c r="X2" s="11">
        <v>1</v>
      </c>
      <c r="Y2" s="62">
        <v>7</v>
      </c>
      <c r="Z2" s="62">
        <v>7</v>
      </c>
      <c r="AA2" s="63">
        <v>40689</v>
      </c>
      <c r="AB2" s="63">
        <v>47994</v>
      </c>
      <c r="AC2" s="11"/>
    </row>
    <row r="3" spans="1:32" ht="29" x14ac:dyDescent="0.35">
      <c r="A3" s="14" t="s">
        <v>204</v>
      </c>
      <c r="B3" s="11">
        <v>18929589.041095886</v>
      </c>
      <c r="C3" s="11">
        <v>1830</v>
      </c>
      <c r="D3" s="11">
        <v>-0.02</v>
      </c>
      <c r="E3" s="11">
        <v>0.05</v>
      </c>
      <c r="F3" s="11">
        <v>495.00000000000006</v>
      </c>
      <c r="G3" s="11">
        <v>900</v>
      </c>
      <c r="H3" s="22">
        <f t="shared" ref="H3:H12" si="4">G3</f>
        <v>900</v>
      </c>
      <c r="I3" s="11">
        <f t="shared" si="0"/>
        <v>900</v>
      </c>
      <c r="J3" s="55">
        <v>1000</v>
      </c>
      <c r="K3" s="31">
        <f t="shared" ref="K3:K66" si="5">G3/J3</f>
        <v>0.9</v>
      </c>
      <c r="L3" s="31">
        <v>0.9</v>
      </c>
      <c r="M3" s="31">
        <f t="shared" ref="M3:M12" si="6">0.4*I3</f>
        <v>360</v>
      </c>
      <c r="N3" s="31">
        <v>4</v>
      </c>
      <c r="O3" s="31">
        <v>4</v>
      </c>
      <c r="P3" s="31">
        <v>900</v>
      </c>
      <c r="Q3" s="31">
        <v>1</v>
      </c>
      <c r="R3" s="14" t="s">
        <v>33</v>
      </c>
      <c r="S3" s="42" t="s">
        <v>113</v>
      </c>
      <c r="T3" s="11">
        <f t="shared" si="1"/>
        <v>21032.876712328762</v>
      </c>
      <c r="U3" s="58">
        <f t="shared" si="2"/>
        <v>21032.876712328762</v>
      </c>
      <c r="V3" s="5">
        <v>1.7170000000000001</v>
      </c>
      <c r="W3" s="11">
        <f t="shared" si="3"/>
        <v>1717</v>
      </c>
      <c r="X3" s="58">
        <v>2</v>
      </c>
      <c r="Y3" s="62">
        <v>12</v>
      </c>
      <c r="Z3" s="62">
        <v>12</v>
      </c>
      <c r="AA3" s="64" t="s">
        <v>154</v>
      </c>
      <c r="AB3" s="64" t="s">
        <v>155</v>
      </c>
      <c r="AC3" s="11"/>
      <c r="AE3" s="85"/>
      <c r="AF3" s="58" t="s">
        <v>175</v>
      </c>
    </row>
    <row r="4" spans="1:32" x14ac:dyDescent="0.35">
      <c r="A4" s="84" t="s">
        <v>34</v>
      </c>
      <c r="B4" s="83">
        <v>1509041.0958904109</v>
      </c>
      <c r="C4" s="83">
        <v>5100</v>
      </c>
      <c r="D4" s="83">
        <v>0.03</v>
      </c>
      <c r="E4" s="83">
        <v>0.05</v>
      </c>
      <c r="F4" s="83">
        <v>51.7</v>
      </c>
      <c r="G4" s="83">
        <v>94</v>
      </c>
      <c r="H4" s="134">
        <f t="shared" si="4"/>
        <v>94</v>
      </c>
      <c r="I4" s="83">
        <f t="shared" si="0"/>
        <v>82.5</v>
      </c>
      <c r="J4" s="83">
        <v>165</v>
      </c>
      <c r="K4" s="134">
        <f t="shared" si="5"/>
        <v>0.5696969696969697</v>
      </c>
      <c r="L4" s="134">
        <v>0.5</v>
      </c>
      <c r="M4" s="31">
        <f t="shared" si="6"/>
        <v>33</v>
      </c>
      <c r="N4" s="134">
        <v>4</v>
      </c>
      <c r="O4" s="134">
        <v>4</v>
      </c>
      <c r="P4" s="134">
        <v>94</v>
      </c>
      <c r="Q4" s="134">
        <v>1</v>
      </c>
      <c r="R4" s="84" t="s">
        <v>34</v>
      </c>
      <c r="S4" s="42" t="s">
        <v>113</v>
      </c>
      <c r="T4" s="85">
        <f t="shared" si="1"/>
        <v>16053.628679685224</v>
      </c>
      <c r="U4" s="85">
        <f t="shared" si="2"/>
        <v>16053.628679685224</v>
      </c>
      <c r="V4" s="86">
        <v>4.45</v>
      </c>
      <c r="W4" s="85">
        <f t="shared" si="3"/>
        <v>4450</v>
      </c>
      <c r="X4" s="85">
        <v>3</v>
      </c>
      <c r="Y4" s="87">
        <v>12</v>
      </c>
      <c r="Z4" s="87">
        <v>0</v>
      </c>
      <c r="AA4" s="88">
        <v>40689</v>
      </c>
      <c r="AB4" s="88">
        <v>47994</v>
      </c>
      <c r="AC4" s="11"/>
    </row>
    <row r="5" spans="1:32" x14ac:dyDescent="0.35">
      <c r="A5" s="90" t="s">
        <v>205</v>
      </c>
      <c r="B5" s="89">
        <v>2011232.8767123288</v>
      </c>
      <c r="C5" s="89">
        <v>2430</v>
      </c>
      <c r="D5" s="89">
        <v>0.03</v>
      </c>
      <c r="E5" s="89">
        <v>0.05</v>
      </c>
      <c r="F5" s="89">
        <v>96.250000000000014</v>
      </c>
      <c r="G5" s="89">
        <v>175</v>
      </c>
      <c r="H5" s="135">
        <f t="shared" si="4"/>
        <v>175</v>
      </c>
      <c r="I5" s="83">
        <f t="shared" si="0"/>
        <v>28.8</v>
      </c>
      <c r="J5" s="89">
        <v>288</v>
      </c>
      <c r="K5" s="134">
        <f t="shared" si="5"/>
        <v>0.60763888888888884</v>
      </c>
      <c r="L5" s="134">
        <v>0.1</v>
      </c>
      <c r="M5" s="31">
        <f t="shared" si="6"/>
        <v>11.520000000000001</v>
      </c>
      <c r="N5" s="134">
        <v>4</v>
      </c>
      <c r="O5" s="134">
        <v>4</v>
      </c>
      <c r="P5" s="134">
        <v>175</v>
      </c>
      <c r="Q5" s="134">
        <v>1</v>
      </c>
      <c r="R5" s="90" t="s">
        <v>35</v>
      </c>
      <c r="S5" s="90" t="s">
        <v>113</v>
      </c>
      <c r="T5" s="91">
        <f t="shared" si="1"/>
        <v>11492.759295499021</v>
      </c>
      <c r="U5" s="91">
        <f t="shared" si="2"/>
        <v>11492.759295499021</v>
      </c>
      <c r="V5" s="92">
        <v>2.2879999999999998</v>
      </c>
      <c r="W5" s="91">
        <f t="shared" si="3"/>
        <v>2288</v>
      </c>
      <c r="X5" s="91">
        <v>4</v>
      </c>
      <c r="Y5" s="93">
        <v>4</v>
      </c>
      <c r="Z5" s="93">
        <v>0</v>
      </c>
      <c r="AA5" s="94">
        <v>40689</v>
      </c>
      <c r="AB5" s="94">
        <v>43611</v>
      </c>
      <c r="AC5" s="11"/>
    </row>
    <row r="6" spans="1:32" x14ac:dyDescent="0.35">
      <c r="A6" s="14" t="s">
        <v>206</v>
      </c>
      <c r="B6" s="11">
        <v>6992054.7945205476</v>
      </c>
      <c r="C6" s="11">
        <v>2520</v>
      </c>
      <c r="D6" s="11">
        <v>0</v>
      </c>
      <c r="E6" s="11">
        <v>0</v>
      </c>
      <c r="F6" s="11">
        <v>495.00000000000006</v>
      </c>
      <c r="G6" s="11">
        <v>900</v>
      </c>
      <c r="H6" s="22">
        <f t="shared" si="4"/>
        <v>900</v>
      </c>
      <c r="I6" s="11">
        <f t="shared" si="0"/>
        <v>800</v>
      </c>
      <c r="J6" s="55">
        <v>1000</v>
      </c>
      <c r="K6" s="31">
        <f t="shared" si="5"/>
        <v>0.9</v>
      </c>
      <c r="L6" s="137">
        <v>0.8</v>
      </c>
      <c r="M6" s="31">
        <f t="shared" si="6"/>
        <v>320</v>
      </c>
      <c r="N6" s="137">
        <v>4</v>
      </c>
      <c r="O6" s="137">
        <v>4</v>
      </c>
      <c r="P6" s="137">
        <v>900</v>
      </c>
      <c r="Q6" s="137">
        <v>1</v>
      </c>
      <c r="R6" s="14" t="s">
        <v>36</v>
      </c>
      <c r="S6" s="42" t="s">
        <v>113</v>
      </c>
      <c r="T6" s="58">
        <f t="shared" si="1"/>
        <v>7768.9497716894975</v>
      </c>
      <c r="U6" s="58">
        <f t="shared" si="2"/>
        <v>7768.9497716894975</v>
      </c>
      <c r="V6" s="5">
        <v>2.0990000000000002</v>
      </c>
      <c r="W6" s="58">
        <f t="shared" si="3"/>
        <v>2099</v>
      </c>
      <c r="X6" s="58">
        <v>5</v>
      </c>
      <c r="Y6" s="62">
        <v>7</v>
      </c>
      <c r="Z6" s="62">
        <v>7</v>
      </c>
      <c r="AA6" s="63">
        <v>40689</v>
      </c>
      <c r="AB6" s="63">
        <v>47994</v>
      </c>
      <c r="AC6" s="11"/>
    </row>
    <row r="7" spans="1:32" x14ac:dyDescent="0.35">
      <c r="A7" s="84" t="s">
        <v>37</v>
      </c>
      <c r="B7" s="83">
        <v>2715342.4657534244</v>
      </c>
      <c r="C7" s="83">
        <v>4360</v>
      </c>
      <c r="D7" s="83">
        <v>0.03</v>
      </c>
      <c r="E7" s="83">
        <v>0.05</v>
      </c>
      <c r="F7" s="83">
        <v>103.95</v>
      </c>
      <c r="G7" s="83">
        <v>189</v>
      </c>
      <c r="H7" s="134">
        <f t="shared" si="4"/>
        <v>189</v>
      </c>
      <c r="I7" s="83">
        <f t="shared" si="0"/>
        <v>105</v>
      </c>
      <c r="J7" s="83">
        <v>210</v>
      </c>
      <c r="K7" s="134">
        <f t="shared" si="5"/>
        <v>0.9</v>
      </c>
      <c r="L7" s="134">
        <v>0.5</v>
      </c>
      <c r="M7" s="31">
        <f t="shared" si="6"/>
        <v>42</v>
      </c>
      <c r="N7" s="134">
        <v>4</v>
      </c>
      <c r="O7" s="134">
        <v>4</v>
      </c>
      <c r="P7" s="134">
        <v>189</v>
      </c>
      <c r="Q7" s="134">
        <v>1</v>
      </c>
      <c r="R7" s="84" t="s">
        <v>37</v>
      </c>
      <c r="S7" s="42" t="s">
        <v>113</v>
      </c>
      <c r="T7" s="85">
        <f t="shared" si="1"/>
        <v>14366.891353192723</v>
      </c>
      <c r="U7" s="85">
        <f t="shared" si="2"/>
        <v>14366.891353192723</v>
      </c>
      <c r="V7" s="86">
        <v>3.9289999999999998</v>
      </c>
      <c r="W7" s="85">
        <f t="shared" si="3"/>
        <v>3929</v>
      </c>
      <c r="X7" s="85">
        <v>6</v>
      </c>
      <c r="Y7" s="87">
        <v>2</v>
      </c>
      <c r="Z7" s="87">
        <v>0</v>
      </c>
      <c r="AA7" s="88">
        <v>40689</v>
      </c>
      <c r="AB7" s="88">
        <v>47994</v>
      </c>
      <c r="AC7" s="11"/>
    </row>
    <row r="8" spans="1:32" x14ac:dyDescent="0.35">
      <c r="A8" s="84" t="s">
        <v>38</v>
      </c>
      <c r="B8" s="83">
        <v>871232.87671232875</v>
      </c>
      <c r="C8" s="83">
        <v>3910</v>
      </c>
      <c r="D8" s="83">
        <v>0.03</v>
      </c>
      <c r="E8" s="83">
        <v>0.05</v>
      </c>
      <c r="F8" s="83">
        <v>108.9</v>
      </c>
      <c r="G8" s="83">
        <v>198</v>
      </c>
      <c r="H8" s="134">
        <f t="shared" si="4"/>
        <v>198</v>
      </c>
      <c r="I8" s="83">
        <f t="shared" si="0"/>
        <v>110</v>
      </c>
      <c r="J8" s="83">
        <v>220</v>
      </c>
      <c r="K8" s="134">
        <f t="shared" si="5"/>
        <v>0.9</v>
      </c>
      <c r="L8" s="134">
        <v>0.5</v>
      </c>
      <c r="M8" s="31">
        <f t="shared" si="6"/>
        <v>44</v>
      </c>
      <c r="N8" s="134">
        <v>4</v>
      </c>
      <c r="O8" s="134">
        <v>4</v>
      </c>
      <c r="P8" s="134">
        <v>198</v>
      </c>
      <c r="Q8" s="134">
        <v>1</v>
      </c>
      <c r="R8" s="84" t="s">
        <v>38</v>
      </c>
      <c r="S8" s="42" t="s">
        <v>113</v>
      </c>
      <c r="T8" s="85">
        <f t="shared" si="1"/>
        <v>4400.1660440016603</v>
      </c>
      <c r="U8" s="85">
        <f t="shared" si="2"/>
        <v>4400.1660440016603</v>
      </c>
      <c r="V8" s="86">
        <v>4.2809999999999997</v>
      </c>
      <c r="W8" s="85">
        <f t="shared" si="3"/>
        <v>4281</v>
      </c>
      <c r="X8" s="85">
        <v>7</v>
      </c>
      <c r="Y8" s="87">
        <v>12</v>
      </c>
      <c r="Z8" s="87">
        <v>0</v>
      </c>
      <c r="AA8" s="88">
        <v>40689</v>
      </c>
      <c r="AB8" s="88">
        <v>47994</v>
      </c>
      <c r="AC8" s="11"/>
    </row>
    <row r="9" spans="1:32" ht="29" x14ac:dyDescent="0.35">
      <c r="A9" s="14" t="s">
        <v>207</v>
      </c>
      <c r="B9" s="11">
        <v>8828493.1506849322</v>
      </c>
      <c r="C9" s="11">
        <v>3330</v>
      </c>
      <c r="D9" s="11">
        <v>0.03</v>
      </c>
      <c r="E9" s="11">
        <v>0.05</v>
      </c>
      <c r="F9" s="11">
        <v>207.9</v>
      </c>
      <c r="G9" s="11">
        <v>378</v>
      </c>
      <c r="H9" s="22">
        <f t="shared" si="4"/>
        <v>378</v>
      </c>
      <c r="I9" s="11">
        <f t="shared" si="0"/>
        <v>378</v>
      </c>
      <c r="J9" s="55">
        <v>420</v>
      </c>
      <c r="K9" s="31">
        <f t="shared" si="5"/>
        <v>0.9</v>
      </c>
      <c r="L9" s="137">
        <v>0.9</v>
      </c>
      <c r="M9" s="31">
        <f t="shared" si="6"/>
        <v>151.20000000000002</v>
      </c>
      <c r="N9" s="137">
        <v>4</v>
      </c>
      <c r="O9" s="137">
        <v>4</v>
      </c>
      <c r="P9" s="137">
        <v>378</v>
      </c>
      <c r="Q9" s="137">
        <v>1</v>
      </c>
      <c r="R9" s="14" t="s">
        <v>39</v>
      </c>
      <c r="S9" s="42" t="s">
        <v>113</v>
      </c>
      <c r="T9" s="58">
        <f t="shared" si="1"/>
        <v>23355.801985938975</v>
      </c>
      <c r="U9" s="58">
        <f t="shared" si="2"/>
        <v>23355.801985938975</v>
      </c>
      <c r="V9" s="5">
        <v>3.4590000000000001</v>
      </c>
      <c r="W9" s="58">
        <f t="shared" si="3"/>
        <v>3459</v>
      </c>
      <c r="X9" s="28">
        <v>8</v>
      </c>
      <c r="Y9" s="62">
        <v>12</v>
      </c>
      <c r="Z9" s="62">
        <v>12</v>
      </c>
      <c r="AA9" s="64" t="s">
        <v>154</v>
      </c>
      <c r="AB9" s="64" t="s">
        <v>155</v>
      </c>
      <c r="AC9" s="11"/>
    </row>
    <row r="10" spans="1:32" ht="29" x14ac:dyDescent="0.35">
      <c r="A10" s="14" t="s">
        <v>208</v>
      </c>
      <c r="B10" s="11">
        <v>16366027.397260275</v>
      </c>
      <c r="C10" s="11">
        <v>3230</v>
      </c>
      <c r="D10" s="11">
        <v>-0.02</v>
      </c>
      <c r="E10" s="11">
        <v>0.05</v>
      </c>
      <c r="F10" s="11">
        <v>222.75000000000003</v>
      </c>
      <c r="G10" s="11">
        <v>405</v>
      </c>
      <c r="H10" s="22">
        <f t="shared" si="4"/>
        <v>405</v>
      </c>
      <c r="I10" s="11">
        <f t="shared" si="0"/>
        <v>450</v>
      </c>
      <c r="J10" s="55">
        <v>500</v>
      </c>
      <c r="K10" s="31">
        <f t="shared" si="5"/>
        <v>0.81</v>
      </c>
      <c r="L10" s="137">
        <v>0.9</v>
      </c>
      <c r="M10" s="31">
        <f t="shared" si="6"/>
        <v>180</v>
      </c>
      <c r="N10" s="137">
        <v>4</v>
      </c>
      <c r="O10" s="137">
        <v>4</v>
      </c>
      <c r="P10" s="137">
        <v>405</v>
      </c>
      <c r="Q10" s="137">
        <v>1</v>
      </c>
      <c r="R10" s="14" t="s">
        <v>40</v>
      </c>
      <c r="S10" s="42" t="s">
        <v>113</v>
      </c>
      <c r="T10" s="58">
        <f t="shared" si="1"/>
        <v>40409.944190766109</v>
      </c>
      <c r="U10" s="58">
        <f t="shared" si="2"/>
        <v>40409.944190766109</v>
      </c>
      <c r="V10" s="5">
        <v>3.4590000000000001</v>
      </c>
      <c r="W10" s="58">
        <f t="shared" si="3"/>
        <v>3459</v>
      </c>
      <c r="X10" s="18">
        <v>9</v>
      </c>
      <c r="Y10" s="62">
        <v>12</v>
      </c>
      <c r="Z10" s="62">
        <v>12</v>
      </c>
      <c r="AA10" s="64" t="s">
        <v>154</v>
      </c>
      <c r="AB10" s="64" t="s">
        <v>155</v>
      </c>
      <c r="AC10" s="11"/>
    </row>
    <row r="11" spans="1:32" ht="29" x14ac:dyDescent="0.35">
      <c r="A11" s="14" t="s">
        <v>209</v>
      </c>
      <c r="B11" s="11">
        <v>16837260.273972601</v>
      </c>
      <c r="C11" s="11">
        <v>3440</v>
      </c>
      <c r="D11" s="11">
        <v>-0.02</v>
      </c>
      <c r="E11" s="11">
        <v>0.05</v>
      </c>
      <c r="F11" s="11">
        <v>222.75000000000003</v>
      </c>
      <c r="G11" s="11">
        <v>405</v>
      </c>
      <c r="H11" s="22">
        <f t="shared" si="4"/>
        <v>405</v>
      </c>
      <c r="I11" s="11">
        <f t="shared" si="0"/>
        <v>450</v>
      </c>
      <c r="J11" s="55">
        <v>500</v>
      </c>
      <c r="K11" s="31">
        <f t="shared" si="5"/>
        <v>0.81</v>
      </c>
      <c r="L11" s="137">
        <v>0.9</v>
      </c>
      <c r="M11" s="31">
        <f t="shared" si="6"/>
        <v>180</v>
      </c>
      <c r="N11" s="137">
        <v>4</v>
      </c>
      <c r="O11" s="137">
        <v>4</v>
      </c>
      <c r="P11" s="137">
        <v>405</v>
      </c>
      <c r="Q11" s="137">
        <v>1</v>
      </c>
      <c r="R11" s="14" t="s">
        <v>41</v>
      </c>
      <c r="S11" s="42" t="s">
        <v>113</v>
      </c>
      <c r="T11" s="58">
        <f t="shared" si="1"/>
        <v>41573.482157957042</v>
      </c>
      <c r="U11" s="58">
        <f t="shared" si="2"/>
        <v>41573.482157957042</v>
      </c>
      <c r="V11" s="5">
        <v>3.3809999999999998</v>
      </c>
      <c r="W11" s="58">
        <f t="shared" si="3"/>
        <v>3381</v>
      </c>
      <c r="X11" s="58">
        <v>10</v>
      </c>
      <c r="Y11" s="62">
        <v>12</v>
      </c>
      <c r="Z11" s="62">
        <v>12</v>
      </c>
      <c r="AA11" s="64" t="s">
        <v>154</v>
      </c>
      <c r="AB11" s="64" t="s">
        <v>155</v>
      </c>
      <c r="AC11" s="11"/>
    </row>
    <row r="12" spans="1:32" ht="29" x14ac:dyDescent="0.35">
      <c r="A12" s="14" t="s">
        <v>210</v>
      </c>
      <c r="B12" s="11">
        <v>9413150.6849315073</v>
      </c>
      <c r="C12" s="11">
        <v>1790</v>
      </c>
      <c r="D12" s="11">
        <v>-0.02</v>
      </c>
      <c r="E12" s="11">
        <v>0.05</v>
      </c>
      <c r="F12" s="11">
        <v>495.00000000000006</v>
      </c>
      <c r="G12" s="11">
        <v>900</v>
      </c>
      <c r="H12" s="22">
        <f t="shared" si="4"/>
        <v>900</v>
      </c>
      <c r="I12" s="11">
        <f t="shared" si="0"/>
        <v>900</v>
      </c>
      <c r="J12" s="55">
        <v>1000</v>
      </c>
      <c r="K12" s="31">
        <f t="shared" si="5"/>
        <v>0.9</v>
      </c>
      <c r="L12" s="137">
        <v>0.9</v>
      </c>
      <c r="M12" s="31">
        <f t="shared" si="6"/>
        <v>360</v>
      </c>
      <c r="N12" s="137">
        <v>4</v>
      </c>
      <c r="O12" s="137">
        <v>4</v>
      </c>
      <c r="P12" s="137">
        <v>900</v>
      </c>
      <c r="Q12" s="137">
        <v>1</v>
      </c>
      <c r="R12" s="14" t="s">
        <v>42</v>
      </c>
      <c r="S12" s="42" t="s">
        <v>113</v>
      </c>
      <c r="T12" s="58">
        <f t="shared" si="1"/>
        <v>10459.056316590564</v>
      </c>
      <c r="U12" s="58">
        <f t="shared" si="2"/>
        <v>10459.056316590564</v>
      </c>
      <c r="V12" s="5">
        <v>1.6419999999999999</v>
      </c>
      <c r="W12" s="58">
        <f t="shared" si="3"/>
        <v>1642</v>
      </c>
      <c r="X12" s="58">
        <v>11</v>
      </c>
      <c r="Y12" s="62">
        <v>12</v>
      </c>
      <c r="Z12" s="62">
        <v>12</v>
      </c>
      <c r="AA12" s="64" t="s">
        <v>154</v>
      </c>
      <c r="AB12" s="64" t="s">
        <v>155</v>
      </c>
      <c r="AC12" s="11"/>
    </row>
    <row r="13" spans="1:32" ht="29" x14ac:dyDescent="0.35">
      <c r="A13" s="110" t="s">
        <v>43</v>
      </c>
      <c r="B13" s="24">
        <v>648219.17808219173</v>
      </c>
      <c r="C13" s="24">
        <v>0</v>
      </c>
      <c r="D13" s="24">
        <v>0</v>
      </c>
      <c r="E13" s="24">
        <v>-1.4999999999999999E-2</v>
      </c>
      <c r="F13" s="24">
        <v>26.928000000000004</v>
      </c>
      <c r="G13" s="24">
        <v>48.96</v>
      </c>
      <c r="H13" s="25">
        <f t="shared" ref="H13:H21" si="7">G13*100/85</f>
        <v>57.6</v>
      </c>
      <c r="I13" s="24">
        <f t="shared" si="0"/>
        <v>48.96</v>
      </c>
      <c r="J13" s="24">
        <v>58</v>
      </c>
      <c r="K13" s="25">
        <f t="shared" si="5"/>
        <v>0.84413793103448276</v>
      </c>
      <c r="L13" s="25">
        <v>0.84413793103448276</v>
      </c>
      <c r="M13" s="25">
        <f>I13</f>
        <v>48.96</v>
      </c>
      <c r="N13" s="25">
        <v>1</v>
      </c>
      <c r="O13" s="25">
        <v>1</v>
      </c>
      <c r="P13" s="25">
        <v>48.96</v>
      </c>
      <c r="Q13" s="25">
        <v>1</v>
      </c>
      <c r="R13" s="110" t="s">
        <v>43</v>
      </c>
      <c r="S13" s="42" t="s">
        <v>114</v>
      </c>
      <c r="T13" s="34">
        <f t="shared" si="1"/>
        <v>13239.770794162412</v>
      </c>
      <c r="U13" s="58">
        <f t="shared" si="2"/>
        <v>11253.805175038051</v>
      </c>
      <c r="V13" s="19">
        <v>0</v>
      </c>
      <c r="W13" s="34">
        <f t="shared" si="3"/>
        <v>0</v>
      </c>
      <c r="X13" s="58">
        <v>12</v>
      </c>
      <c r="Y13" s="62">
        <v>12</v>
      </c>
      <c r="Z13" s="62">
        <v>12</v>
      </c>
      <c r="AA13" s="64" t="s">
        <v>156</v>
      </c>
      <c r="AB13" s="63">
        <v>48200</v>
      </c>
      <c r="AC13" s="11"/>
    </row>
    <row r="14" spans="1:32" ht="29" x14ac:dyDescent="0.35">
      <c r="A14" s="110" t="s">
        <v>44</v>
      </c>
      <c r="B14" s="24">
        <v>155616.43835616438</v>
      </c>
      <c r="C14" s="24">
        <v>0</v>
      </c>
      <c r="D14" s="24">
        <v>0</v>
      </c>
      <c r="E14" s="24">
        <v>-1.4999999999999999E-2</v>
      </c>
      <c r="F14" s="24">
        <v>9.3500000000000014</v>
      </c>
      <c r="G14" s="24">
        <v>17</v>
      </c>
      <c r="H14" s="25">
        <f t="shared" si="7"/>
        <v>20</v>
      </c>
      <c r="I14" s="24">
        <f t="shared" si="0"/>
        <v>17</v>
      </c>
      <c r="J14" s="24">
        <v>20</v>
      </c>
      <c r="K14" s="25">
        <f t="shared" si="5"/>
        <v>0.85</v>
      </c>
      <c r="L14" s="25">
        <v>0.85</v>
      </c>
      <c r="M14" s="25">
        <f t="shared" ref="M14:M19" si="8">I14</f>
        <v>17</v>
      </c>
      <c r="N14" s="25">
        <v>1</v>
      </c>
      <c r="O14" s="25">
        <v>1</v>
      </c>
      <c r="P14" s="25">
        <v>17</v>
      </c>
      <c r="Q14" s="25">
        <v>1</v>
      </c>
      <c r="R14" s="110" t="s">
        <v>44</v>
      </c>
      <c r="S14" s="42" t="s">
        <v>114</v>
      </c>
      <c r="T14" s="18">
        <f t="shared" si="1"/>
        <v>9153.9081385979043</v>
      </c>
      <c r="U14" s="58">
        <f t="shared" si="2"/>
        <v>7780.821917808219</v>
      </c>
      <c r="V14" s="19">
        <v>0</v>
      </c>
      <c r="W14" s="18">
        <f t="shared" si="3"/>
        <v>0</v>
      </c>
      <c r="X14" s="58">
        <v>13</v>
      </c>
      <c r="Y14" s="62">
        <v>12</v>
      </c>
      <c r="Z14" s="62">
        <v>12</v>
      </c>
      <c r="AA14" s="64" t="s">
        <v>156</v>
      </c>
      <c r="AB14" s="63">
        <v>48200</v>
      </c>
      <c r="AC14" s="11"/>
    </row>
    <row r="15" spans="1:32" ht="29" x14ac:dyDescent="0.35">
      <c r="A15" s="110" t="s">
        <v>211</v>
      </c>
      <c r="B15" s="24">
        <v>516164.38356164383</v>
      </c>
      <c r="C15" s="24">
        <v>0</v>
      </c>
      <c r="D15" s="24">
        <v>0</v>
      </c>
      <c r="E15" s="24">
        <v>-1.4999999999999999E-2</v>
      </c>
      <c r="F15" s="24">
        <v>46.282499999999999</v>
      </c>
      <c r="G15" s="24">
        <v>84.149999999999991</v>
      </c>
      <c r="H15" s="25">
        <f t="shared" si="7"/>
        <v>99</v>
      </c>
      <c r="I15" s="24">
        <f t="shared" si="0"/>
        <v>84.149999999999991</v>
      </c>
      <c r="J15" s="24">
        <v>99</v>
      </c>
      <c r="K15" s="25">
        <f t="shared" si="5"/>
        <v>0.84999999999999987</v>
      </c>
      <c r="L15" s="25">
        <v>0.84999999999999987</v>
      </c>
      <c r="M15" s="25">
        <f t="shared" si="8"/>
        <v>84.149999999999991</v>
      </c>
      <c r="N15" s="25">
        <v>1</v>
      </c>
      <c r="O15" s="25">
        <v>1</v>
      </c>
      <c r="P15" s="25">
        <v>84.149999999999991</v>
      </c>
      <c r="Q15" s="25">
        <v>1</v>
      </c>
      <c r="R15" s="110" t="s">
        <v>45</v>
      </c>
      <c r="S15" s="42" t="s">
        <v>114</v>
      </c>
      <c r="T15" s="18">
        <f t="shared" si="1"/>
        <v>6133.860767220961</v>
      </c>
      <c r="U15" s="58">
        <f t="shared" si="2"/>
        <v>5213.7816521378163</v>
      </c>
      <c r="V15" s="19">
        <v>0</v>
      </c>
      <c r="W15" s="18">
        <f t="shared" si="3"/>
        <v>0</v>
      </c>
      <c r="X15" s="58">
        <v>14</v>
      </c>
      <c r="Y15" s="62">
        <v>12</v>
      </c>
      <c r="Z15" s="62">
        <v>12</v>
      </c>
      <c r="AA15" s="64" t="s">
        <v>156</v>
      </c>
      <c r="AB15" s="63">
        <v>48200</v>
      </c>
      <c r="AC15" s="11"/>
    </row>
    <row r="16" spans="1:32" ht="29" x14ac:dyDescent="0.35">
      <c r="A16" s="110" t="s">
        <v>46</v>
      </c>
      <c r="B16" s="24">
        <v>1261643.8356164384</v>
      </c>
      <c r="C16" s="24">
        <v>0</v>
      </c>
      <c r="D16" s="24">
        <v>0</v>
      </c>
      <c r="E16" s="24">
        <v>-1.4999999999999999E-2</v>
      </c>
      <c r="F16" s="24">
        <v>119.21250000000001</v>
      </c>
      <c r="G16" s="24">
        <v>216.75</v>
      </c>
      <c r="H16" s="25">
        <f t="shared" si="7"/>
        <v>255</v>
      </c>
      <c r="I16" s="24">
        <f t="shared" si="0"/>
        <v>216.75</v>
      </c>
      <c r="J16" s="24">
        <v>255</v>
      </c>
      <c r="K16" s="25">
        <f t="shared" si="5"/>
        <v>0.85</v>
      </c>
      <c r="L16" s="25">
        <v>0.85</v>
      </c>
      <c r="M16" s="25">
        <f t="shared" si="8"/>
        <v>216.75</v>
      </c>
      <c r="N16" s="25">
        <v>1</v>
      </c>
      <c r="O16" s="25">
        <v>1</v>
      </c>
      <c r="P16" s="25">
        <v>216.75</v>
      </c>
      <c r="Q16" s="25">
        <v>1</v>
      </c>
      <c r="R16" s="110" t="s">
        <v>46</v>
      </c>
      <c r="S16" s="42" t="s">
        <v>114</v>
      </c>
      <c r="T16" s="18">
        <f t="shared" si="1"/>
        <v>5820.7328056121723</v>
      </c>
      <c r="U16" s="58">
        <f t="shared" si="2"/>
        <v>4947.6228847703469</v>
      </c>
      <c r="V16" s="19">
        <v>0</v>
      </c>
      <c r="W16" s="18">
        <f t="shared" si="3"/>
        <v>0</v>
      </c>
      <c r="X16" s="58">
        <v>15</v>
      </c>
      <c r="Y16" s="62">
        <v>12</v>
      </c>
      <c r="Z16" s="62">
        <v>12</v>
      </c>
      <c r="AA16" s="64" t="s">
        <v>156</v>
      </c>
      <c r="AB16" s="63">
        <v>48200</v>
      </c>
      <c r="AC16" s="11"/>
    </row>
    <row r="17" spans="1:29" ht="29" x14ac:dyDescent="0.35">
      <c r="A17" s="110" t="s">
        <v>212</v>
      </c>
      <c r="B17" s="24">
        <v>196164.38356164383</v>
      </c>
      <c r="C17" s="24">
        <v>0</v>
      </c>
      <c r="D17" s="24">
        <v>0</v>
      </c>
      <c r="E17" s="24">
        <v>-1.4999999999999999E-2</v>
      </c>
      <c r="F17" s="24">
        <v>6.4047499999999999</v>
      </c>
      <c r="G17" s="24">
        <v>11.645</v>
      </c>
      <c r="H17" s="25">
        <f t="shared" si="7"/>
        <v>13.7</v>
      </c>
      <c r="I17" s="24">
        <f t="shared" si="0"/>
        <v>11.645</v>
      </c>
      <c r="J17" s="24">
        <v>14</v>
      </c>
      <c r="K17" s="25">
        <f t="shared" si="5"/>
        <v>0.83178571428571424</v>
      </c>
      <c r="L17" s="25">
        <v>0.83178571428571424</v>
      </c>
      <c r="M17" s="25">
        <f t="shared" si="8"/>
        <v>11.645</v>
      </c>
      <c r="N17" s="25">
        <v>1</v>
      </c>
      <c r="O17" s="25">
        <v>1</v>
      </c>
      <c r="P17" s="25">
        <v>11.645</v>
      </c>
      <c r="Q17" s="25">
        <v>1</v>
      </c>
      <c r="R17" s="110" t="s">
        <v>47</v>
      </c>
      <c r="S17" s="42" t="s">
        <v>114</v>
      </c>
      <c r="T17" s="18">
        <f t="shared" si="1"/>
        <v>16845.374286100803</v>
      </c>
      <c r="U17" s="58">
        <f t="shared" si="2"/>
        <v>14318.568143185681</v>
      </c>
      <c r="V17" s="19">
        <v>0</v>
      </c>
      <c r="W17" s="18">
        <f t="shared" si="3"/>
        <v>0</v>
      </c>
      <c r="X17" s="58">
        <v>16</v>
      </c>
      <c r="Y17" s="62">
        <v>12</v>
      </c>
      <c r="Z17" s="62">
        <v>12</v>
      </c>
      <c r="AA17" s="64" t="s">
        <v>156</v>
      </c>
      <c r="AB17" s="63">
        <v>48200</v>
      </c>
      <c r="AC17" s="11"/>
    </row>
    <row r="18" spans="1:29" ht="29" x14ac:dyDescent="0.35">
      <c r="A18" s="110" t="s">
        <v>213</v>
      </c>
      <c r="B18" s="24">
        <v>105205.47945205479</v>
      </c>
      <c r="C18" s="24">
        <v>0</v>
      </c>
      <c r="D18" s="24">
        <v>0</v>
      </c>
      <c r="E18" s="24">
        <v>-1.4999999999999999E-2</v>
      </c>
      <c r="F18" s="24">
        <v>2.8050000000000002</v>
      </c>
      <c r="G18" s="24">
        <v>5.0999999999999996</v>
      </c>
      <c r="H18" s="25">
        <f t="shared" si="7"/>
        <v>5.9999999999999991</v>
      </c>
      <c r="I18" s="24">
        <f t="shared" si="0"/>
        <v>5.0999999999999996</v>
      </c>
      <c r="J18" s="24">
        <v>6</v>
      </c>
      <c r="K18" s="25">
        <f t="shared" si="5"/>
        <v>0.85</v>
      </c>
      <c r="L18" s="25">
        <v>0.85</v>
      </c>
      <c r="M18" s="25">
        <f t="shared" si="8"/>
        <v>5.0999999999999996</v>
      </c>
      <c r="N18" s="25">
        <v>1</v>
      </c>
      <c r="O18" s="25">
        <v>1</v>
      </c>
      <c r="P18" s="25">
        <v>5.0999999999999996</v>
      </c>
      <c r="Q18" s="25">
        <v>1</v>
      </c>
      <c r="R18" s="110" t="s">
        <v>48</v>
      </c>
      <c r="S18" s="42" t="s">
        <v>114</v>
      </c>
      <c r="T18" s="18">
        <f t="shared" si="1"/>
        <v>20628.525382755841</v>
      </c>
      <c r="U18" s="58">
        <f t="shared" si="2"/>
        <v>17534.246575342466</v>
      </c>
      <c r="V18" s="19">
        <v>0</v>
      </c>
      <c r="W18" s="18">
        <f t="shared" si="3"/>
        <v>0</v>
      </c>
      <c r="X18" s="58">
        <v>17</v>
      </c>
      <c r="Y18" s="62">
        <v>12</v>
      </c>
      <c r="Z18" s="62">
        <v>12</v>
      </c>
      <c r="AA18" s="64" t="s">
        <v>156</v>
      </c>
      <c r="AB18" s="63">
        <v>48200</v>
      </c>
      <c r="AC18" s="11"/>
    </row>
    <row r="19" spans="1:29" ht="29" x14ac:dyDescent="0.35">
      <c r="A19" s="139" t="s">
        <v>49</v>
      </c>
      <c r="B19" s="24">
        <v>81095.890410958906</v>
      </c>
      <c r="C19" s="24">
        <v>0</v>
      </c>
      <c r="D19" s="24">
        <v>0</v>
      </c>
      <c r="E19" s="24">
        <v>-1.4999999999999999E-2</v>
      </c>
      <c r="F19" s="24">
        <v>1.6830000000000003</v>
      </c>
      <c r="G19" s="24">
        <v>3.06</v>
      </c>
      <c r="H19" s="25">
        <f t="shared" si="7"/>
        <v>3.6</v>
      </c>
      <c r="I19" s="24">
        <f t="shared" si="0"/>
        <v>3.06</v>
      </c>
      <c r="J19" s="24">
        <v>4</v>
      </c>
      <c r="K19" s="25">
        <f t="shared" si="5"/>
        <v>0.76500000000000001</v>
      </c>
      <c r="L19" s="25">
        <v>0.76500000000000001</v>
      </c>
      <c r="M19" s="25">
        <f t="shared" si="8"/>
        <v>3.06</v>
      </c>
      <c r="N19" s="25">
        <v>1</v>
      </c>
      <c r="O19" s="25">
        <v>1</v>
      </c>
      <c r="P19" s="25">
        <v>3.06</v>
      </c>
      <c r="Q19" s="25">
        <v>1</v>
      </c>
      <c r="R19" s="110" t="s">
        <v>49</v>
      </c>
      <c r="S19" s="41" t="s">
        <v>114</v>
      </c>
      <c r="T19" s="18">
        <f t="shared" si="1"/>
        <v>26501.924970901604</v>
      </c>
      <c r="U19" s="58">
        <f t="shared" si="2"/>
        <v>22526.636225266364</v>
      </c>
      <c r="V19" s="19">
        <v>0</v>
      </c>
      <c r="W19" s="18">
        <f t="shared" si="3"/>
        <v>0</v>
      </c>
      <c r="X19" s="58">
        <v>18</v>
      </c>
      <c r="Y19" s="62">
        <v>12</v>
      </c>
      <c r="Z19" s="62">
        <v>12</v>
      </c>
      <c r="AA19" s="64" t="s">
        <v>156</v>
      </c>
      <c r="AB19" s="63">
        <v>48200</v>
      </c>
      <c r="AC19" s="11"/>
    </row>
    <row r="20" spans="1:29" x14ac:dyDescent="0.35">
      <c r="A20" s="110" t="s">
        <v>50</v>
      </c>
      <c r="B20" s="24">
        <v>1186849.3150684931</v>
      </c>
      <c r="C20" s="24">
        <v>3260</v>
      </c>
      <c r="D20" s="24">
        <v>0.01</v>
      </c>
      <c r="E20" s="24">
        <v>0.05</v>
      </c>
      <c r="F20" s="24">
        <v>55.866250000000008</v>
      </c>
      <c r="G20" s="24">
        <v>101.575</v>
      </c>
      <c r="H20" s="25">
        <f t="shared" si="7"/>
        <v>119.5</v>
      </c>
      <c r="I20" s="24">
        <f t="shared" si="0"/>
        <v>101.575</v>
      </c>
      <c r="J20" s="24">
        <v>119.5</v>
      </c>
      <c r="K20" s="25">
        <f t="shared" si="5"/>
        <v>0.85</v>
      </c>
      <c r="L20" s="25">
        <v>0.85</v>
      </c>
      <c r="M20" s="25">
        <f>0.8*I20</f>
        <v>81.260000000000005</v>
      </c>
      <c r="N20" s="25">
        <v>1</v>
      </c>
      <c r="O20" s="25">
        <v>1</v>
      </c>
      <c r="P20" s="25">
        <v>101.575</v>
      </c>
      <c r="Q20" s="25">
        <v>1</v>
      </c>
      <c r="R20" s="110" t="s">
        <v>50</v>
      </c>
      <c r="S20" s="42" t="s">
        <v>109</v>
      </c>
      <c r="T20" s="18">
        <f t="shared" si="1"/>
        <v>11684.462860630008</v>
      </c>
      <c r="U20" s="58">
        <f t="shared" si="2"/>
        <v>9931.7934315355069</v>
      </c>
      <c r="V20" s="16">
        <v>4.62</v>
      </c>
      <c r="W20" s="18">
        <f t="shared" si="3"/>
        <v>4620</v>
      </c>
      <c r="X20" s="58">
        <v>19</v>
      </c>
      <c r="Y20" s="62">
        <v>4</v>
      </c>
      <c r="Z20" s="62">
        <v>4</v>
      </c>
      <c r="AA20" s="63">
        <v>34364</v>
      </c>
      <c r="AB20" s="65">
        <v>43495</v>
      </c>
      <c r="AC20" s="11"/>
    </row>
    <row r="21" spans="1:29" x14ac:dyDescent="0.35">
      <c r="A21" s="110" t="s">
        <v>51</v>
      </c>
      <c r="B21" s="24">
        <v>1431780.8219178081</v>
      </c>
      <c r="C21" s="24">
        <v>4360</v>
      </c>
      <c r="D21" s="24">
        <v>0.01</v>
      </c>
      <c r="E21" s="24">
        <v>0.05</v>
      </c>
      <c r="F21" s="24">
        <v>113.87832500000002</v>
      </c>
      <c r="G21" s="24">
        <v>207.0515</v>
      </c>
      <c r="H21" s="25">
        <f t="shared" si="7"/>
        <v>243.59</v>
      </c>
      <c r="I21" s="24">
        <f t="shared" si="0"/>
        <v>207.0515</v>
      </c>
      <c r="J21" s="24">
        <v>243.59</v>
      </c>
      <c r="K21" s="25">
        <f t="shared" si="5"/>
        <v>0.85</v>
      </c>
      <c r="L21" s="25">
        <v>0.85</v>
      </c>
      <c r="M21" s="25">
        <f>0.8*I21</f>
        <v>165.64120000000003</v>
      </c>
      <c r="N21" s="25">
        <v>1</v>
      </c>
      <c r="O21" s="25">
        <v>1</v>
      </c>
      <c r="P21" s="25">
        <v>207.0515</v>
      </c>
      <c r="Q21" s="25">
        <v>1</v>
      </c>
      <c r="R21" s="110" t="s">
        <v>51</v>
      </c>
      <c r="S21" s="42" t="s">
        <v>109</v>
      </c>
      <c r="T21" s="18">
        <f t="shared" si="1"/>
        <v>6915.0951425988615</v>
      </c>
      <c r="U21" s="58">
        <f t="shared" si="2"/>
        <v>5877.830871209032</v>
      </c>
      <c r="V21" s="16">
        <v>5.03</v>
      </c>
      <c r="W21" s="18">
        <f t="shared" si="3"/>
        <v>5030</v>
      </c>
      <c r="X21" s="18">
        <v>20</v>
      </c>
      <c r="Y21" s="62">
        <v>4</v>
      </c>
      <c r="Z21" s="62">
        <v>4</v>
      </c>
      <c r="AA21" s="63">
        <v>34364</v>
      </c>
      <c r="AB21" s="65">
        <v>43495</v>
      </c>
      <c r="AC21" s="11"/>
    </row>
    <row r="22" spans="1:29" x14ac:dyDescent="0.35">
      <c r="A22" s="14" t="s">
        <v>214</v>
      </c>
      <c r="B22" s="11">
        <v>1350136.98630137</v>
      </c>
      <c r="C22" s="11">
        <v>4150</v>
      </c>
      <c r="D22" s="11">
        <v>0.02</v>
      </c>
      <c r="E22" s="11">
        <v>0.05</v>
      </c>
      <c r="F22" s="11">
        <v>42.35</v>
      </c>
      <c r="G22" s="11">
        <v>77</v>
      </c>
      <c r="H22" s="22">
        <f>G22</f>
        <v>77</v>
      </c>
      <c r="I22" s="11">
        <f t="shared" si="0"/>
        <v>77</v>
      </c>
      <c r="J22" s="11">
        <v>84</v>
      </c>
      <c r="K22" s="31">
        <f t="shared" si="5"/>
        <v>0.91666666666666663</v>
      </c>
      <c r="L22" s="31">
        <v>0.91666666666666663</v>
      </c>
      <c r="M22" s="31">
        <f>0.4*I22</f>
        <v>30.8</v>
      </c>
      <c r="N22" s="31">
        <v>4</v>
      </c>
      <c r="O22" s="31">
        <v>4</v>
      </c>
      <c r="P22" s="31">
        <v>77</v>
      </c>
      <c r="Q22" s="31">
        <v>1</v>
      </c>
      <c r="R22" s="14" t="s">
        <v>52</v>
      </c>
      <c r="S22" s="42" t="s">
        <v>109</v>
      </c>
      <c r="T22" s="58">
        <f t="shared" si="1"/>
        <v>17534.246575342466</v>
      </c>
      <c r="U22" s="58">
        <f t="shared" si="2"/>
        <v>17534.246575342466</v>
      </c>
      <c r="V22" s="7">
        <v>3.3519999999999999</v>
      </c>
      <c r="W22" s="58">
        <f t="shared" si="3"/>
        <v>3352</v>
      </c>
      <c r="X22" s="18">
        <v>21</v>
      </c>
      <c r="Y22" s="62">
        <v>4</v>
      </c>
      <c r="Z22" s="62">
        <v>12</v>
      </c>
      <c r="AA22" s="63">
        <v>34364</v>
      </c>
      <c r="AB22" s="65">
        <v>43495</v>
      </c>
      <c r="AC22" s="11">
        <v>2029</v>
      </c>
    </row>
    <row r="23" spans="1:29" x14ac:dyDescent="0.35">
      <c r="A23" s="14" t="s">
        <v>215</v>
      </c>
      <c r="B23" s="11">
        <v>2049863.0136986298</v>
      </c>
      <c r="C23" s="11">
        <v>4170</v>
      </c>
      <c r="D23" s="11">
        <v>0.01</v>
      </c>
      <c r="E23" s="11">
        <v>0.05</v>
      </c>
      <c r="F23" s="11">
        <v>144.65</v>
      </c>
      <c r="G23" s="11">
        <v>263</v>
      </c>
      <c r="H23" s="22">
        <f t="shared" ref="H23:H34" si="9">G23</f>
        <v>263</v>
      </c>
      <c r="I23" s="11">
        <f t="shared" si="0"/>
        <v>263</v>
      </c>
      <c r="J23" s="11">
        <v>271.83</v>
      </c>
      <c r="K23" s="31">
        <f t="shared" si="5"/>
        <v>0.96751646249494172</v>
      </c>
      <c r="L23" s="31">
        <v>0.96751646249494172</v>
      </c>
      <c r="M23" s="31">
        <f>0.8*I23</f>
        <v>210.4</v>
      </c>
      <c r="N23" s="31">
        <v>1</v>
      </c>
      <c r="O23" s="31">
        <v>1</v>
      </c>
      <c r="P23" s="31">
        <v>263</v>
      </c>
      <c r="Q23" s="31">
        <v>1</v>
      </c>
      <c r="R23" s="14" t="s">
        <v>53</v>
      </c>
      <c r="S23" s="42" t="s">
        <v>109</v>
      </c>
      <c r="T23" s="58">
        <f t="shared" si="1"/>
        <v>7794.1559456221667</v>
      </c>
      <c r="U23" s="58">
        <f t="shared" si="2"/>
        <v>7794.1559456221667</v>
      </c>
      <c r="V23" s="8">
        <v>2.8450000000000002</v>
      </c>
      <c r="W23" s="58">
        <f t="shared" si="3"/>
        <v>2845</v>
      </c>
      <c r="X23" s="18">
        <v>22</v>
      </c>
      <c r="Y23" s="62">
        <v>4</v>
      </c>
      <c r="Z23" s="62">
        <v>4</v>
      </c>
      <c r="AA23" s="63">
        <v>34364</v>
      </c>
      <c r="AB23" s="65">
        <v>43495</v>
      </c>
      <c r="AC23" s="11"/>
    </row>
    <row r="24" spans="1:29" x14ac:dyDescent="0.35">
      <c r="A24" s="14" t="s">
        <v>216</v>
      </c>
      <c r="B24" s="11">
        <v>4264383.5616438352</v>
      </c>
      <c r="C24" s="11">
        <v>3920</v>
      </c>
      <c r="D24" s="11">
        <v>-0.02</v>
      </c>
      <c r="E24" s="11">
        <v>0.05</v>
      </c>
      <c r="F24" s="11">
        <v>75.350000000000009</v>
      </c>
      <c r="G24" s="11">
        <v>137</v>
      </c>
      <c r="H24" s="22">
        <f t="shared" si="9"/>
        <v>137</v>
      </c>
      <c r="I24" s="11">
        <f t="shared" si="0"/>
        <v>137</v>
      </c>
      <c r="J24" s="11">
        <v>150.43</v>
      </c>
      <c r="K24" s="31">
        <f t="shared" si="5"/>
        <v>0.91072259522701582</v>
      </c>
      <c r="L24" s="31">
        <v>0.91072259522701582</v>
      </c>
      <c r="M24" s="31">
        <f t="shared" ref="M24:M34" si="10">0.4*I24</f>
        <v>54.800000000000004</v>
      </c>
      <c r="N24" s="31">
        <v>1</v>
      </c>
      <c r="O24" s="31">
        <v>1</v>
      </c>
      <c r="P24" s="31">
        <v>137</v>
      </c>
      <c r="Q24" s="31">
        <v>1</v>
      </c>
      <c r="R24" s="14" t="s">
        <v>54</v>
      </c>
      <c r="S24" s="42" t="s">
        <v>109</v>
      </c>
      <c r="T24" s="58">
        <f t="shared" si="1"/>
        <v>31126.887311268871</v>
      </c>
      <c r="U24" s="58">
        <f t="shared" si="2"/>
        <v>31126.887311268871</v>
      </c>
      <c r="V24" s="9">
        <v>3.1240000000000001</v>
      </c>
      <c r="W24" s="58">
        <f t="shared" si="3"/>
        <v>3124</v>
      </c>
      <c r="X24" s="18">
        <v>23</v>
      </c>
      <c r="Y24" s="62">
        <v>12</v>
      </c>
      <c r="Z24" s="62">
        <v>12</v>
      </c>
      <c r="AA24" s="66">
        <v>39406</v>
      </c>
      <c r="AB24" s="65">
        <v>46711</v>
      </c>
      <c r="AC24" s="11"/>
    </row>
    <row r="25" spans="1:29" x14ac:dyDescent="0.35">
      <c r="A25" s="14" t="s">
        <v>55</v>
      </c>
      <c r="B25" s="11">
        <v>5713150.6849315064</v>
      </c>
      <c r="C25" s="11">
        <v>1760</v>
      </c>
      <c r="D25" s="11">
        <v>0.03</v>
      </c>
      <c r="E25" s="11">
        <v>0.05</v>
      </c>
      <c r="F25" s="11">
        <v>177.65</v>
      </c>
      <c r="G25" s="11">
        <v>323</v>
      </c>
      <c r="H25" s="22">
        <f t="shared" si="9"/>
        <v>323</v>
      </c>
      <c r="I25" s="11">
        <f t="shared" si="0"/>
        <v>323</v>
      </c>
      <c r="J25" s="11">
        <v>373.2</v>
      </c>
      <c r="K25" s="31">
        <f t="shared" si="5"/>
        <v>0.86548767416934624</v>
      </c>
      <c r="L25" s="31">
        <v>0.86548767416934624</v>
      </c>
      <c r="M25" s="31">
        <f t="shared" si="10"/>
        <v>129.20000000000002</v>
      </c>
      <c r="N25" s="31">
        <v>4</v>
      </c>
      <c r="O25" s="31">
        <v>4</v>
      </c>
      <c r="P25" s="31">
        <v>323</v>
      </c>
      <c r="Q25" s="31">
        <v>1</v>
      </c>
      <c r="R25" s="14" t="s">
        <v>55</v>
      </c>
      <c r="S25" s="42" t="s">
        <v>109</v>
      </c>
      <c r="T25" s="58">
        <f t="shared" si="1"/>
        <v>17687.773018363798</v>
      </c>
      <c r="U25" s="58">
        <f t="shared" si="2"/>
        <v>17687.773018363798</v>
      </c>
      <c r="V25" s="8">
        <v>1.351</v>
      </c>
      <c r="W25" s="58">
        <f t="shared" si="3"/>
        <v>1351</v>
      </c>
      <c r="X25" s="18">
        <v>24</v>
      </c>
      <c r="Y25" s="62">
        <v>4</v>
      </c>
      <c r="Z25" s="62">
        <v>12</v>
      </c>
      <c r="AA25" s="63">
        <v>34364</v>
      </c>
      <c r="AB25" s="65">
        <v>43495</v>
      </c>
      <c r="AC25" s="11">
        <v>2029</v>
      </c>
    </row>
    <row r="26" spans="1:29" ht="29" x14ac:dyDescent="0.35">
      <c r="A26" s="14" t="s">
        <v>56</v>
      </c>
      <c r="B26" s="11">
        <v>6078082.1917808224</v>
      </c>
      <c r="C26" s="11">
        <v>1790</v>
      </c>
      <c r="D26" s="11">
        <v>0.01</v>
      </c>
      <c r="E26" s="11">
        <v>0.05</v>
      </c>
      <c r="F26" s="11">
        <v>177.65</v>
      </c>
      <c r="G26" s="11">
        <v>323</v>
      </c>
      <c r="H26" s="22">
        <f t="shared" si="9"/>
        <v>323</v>
      </c>
      <c r="I26" s="11">
        <f t="shared" si="0"/>
        <v>323</v>
      </c>
      <c r="J26" s="11">
        <v>347.5</v>
      </c>
      <c r="K26" s="31">
        <f t="shared" si="5"/>
        <v>0.92949640287769786</v>
      </c>
      <c r="L26" s="31">
        <v>0.92949640287769786</v>
      </c>
      <c r="M26" s="31">
        <f t="shared" si="10"/>
        <v>129.20000000000002</v>
      </c>
      <c r="N26" s="31">
        <v>4</v>
      </c>
      <c r="O26" s="31">
        <v>4</v>
      </c>
      <c r="P26" s="31">
        <v>323</v>
      </c>
      <c r="Q26" s="31">
        <v>1</v>
      </c>
      <c r="R26" s="14" t="s">
        <v>56</v>
      </c>
      <c r="S26" s="42" t="s">
        <v>109</v>
      </c>
      <c r="T26" s="58">
        <f t="shared" si="1"/>
        <v>18817.591925018027</v>
      </c>
      <c r="U26" s="58">
        <f t="shared" si="2"/>
        <v>18817.591925018027</v>
      </c>
      <c r="V26" s="8">
        <v>1.351</v>
      </c>
      <c r="W26" s="58">
        <f t="shared" si="3"/>
        <v>1351</v>
      </c>
      <c r="X26" s="18">
        <v>25</v>
      </c>
      <c r="Y26" s="62">
        <v>11</v>
      </c>
      <c r="Z26" s="62">
        <v>11</v>
      </c>
      <c r="AA26" s="64" t="s">
        <v>157</v>
      </c>
      <c r="AB26" s="65">
        <v>46354</v>
      </c>
      <c r="AC26" s="11"/>
    </row>
    <row r="27" spans="1:29" x14ac:dyDescent="0.35">
      <c r="A27" s="14" t="s">
        <v>57</v>
      </c>
      <c r="B27" s="11">
        <v>9095890.4109589048</v>
      </c>
      <c r="C27" s="11">
        <v>1320</v>
      </c>
      <c r="D27" s="11">
        <v>0.03</v>
      </c>
      <c r="E27" s="11">
        <v>0.05</v>
      </c>
      <c r="F27" s="11">
        <v>431.20000000000005</v>
      </c>
      <c r="G27" s="11">
        <v>784</v>
      </c>
      <c r="H27" s="22">
        <f t="shared" si="9"/>
        <v>784</v>
      </c>
      <c r="I27" s="11">
        <f t="shared" si="0"/>
        <v>784</v>
      </c>
      <c r="J27" s="11">
        <v>849</v>
      </c>
      <c r="K27" s="31">
        <f t="shared" si="5"/>
        <v>0.92343934040047115</v>
      </c>
      <c r="L27" s="31">
        <v>0.92343934040047115</v>
      </c>
      <c r="M27" s="31">
        <f t="shared" si="10"/>
        <v>313.60000000000002</v>
      </c>
      <c r="N27" s="31">
        <v>4</v>
      </c>
      <c r="O27" s="31">
        <v>4</v>
      </c>
      <c r="P27" s="31">
        <v>784</v>
      </c>
      <c r="Q27" s="31">
        <v>1</v>
      </c>
      <c r="R27" s="14" t="s">
        <v>57</v>
      </c>
      <c r="S27" s="42" t="s">
        <v>109</v>
      </c>
      <c r="T27" s="58">
        <f t="shared" si="1"/>
        <v>11601.901034386357</v>
      </c>
      <c r="U27" s="58">
        <f t="shared" si="2"/>
        <v>11601.901034386357</v>
      </c>
      <c r="V27" s="9">
        <v>1.478</v>
      </c>
      <c r="W27" s="58">
        <f t="shared" si="3"/>
        <v>1478</v>
      </c>
      <c r="X27" s="18">
        <v>26</v>
      </c>
      <c r="Y27" s="62">
        <v>4</v>
      </c>
      <c r="Z27" s="62">
        <v>12</v>
      </c>
      <c r="AA27" s="63">
        <v>34364</v>
      </c>
      <c r="AB27" s="65">
        <v>43495</v>
      </c>
      <c r="AC27" s="11">
        <v>2029</v>
      </c>
    </row>
    <row r="28" spans="1:29" x14ac:dyDescent="0.35">
      <c r="A28" s="14" t="s">
        <v>58</v>
      </c>
      <c r="B28" s="11">
        <v>9039452.0547945201</v>
      </c>
      <c r="C28" s="11">
        <v>3520</v>
      </c>
      <c r="D28" s="11">
        <v>0.03</v>
      </c>
      <c r="E28" s="11">
        <v>0.05</v>
      </c>
      <c r="F28" s="11">
        <v>217.8</v>
      </c>
      <c r="G28" s="11">
        <v>396</v>
      </c>
      <c r="H28" s="22">
        <f t="shared" si="9"/>
        <v>396</v>
      </c>
      <c r="I28" s="11">
        <f t="shared" si="0"/>
        <v>396</v>
      </c>
      <c r="J28" s="11">
        <v>440</v>
      </c>
      <c r="K28" s="31">
        <f t="shared" si="5"/>
        <v>0.9</v>
      </c>
      <c r="L28" s="31">
        <v>0.9</v>
      </c>
      <c r="M28" s="31">
        <f t="shared" si="10"/>
        <v>158.4</v>
      </c>
      <c r="N28" s="31">
        <v>4</v>
      </c>
      <c r="O28" s="31">
        <v>4</v>
      </c>
      <c r="P28" s="31">
        <v>396</v>
      </c>
      <c r="Q28" s="31">
        <v>1</v>
      </c>
      <c r="R28" s="14" t="s">
        <v>58</v>
      </c>
      <c r="S28" s="42" t="s">
        <v>109</v>
      </c>
      <c r="T28" s="58">
        <f t="shared" si="1"/>
        <v>22826.899128268989</v>
      </c>
      <c r="U28" s="58">
        <f t="shared" si="2"/>
        <v>22826.899128268989</v>
      </c>
      <c r="V28" s="8">
        <v>2.88</v>
      </c>
      <c r="W28" s="58">
        <f t="shared" si="3"/>
        <v>2880</v>
      </c>
      <c r="X28" s="18">
        <v>27</v>
      </c>
      <c r="Y28" s="62">
        <v>5</v>
      </c>
      <c r="Z28" s="62">
        <v>12</v>
      </c>
      <c r="AA28" s="63">
        <v>36532</v>
      </c>
      <c r="AB28" s="65">
        <v>43837</v>
      </c>
      <c r="AC28" s="11">
        <v>2029</v>
      </c>
    </row>
    <row r="29" spans="1:29" x14ac:dyDescent="0.35">
      <c r="A29" s="14" t="s">
        <v>59</v>
      </c>
      <c r="B29" s="11">
        <v>4346027.3972602738</v>
      </c>
      <c r="C29" s="11">
        <v>2910</v>
      </c>
      <c r="D29" s="11">
        <v>0.03</v>
      </c>
      <c r="E29" s="11">
        <v>0.05</v>
      </c>
      <c r="F29" s="11">
        <v>129.25</v>
      </c>
      <c r="G29" s="11">
        <v>235</v>
      </c>
      <c r="H29" s="22">
        <f t="shared" si="9"/>
        <v>235</v>
      </c>
      <c r="I29" s="11">
        <f t="shared" si="0"/>
        <v>235</v>
      </c>
      <c r="J29" s="11">
        <v>257.63</v>
      </c>
      <c r="K29" s="31">
        <f t="shared" si="5"/>
        <v>0.91216085083258935</v>
      </c>
      <c r="L29" s="31">
        <v>0.91216085083258935</v>
      </c>
      <c r="M29" s="31">
        <f t="shared" si="10"/>
        <v>94</v>
      </c>
      <c r="N29" s="31">
        <v>4</v>
      </c>
      <c r="O29" s="31">
        <v>4</v>
      </c>
      <c r="P29" s="31">
        <v>235</v>
      </c>
      <c r="Q29" s="31">
        <v>1</v>
      </c>
      <c r="R29" s="14" t="s">
        <v>59</v>
      </c>
      <c r="S29" s="42" t="s">
        <v>109</v>
      </c>
      <c r="T29" s="58">
        <f t="shared" si="1"/>
        <v>18493.733605362868</v>
      </c>
      <c r="U29" s="58">
        <f t="shared" si="2"/>
        <v>18493.733605362868</v>
      </c>
      <c r="V29" s="9">
        <v>3.2250000000000001</v>
      </c>
      <c r="W29" s="58">
        <f t="shared" si="3"/>
        <v>3225</v>
      </c>
      <c r="X29" s="18">
        <v>28</v>
      </c>
      <c r="Y29" s="62">
        <v>4</v>
      </c>
      <c r="Z29" s="62">
        <v>12</v>
      </c>
      <c r="AA29" s="63">
        <v>34364</v>
      </c>
      <c r="AB29" s="65">
        <v>43495</v>
      </c>
      <c r="AC29" s="11">
        <v>2029</v>
      </c>
    </row>
    <row r="30" spans="1:29" x14ac:dyDescent="0.35">
      <c r="A30" s="14" t="s">
        <v>60</v>
      </c>
      <c r="B30" s="11">
        <v>2638356.1643835618</v>
      </c>
      <c r="C30" s="11">
        <v>2860</v>
      </c>
      <c r="D30" s="11">
        <v>0.03</v>
      </c>
      <c r="E30" s="11">
        <v>0.05</v>
      </c>
      <c r="F30" s="11">
        <v>75.900000000000006</v>
      </c>
      <c r="G30" s="11">
        <v>138</v>
      </c>
      <c r="H30" s="22">
        <f t="shared" si="9"/>
        <v>138</v>
      </c>
      <c r="I30" s="11">
        <f t="shared" si="0"/>
        <v>138</v>
      </c>
      <c r="J30" s="11">
        <v>153.1</v>
      </c>
      <c r="K30" s="31">
        <f t="shared" si="5"/>
        <v>0.90137165251469631</v>
      </c>
      <c r="L30" s="31">
        <v>0.90137165251469631</v>
      </c>
      <c r="M30" s="31">
        <f t="shared" si="10"/>
        <v>55.2</v>
      </c>
      <c r="N30" s="31">
        <v>4</v>
      </c>
      <c r="O30" s="31">
        <v>4</v>
      </c>
      <c r="P30" s="31">
        <v>138</v>
      </c>
      <c r="Q30" s="31">
        <v>1</v>
      </c>
      <c r="R30" s="14" t="s">
        <v>60</v>
      </c>
      <c r="S30" s="42" t="s">
        <v>109</v>
      </c>
      <c r="T30" s="58">
        <f t="shared" si="1"/>
        <v>19118.522930315667</v>
      </c>
      <c r="U30" s="58">
        <f t="shared" si="2"/>
        <v>19118.522930315667</v>
      </c>
      <c r="V30" s="9">
        <v>3.2250000000000001</v>
      </c>
      <c r="W30" s="58">
        <f t="shared" si="3"/>
        <v>3225</v>
      </c>
      <c r="X30" s="18">
        <v>29</v>
      </c>
      <c r="Y30" s="62">
        <v>4</v>
      </c>
      <c r="Z30" s="62">
        <v>12</v>
      </c>
      <c r="AA30" s="63">
        <v>36231</v>
      </c>
      <c r="AB30" s="65">
        <v>43536</v>
      </c>
      <c r="AC30" s="11">
        <v>2029</v>
      </c>
    </row>
    <row r="31" spans="1:29" x14ac:dyDescent="0.35">
      <c r="A31" s="14" t="s">
        <v>61</v>
      </c>
      <c r="B31" s="11">
        <v>1975890.4109589041</v>
      </c>
      <c r="C31" s="11">
        <v>2860</v>
      </c>
      <c r="D31" s="11">
        <v>-0.02</v>
      </c>
      <c r="E31" s="11">
        <v>0.05</v>
      </c>
      <c r="F31" s="11">
        <v>37.400000000000006</v>
      </c>
      <c r="G31" s="11">
        <v>68</v>
      </c>
      <c r="H31" s="22">
        <f t="shared" si="9"/>
        <v>68</v>
      </c>
      <c r="I31" s="11">
        <f t="shared" si="0"/>
        <v>68</v>
      </c>
      <c r="J31" s="11">
        <v>74.87</v>
      </c>
      <c r="K31" s="31">
        <f t="shared" si="5"/>
        <v>0.90824095098170154</v>
      </c>
      <c r="L31" s="31">
        <v>0.90824095098170154</v>
      </c>
      <c r="M31" s="31">
        <f t="shared" si="10"/>
        <v>27.200000000000003</v>
      </c>
      <c r="N31" s="31">
        <v>4</v>
      </c>
      <c r="O31" s="31">
        <v>4</v>
      </c>
      <c r="P31" s="31">
        <v>68</v>
      </c>
      <c r="Q31" s="31">
        <v>1</v>
      </c>
      <c r="R31" s="14" t="s">
        <v>61</v>
      </c>
      <c r="S31" s="42" t="s">
        <v>109</v>
      </c>
      <c r="T31" s="58">
        <f t="shared" si="1"/>
        <v>29057.211925866235</v>
      </c>
      <c r="U31" s="58">
        <f t="shared" si="2"/>
        <v>29057.211925866235</v>
      </c>
      <c r="V31" s="9">
        <v>3.2040000000000002</v>
      </c>
      <c r="W31" s="58">
        <f t="shared" si="3"/>
        <v>3204</v>
      </c>
      <c r="X31" s="18">
        <v>30</v>
      </c>
      <c r="Y31" s="62">
        <v>8</v>
      </c>
      <c r="Z31" s="62">
        <v>12</v>
      </c>
      <c r="AA31" s="63">
        <v>37782</v>
      </c>
      <c r="AB31" s="63">
        <v>45087</v>
      </c>
      <c r="AC31" s="11">
        <v>2029</v>
      </c>
    </row>
    <row r="32" spans="1:29" x14ac:dyDescent="0.35">
      <c r="A32" s="14" t="s">
        <v>62</v>
      </c>
      <c r="B32" s="11">
        <v>442465.75342465751</v>
      </c>
      <c r="C32" s="11">
        <v>3650</v>
      </c>
      <c r="D32" s="11">
        <v>0.03</v>
      </c>
      <c r="E32" s="11">
        <v>0.05</v>
      </c>
      <c r="F32" s="11">
        <v>17.05</v>
      </c>
      <c r="G32" s="11">
        <v>31</v>
      </c>
      <c r="H32" s="22">
        <f t="shared" si="9"/>
        <v>31</v>
      </c>
      <c r="I32" s="11">
        <f t="shared" si="0"/>
        <v>31</v>
      </c>
      <c r="J32" s="11">
        <v>33.28</v>
      </c>
      <c r="K32" s="31">
        <f t="shared" si="5"/>
        <v>0.93149038461538458</v>
      </c>
      <c r="L32" s="31">
        <v>0.93149038461538458</v>
      </c>
      <c r="M32" s="31">
        <f t="shared" si="10"/>
        <v>12.4</v>
      </c>
      <c r="N32" s="31">
        <v>4</v>
      </c>
      <c r="O32" s="31">
        <v>4</v>
      </c>
      <c r="P32" s="31">
        <v>31</v>
      </c>
      <c r="Q32" s="31">
        <v>1</v>
      </c>
      <c r="R32" s="14" t="s">
        <v>62</v>
      </c>
      <c r="S32" s="42" t="s">
        <v>109</v>
      </c>
      <c r="T32" s="58">
        <f t="shared" si="1"/>
        <v>14273.088820150242</v>
      </c>
      <c r="U32" s="58">
        <f t="shared" si="2"/>
        <v>14273.088820150242</v>
      </c>
      <c r="V32" s="9">
        <v>2.85</v>
      </c>
      <c r="W32" s="58">
        <f t="shared" si="3"/>
        <v>2850</v>
      </c>
      <c r="X32" s="18">
        <v>31</v>
      </c>
      <c r="Y32" s="62">
        <v>4</v>
      </c>
      <c r="Z32" s="62">
        <v>12</v>
      </c>
      <c r="AA32" s="63">
        <v>33970</v>
      </c>
      <c r="AB32" s="63">
        <v>43466</v>
      </c>
      <c r="AC32" s="11">
        <v>2029</v>
      </c>
    </row>
    <row r="33" spans="1:29" x14ac:dyDescent="0.35">
      <c r="A33" s="14" t="s">
        <v>217</v>
      </c>
      <c r="B33" s="11">
        <v>1210684.9315068494</v>
      </c>
      <c r="C33" s="11">
        <v>2980</v>
      </c>
      <c r="D33" s="11">
        <v>0.03</v>
      </c>
      <c r="E33" s="11">
        <v>0.05</v>
      </c>
      <c r="F33" s="11">
        <v>38.5</v>
      </c>
      <c r="G33" s="11">
        <v>70</v>
      </c>
      <c r="H33" s="22">
        <f t="shared" si="9"/>
        <v>70</v>
      </c>
      <c r="I33" s="11">
        <f t="shared" si="0"/>
        <v>70</v>
      </c>
      <c r="J33" s="11">
        <v>76.61</v>
      </c>
      <c r="K33" s="31">
        <f t="shared" si="5"/>
        <v>0.91371883566114087</v>
      </c>
      <c r="L33" s="31">
        <v>0.91371883566114087</v>
      </c>
      <c r="M33" s="31">
        <f t="shared" si="10"/>
        <v>28</v>
      </c>
      <c r="N33" s="31">
        <v>4</v>
      </c>
      <c r="O33" s="31">
        <v>4</v>
      </c>
      <c r="P33" s="31">
        <v>70</v>
      </c>
      <c r="Q33" s="31">
        <v>1</v>
      </c>
      <c r="R33" s="14" t="s">
        <v>63</v>
      </c>
      <c r="S33" s="42" t="s">
        <v>109</v>
      </c>
      <c r="T33" s="58">
        <f t="shared" si="1"/>
        <v>17295.499021526419</v>
      </c>
      <c r="U33" s="58">
        <f t="shared" si="2"/>
        <v>17295.499021526419</v>
      </c>
      <c r="V33" s="8">
        <v>2.5760000000000001</v>
      </c>
      <c r="W33" s="58">
        <f t="shared" si="3"/>
        <v>2576</v>
      </c>
      <c r="X33" s="18">
        <v>32</v>
      </c>
      <c r="Y33" s="62">
        <v>4</v>
      </c>
      <c r="Z33" s="62">
        <v>12</v>
      </c>
      <c r="AA33" s="63">
        <v>33970</v>
      </c>
      <c r="AB33" s="63">
        <v>43466</v>
      </c>
      <c r="AC33" s="11">
        <v>2029</v>
      </c>
    </row>
    <row r="34" spans="1:29" x14ac:dyDescent="0.35">
      <c r="A34" s="14" t="s">
        <v>218</v>
      </c>
      <c r="B34" s="11">
        <v>5003013.6986301374</v>
      </c>
      <c r="C34" s="11">
        <v>2810</v>
      </c>
      <c r="D34" s="11">
        <v>0.03</v>
      </c>
      <c r="E34" s="11">
        <v>0.05</v>
      </c>
      <c r="F34" s="11">
        <v>129.25</v>
      </c>
      <c r="G34" s="11">
        <v>235</v>
      </c>
      <c r="H34" s="22">
        <f t="shared" si="9"/>
        <v>235</v>
      </c>
      <c r="I34" s="11">
        <f t="shared" si="0"/>
        <v>235</v>
      </c>
      <c r="J34" s="11">
        <v>250.95</v>
      </c>
      <c r="K34" s="31">
        <f t="shared" si="5"/>
        <v>0.93644152221558086</v>
      </c>
      <c r="L34" s="31">
        <v>0.93644152221558086</v>
      </c>
      <c r="M34" s="31">
        <f t="shared" si="10"/>
        <v>94</v>
      </c>
      <c r="N34" s="31">
        <v>4</v>
      </c>
      <c r="O34" s="31">
        <v>4</v>
      </c>
      <c r="P34" s="31">
        <v>235</v>
      </c>
      <c r="Q34" s="31">
        <v>1</v>
      </c>
      <c r="R34" s="14" t="s">
        <v>64</v>
      </c>
      <c r="S34" s="42" t="s">
        <v>109</v>
      </c>
      <c r="T34" s="58">
        <f t="shared" si="1"/>
        <v>21289.419994170796</v>
      </c>
      <c r="U34" s="58">
        <f t="shared" si="2"/>
        <v>21289.419994170796</v>
      </c>
      <c r="V34" s="9">
        <v>2.4620000000000002</v>
      </c>
      <c r="W34" s="58">
        <f t="shared" si="3"/>
        <v>2462</v>
      </c>
      <c r="X34" s="18">
        <v>33</v>
      </c>
      <c r="Y34" s="62">
        <v>8</v>
      </c>
      <c r="Z34" s="62">
        <v>12</v>
      </c>
      <c r="AA34" s="63">
        <v>37967</v>
      </c>
      <c r="AB34" s="63">
        <v>45272</v>
      </c>
      <c r="AC34" s="11">
        <v>2029</v>
      </c>
    </row>
    <row r="35" spans="1:29" x14ac:dyDescent="0.35">
      <c r="A35" s="24" t="s">
        <v>219</v>
      </c>
      <c r="B35" s="24">
        <v>890410.95890410955</v>
      </c>
      <c r="C35" s="24">
        <v>0</v>
      </c>
      <c r="D35" s="24">
        <v>0</v>
      </c>
      <c r="E35" s="24">
        <v>0.03</v>
      </c>
      <c r="F35" s="24">
        <v>44.178750000000008</v>
      </c>
      <c r="G35" s="24">
        <v>80.325000000000003</v>
      </c>
      <c r="H35" s="25">
        <f>G35*100/85</f>
        <v>94.5</v>
      </c>
      <c r="I35" s="24">
        <f t="shared" si="0"/>
        <v>80.325000000000003</v>
      </c>
      <c r="J35" s="24">
        <v>94.5</v>
      </c>
      <c r="K35" s="25">
        <f t="shared" si="5"/>
        <v>0.85</v>
      </c>
      <c r="L35" s="25">
        <v>0.85</v>
      </c>
      <c r="M35" s="25">
        <f>I35</f>
        <v>80.325000000000003</v>
      </c>
      <c r="N35" s="25">
        <v>1</v>
      </c>
      <c r="O35" s="25">
        <v>1</v>
      </c>
      <c r="P35" s="25">
        <v>80.325000000000003</v>
      </c>
      <c r="Q35" s="25">
        <v>1</v>
      </c>
      <c r="R35" s="24" t="s">
        <v>65</v>
      </c>
      <c r="S35" s="42" t="s">
        <v>126</v>
      </c>
      <c r="T35" s="18">
        <f t="shared" si="1"/>
        <v>11085.103752307619</v>
      </c>
      <c r="U35" s="58">
        <f t="shared" si="2"/>
        <v>9422.3381894614758</v>
      </c>
      <c r="V35" s="20">
        <v>2.41</v>
      </c>
      <c r="W35" s="18">
        <f t="shared" si="3"/>
        <v>2410</v>
      </c>
      <c r="X35" s="58">
        <v>34</v>
      </c>
      <c r="Y35" s="62">
        <v>5</v>
      </c>
      <c r="Z35" s="62">
        <v>12</v>
      </c>
      <c r="AA35" s="64" t="s">
        <v>158</v>
      </c>
      <c r="AB35" s="64" t="s">
        <v>159</v>
      </c>
      <c r="AC35" s="11">
        <v>2029</v>
      </c>
    </row>
    <row r="36" spans="1:29" x14ac:dyDescent="0.35">
      <c r="A36" s="140" t="s">
        <v>66</v>
      </c>
      <c r="B36" s="11">
        <v>12542739.726027397</v>
      </c>
      <c r="C36" s="11">
        <v>1820</v>
      </c>
      <c r="D36" s="11">
        <v>0.03</v>
      </c>
      <c r="E36" s="11">
        <v>0.05</v>
      </c>
      <c r="F36" s="11">
        <v>192.50000000000003</v>
      </c>
      <c r="G36" s="11">
        <v>350</v>
      </c>
      <c r="H36" s="22">
        <f>G36</f>
        <v>350</v>
      </c>
      <c r="I36" s="11">
        <f t="shared" si="0"/>
        <v>350</v>
      </c>
      <c r="J36" s="11">
        <v>377.42</v>
      </c>
      <c r="K36" s="22">
        <f t="shared" si="5"/>
        <v>0.92734884213873137</v>
      </c>
      <c r="L36" s="22">
        <v>0.92734884213873137</v>
      </c>
      <c r="M36" s="22">
        <f>0.4*I36</f>
        <v>140</v>
      </c>
      <c r="N36" s="22">
        <v>4</v>
      </c>
      <c r="O36" s="22">
        <v>4</v>
      </c>
      <c r="P36" s="22">
        <v>350</v>
      </c>
      <c r="Q36" s="22">
        <v>1</v>
      </c>
      <c r="R36" s="23" t="s">
        <v>66</v>
      </c>
      <c r="S36" s="41" t="s">
        <v>109</v>
      </c>
      <c r="T36" s="58">
        <f t="shared" si="1"/>
        <v>35836.399217221136</v>
      </c>
      <c r="U36" s="58">
        <f t="shared" si="2"/>
        <v>35836.399217221136</v>
      </c>
      <c r="V36" s="8">
        <v>1.3620000000000001</v>
      </c>
      <c r="W36" s="58">
        <f t="shared" si="3"/>
        <v>1362</v>
      </c>
      <c r="X36" s="18">
        <v>35</v>
      </c>
      <c r="Y36" s="62">
        <v>12</v>
      </c>
      <c r="Z36" s="62">
        <v>12</v>
      </c>
      <c r="AA36" s="63">
        <v>39899</v>
      </c>
      <c r="AB36" s="63">
        <v>47204</v>
      </c>
      <c r="AC36" s="11"/>
    </row>
    <row r="37" spans="1:29" x14ac:dyDescent="0.35">
      <c r="A37" s="24" t="s">
        <v>67</v>
      </c>
      <c r="B37" s="24">
        <v>800821.91780821921</v>
      </c>
      <c r="C37" s="24">
        <v>840</v>
      </c>
      <c r="D37" s="24">
        <v>3.5000000000000003E-2</v>
      </c>
      <c r="E37" s="24">
        <v>3.5000000000000003E-2</v>
      </c>
      <c r="F37" s="24">
        <v>51.172550000000001</v>
      </c>
      <c r="G37" s="24">
        <v>93.040999999999997</v>
      </c>
      <c r="H37" s="25">
        <f t="shared" ref="H37:H54" si="11">G37*100/85</f>
        <v>109.46000000000001</v>
      </c>
      <c r="I37" s="24">
        <f t="shared" si="0"/>
        <v>93.040999999999997</v>
      </c>
      <c r="J37" s="24">
        <v>109.46</v>
      </c>
      <c r="K37" s="25">
        <f t="shared" si="5"/>
        <v>0.85</v>
      </c>
      <c r="L37" s="25">
        <v>0.85</v>
      </c>
      <c r="M37" s="25">
        <f>I37</f>
        <v>93.040999999999997</v>
      </c>
      <c r="N37" s="25">
        <v>1</v>
      </c>
      <c r="O37" s="25">
        <v>1</v>
      </c>
      <c r="P37" s="25">
        <v>93.040999999999997</v>
      </c>
      <c r="Q37" s="25">
        <v>1</v>
      </c>
      <c r="R37" s="24" t="s">
        <v>67</v>
      </c>
      <c r="S37" s="42" t="s">
        <v>110</v>
      </c>
      <c r="T37" s="18">
        <f t="shared" si="1"/>
        <v>8607.1937942221084</v>
      </c>
      <c r="U37" s="58">
        <f t="shared" si="2"/>
        <v>7316.1147250887916</v>
      </c>
      <c r="V37" s="21">
        <v>1.08</v>
      </c>
      <c r="W37" s="18">
        <f t="shared" si="3"/>
        <v>1080</v>
      </c>
      <c r="X37" s="58">
        <v>36</v>
      </c>
      <c r="Y37" s="62">
        <v>8</v>
      </c>
      <c r="Z37" s="62">
        <v>12</v>
      </c>
      <c r="AA37" s="67">
        <v>37867</v>
      </c>
      <c r="AB37" s="67">
        <v>45172</v>
      </c>
      <c r="AC37" s="11">
        <v>2029</v>
      </c>
    </row>
    <row r="38" spans="1:29" x14ac:dyDescent="0.35">
      <c r="A38" s="24" t="s">
        <v>220</v>
      </c>
      <c r="B38" s="24">
        <v>1358630.1369863015</v>
      </c>
      <c r="C38" s="24">
        <v>1120</v>
      </c>
      <c r="D38" s="24">
        <v>3.5000000000000003E-2</v>
      </c>
      <c r="E38" s="24">
        <v>3.5000000000000003E-2</v>
      </c>
      <c r="F38" s="24">
        <v>40.195650000000001</v>
      </c>
      <c r="G38" s="24">
        <v>73.082999999999998</v>
      </c>
      <c r="H38" s="25">
        <f t="shared" si="11"/>
        <v>85.98</v>
      </c>
      <c r="I38" s="24">
        <f t="shared" si="0"/>
        <v>73.082999999999998</v>
      </c>
      <c r="J38" s="24">
        <v>86.28</v>
      </c>
      <c r="K38" s="25">
        <f t="shared" si="5"/>
        <v>0.84704450625869265</v>
      </c>
      <c r="L38" s="25">
        <v>0.84704450625869265</v>
      </c>
      <c r="M38" s="25">
        <f t="shared" ref="M38:M47" si="12">I38</f>
        <v>73.082999999999998</v>
      </c>
      <c r="N38" s="25">
        <v>1</v>
      </c>
      <c r="O38" s="25">
        <v>1</v>
      </c>
      <c r="P38" s="25">
        <v>73.082999999999998</v>
      </c>
      <c r="Q38" s="25">
        <v>1</v>
      </c>
      <c r="R38" s="24" t="s">
        <v>68</v>
      </c>
      <c r="S38" s="42" t="s">
        <v>110</v>
      </c>
      <c r="T38" s="18">
        <f t="shared" si="1"/>
        <v>18590.234897121103</v>
      </c>
      <c r="U38" s="58">
        <f t="shared" si="2"/>
        <v>15801.699662552935</v>
      </c>
      <c r="V38" s="21">
        <v>1.49</v>
      </c>
      <c r="W38" s="18">
        <f t="shared" si="3"/>
        <v>1490</v>
      </c>
      <c r="X38" s="18">
        <v>37</v>
      </c>
      <c r="Y38" s="62">
        <v>9</v>
      </c>
      <c r="Z38" s="62">
        <v>12</v>
      </c>
      <c r="AA38" s="67">
        <v>37993</v>
      </c>
      <c r="AB38" s="67">
        <v>45298</v>
      </c>
      <c r="AC38" s="11">
        <v>2029</v>
      </c>
    </row>
    <row r="39" spans="1:29" x14ac:dyDescent="0.35">
      <c r="A39" s="24" t="s">
        <v>221</v>
      </c>
      <c r="B39" s="24">
        <v>1293150.6849315069</v>
      </c>
      <c r="C39" s="24">
        <v>1520</v>
      </c>
      <c r="D39" s="24">
        <v>3.5000000000000003E-2</v>
      </c>
      <c r="E39" s="24">
        <v>3.5000000000000003E-2</v>
      </c>
      <c r="F39" s="24">
        <v>28.947600000000001</v>
      </c>
      <c r="G39" s="24">
        <v>52.631999999999998</v>
      </c>
      <c r="H39" s="25">
        <f t="shared" si="11"/>
        <v>61.919999999999995</v>
      </c>
      <c r="I39" s="24">
        <f t="shared" si="0"/>
        <v>52.631999999999998</v>
      </c>
      <c r="J39" s="24">
        <v>62.13</v>
      </c>
      <c r="K39" s="25">
        <f t="shared" si="5"/>
        <v>0.84712699179140505</v>
      </c>
      <c r="L39" s="25">
        <v>0.84712699179140505</v>
      </c>
      <c r="M39" s="25">
        <f t="shared" si="12"/>
        <v>52.631999999999998</v>
      </c>
      <c r="N39" s="25">
        <v>1</v>
      </c>
      <c r="O39" s="25">
        <v>1</v>
      </c>
      <c r="P39" s="25">
        <v>52.631999999999998</v>
      </c>
      <c r="Q39" s="25">
        <v>1</v>
      </c>
      <c r="R39" s="24" t="s">
        <v>69</v>
      </c>
      <c r="S39" s="42" t="s">
        <v>110</v>
      </c>
      <c r="T39" s="18">
        <f t="shared" si="1"/>
        <v>24569.66645636698</v>
      </c>
      <c r="U39" s="58">
        <f t="shared" si="2"/>
        <v>20884.216487911934</v>
      </c>
      <c r="V39" s="21">
        <v>1.86</v>
      </c>
      <c r="W39" s="18">
        <f t="shared" si="3"/>
        <v>1860</v>
      </c>
      <c r="X39" s="58">
        <v>38</v>
      </c>
      <c r="Y39" s="62">
        <v>9</v>
      </c>
      <c r="Z39" s="62">
        <v>12</v>
      </c>
      <c r="AA39" s="67">
        <v>37993</v>
      </c>
      <c r="AB39" s="67">
        <v>45298</v>
      </c>
      <c r="AC39" s="11">
        <v>2029</v>
      </c>
    </row>
    <row r="40" spans="1:29" x14ac:dyDescent="0.35">
      <c r="A40" s="24" t="s">
        <v>70</v>
      </c>
      <c r="B40" s="24">
        <v>1024383.5616438356</v>
      </c>
      <c r="C40" s="24">
        <v>1220</v>
      </c>
      <c r="D40" s="24">
        <v>3.5000000000000003E-2</v>
      </c>
      <c r="E40" s="24">
        <v>3.5000000000000003E-2</v>
      </c>
      <c r="F40" s="24">
        <v>34.898875000000004</v>
      </c>
      <c r="G40" s="24">
        <v>63.452500000000001</v>
      </c>
      <c r="H40" s="25">
        <f t="shared" si="11"/>
        <v>74.650000000000006</v>
      </c>
      <c r="I40" s="24">
        <f t="shared" si="0"/>
        <v>63.452499999999993</v>
      </c>
      <c r="J40" s="24">
        <v>74.900000000000006</v>
      </c>
      <c r="K40" s="25">
        <f t="shared" si="5"/>
        <v>0.84716288384512672</v>
      </c>
      <c r="L40" s="25">
        <v>0.84716288384512672</v>
      </c>
      <c r="M40" s="25">
        <f t="shared" si="12"/>
        <v>63.452499999999993</v>
      </c>
      <c r="N40" s="25">
        <v>1</v>
      </c>
      <c r="O40" s="25">
        <v>1</v>
      </c>
      <c r="P40" s="25">
        <v>63.452500000000001</v>
      </c>
      <c r="Q40" s="25">
        <v>1</v>
      </c>
      <c r="R40" s="24" t="s">
        <v>70</v>
      </c>
      <c r="S40" s="42" t="s">
        <v>110</v>
      </c>
      <c r="T40" s="18">
        <f t="shared" si="1"/>
        <v>16144.100888756717</v>
      </c>
      <c r="U40" s="58">
        <f t="shared" si="2"/>
        <v>13722.485755443209</v>
      </c>
      <c r="V40" s="21">
        <v>1.27</v>
      </c>
      <c r="W40" s="18">
        <f t="shared" si="3"/>
        <v>1270</v>
      </c>
      <c r="X40" s="18">
        <v>39</v>
      </c>
      <c r="Y40" s="62">
        <v>6</v>
      </c>
      <c r="Z40" s="62">
        <v>12</v>
      </c>
      <c r="AA40" s="63">
        <v>36868</v>
      </c>
      <c r="AB40" s="63">
        <v>44173</v>
      </c>
      <c r="AC40" s="11">
        <v>2029</v>
      </c>
    </row>
    <row r="41" spans="1:29" x14ac:dyDescent="0.35">
      <c r="A41" s="24" t="s">
        <v>222</v>
      </c>
      <c r="B41" s="24">
        <v>257260.27397260274</v>
      </c>
      <c r="C41" s="24">
        <v>400</v>
      </c>
      <c r="D41" s="24">
        <v>3.5000000000000003E-2</v>
      </c>
      <c r="E41" s="24">
        <v>3.5000000000000003E-2</v>
      </c>
      <c r="F41" s="24">
        <v>22.421300000000002</v>
      </c>
      <c r="G41" s="24">
        <v>40.765999999999998</v>
      </c>
      <c r="H41" s="25">
        <f t="shared" si="11"/>
        <v>47.96</v>
      </c>
      <c r="I41" s="24">
        <f t="shared" si="0"/>
        <v>40.765999999999998</v>
      </c>
      <c r="J41" s="24">
        <v>47.96</v>
      </c>
      <c r="K41" s="25">
        <f t="shared" si="5"/>
        <v>0.85</v>
      </c>
      <c r="L41" s="25">
        <v>0.85</v>
      </c>
      <c r="M41" s="25">
        <f t="shared" si="12"/>
        <v>40.765999999999998</v>
      </c>
      <c r="N41" s="25">
        <v>1</v>
      </c>
      <c r="O41" s="25">
        <v>1</v>
      </c>
      <c r="P41" s="25">
        <v>40.765999999999998</v>
      </c>
      <c r="Q41" s="25">
        <v>1</v>
      </c>
      <c r="R41" s="24" t="s">
        <v>71</v>
      </c>
      <c r="S41" s="42" t="s">
        <v>110</v>
      </c>
      <c r="T41" s="18">
        <f t="shared" si="1"/>
        <v>6310.6577533386335</v>
      </c>
      <c r="U41" s="58">
        <f t="shared" si="2"/>
        <v>5364.0590903378388</v>
      </c>
      <c r="V41" s="21">
        <v>0.55000000000000004</v>
      </c>
      <c r="W41" s="18">
        <f t="shared" si="3"/>
        <v>550</v>
      </c>
      <c r="X41" s="58">
        <v>40</v>
      </c>
      <c r="Y41" s="62">
        <v>9</v>
      </c>
      <c r="Z41" s="62">
        <v>12</v>
      </c>
      <c r="AA41" s="63">
        <v>37867</v>
      </c>
      <c r="AB41" s="63">
        <v>45172</v>
      </c>
      <c r="AC41" s="11">
        <v>2029</v>
      </c>
    </row>
    <row r="42" spans="1:29" x14ac:dyDescent="0.35">
      <c r="A42" s="24" t="s">
        <v>72</v>
      </c>
      <c r="B42" s="24">
        <v>305205.47945205477</v>
      </c>
      <c r="C42" s="24">
        <v>990</v>
      </c>
      <c r="D42" s="24">
        <v>3.5000000000000003E-2</v>
      </c>
      <c r="E42" s="24">
        <v>3.5000000000000003E-2</v>
      </c>
      <c r="F42" s="24">
        <v>9.9717749999999992</v>
      </c>
      <c r="G42" s="24">
        <v>18.130499999999998</v>
      </c>
      <c r="H42" s="25">
        <f t="shared" si="11"/>
        <v>21.33</v>
      </c>
      <c r="I42" s="24">
        <f t="shared" si="0"/>
        <v>18.130499999999998</v>
      </c>
      <c r="J42" s="24">
        <v>21.33</v>
      </c>
      <c r="K42" s="25">
        <f t="shared" si="5"/>
        <v>0.85</v>
      </c>
      <c r="L42" s="25">
        <v>0.85</v>
      </c>
      <c r="M42" s="25">
        <f t="shared" si="12"/>
        <v>18.130499999999998</v>
      </c>
      <c r="N42" s="25">
        <v>1</v>
      </c>
      <c r="O42" s="25">
        <v>1</v>
      </c>
      <c r="P42" s="25">
        <v>18.130499999999998</v>
      </c>
      <c r="Q42" s="25">
        <v>1</v>
      </c>
      <c r="R42" s="24" t="s">
        <v>72</v>
      </c>
      <c r="S42" s="42" t="s">
        <v>110</v>
      </c>
      <c r="T42" s="18">
        <f t="shared" si="1"/>
        <v>16833.814812170367</v>
      </c>
      <c r="U42" s="58">
        <f t="shared" si="2"/>
        <v>14308.742590344809</v>
      </c>
      <c r="V42" s="21">
        <v>1.48</v>
      </c>
      <c r="W42" s="18">
        <f t="shared" si="3"/>
        <v>1480</v>
      </c>
      <c r="X42" s="18">
        <v>41</v>
      </c>
      <c r="Y42" s="62">
        <v>9</v>
      </c>
      <c r="Z42" s="62">
        <v>12</v>
      </c>
      <c r="AA42" s="63">
        <v>37867</v>
      </c>
      <c r="AB42" s="63">
        <v>45172</v>
      </c>
      <c r="AC42" s="11">
        <v>2029</v>
      </c>
    </row>
    <row r="43" spans="1:29" x14ac:dyDescent="0.35">
      <c r="A43" s="24" t="s">
        <v>73</v>
      </c>
      <c r="B43" s="24">
        <v>1040547.9452054793</v>
      </c>
      <c r="C43" s="24">
        <v>660</v>
      </c>
      <c r="D43" s="24">
        <v>3.5000000000000003E-2</v>
      </c>
      <c r="E43" s="24">
        <v>3.5000000000000003E-2</v>
      </c>
      <c r="F43" s="24">
        <v>45.015575000000005</v>
      </c>
      <c r="G43" s="24">
        <v>81.846500000000006</v>
      </c>
      <c r="H43" s="25">
        <f t="shared" si="11"/>
        <v>96.29</v>
      </c>
      <c r="I43" s="24">
        <f t="shared" si="0"/>
        <v>81.846500000000006</v>
      </c>
      <c r="J43" s="24">
        <v>96.29</v>
      </c>
      <c r="K43" s="25">
        <f t="shared" si="5"/>
        <v>0.85</v>
      </c>
      <c r="L43" s="25">
        <v>0.85</v>
      </c>
      <c r="M43" s="25">
        <f t="shared" si="12"/>
        <v>81.846500000000006</v>
      </c>
      <c r="N43" s="25">
        <v>1</v>
      </c>
      <c r="O43" s="25">
        <v>1</v>
      </c>
      <c r="P43" s="25">
        <v>81.846500000000006</v>
      </c>
      <c r="Q43" s="25">
        <v>1</v>
      </c>
      <c r="R43" s="24" t="s">
        <v>73</v>
      </c>
      <c r="S43" s="42" t="s">
        <v>110</v>
      </c>
      <c r="T43" s="18">
        <f t="shared" si="1"/>
        <v>12713.407967420466</v>
      </c>
      <c r="U43" s="58">
        <f t="shared" si="2"/>
        <v>10806.396772307397</v>
      </c>
      <c r="V43" s="21">
        <v>0.89</v>
      </c>
      <c r="W43" s="18">
        <f t="shared" si="3"/>
        <v>890</v>
      </c>
      <c r="X43" s="58">
        <v>42</v>
      </c>
      <c r="Y43" s="62">
        <v>9</v>
      </c>
      <c r="Z43" s="62">
        <v>12</v>
      </c>
      <c r="AA43" s="63">
        <v>37867</v>
      </c>
      <c r="AB43" s="63">
        <v>45172</v>
      </c>
      <c r="AC43" s="11">
        <v>2029</v>
      </c>
    </row>
    <row r="44" spans="1:29" x14ac:dyDescent="0.35">
      <c r="A44" s="24" t="s">
        <v>74</v>
      </c>
      <c r="B44" s="24">
        <v>3706575.3424657532</v>
      </c>
      <c r="C44" s="24">
        <v>2530</v>
      </c>
      <c r="D44" s="24">
        <v>3.5000000000000003E-2</v>
      </c>
      <c r="E44" s="24">
        <v>3.5000000000000003E-2</v>
      </c>
      <c r="F44" s="24">
        <v>51.906525000000002</v>
      </c>
      <c r="G44" s="24">
        <v>94.375500000000002</v>
      </c>
      <c r="H44" s="25">
        <f t="shared" si="11"/>
        <v>111.03000000000002</v>
      </c>
      <c r="I44" s="24">
        <f t="shared" si="0"/>
        <v>94.375500000000002</v>
      </c>
      <c r="J44" s="24">
        <v>111.38</v>
      </c>
      <c r="K44" s="25">
        <f t="shared" si="5"/>
        <v>0.84732896390734425</v>
      </c>
      <c r="L44" s="25">
        <v>0.84732896390734425</v>
      </c>
      <c r="M44" s="25">
        <f t="shared" si="12"/>
        <v>94.375500000000002</v>
      </c>
      <c r="N44" s="25">
        <v>1</v>
      </c>
      <c r="O44" s="25">
        <v>1</v>
      </c>
      <c r="P44" s="25">
        <v>94.375500000000002</v>
      </c>
      <c r="Q44" s="25">
        <v>1</v>
      </c>
      <c r="R44" s="24" t="s">
        <v>74</v>
      </c>
      <c r="S44" s="42" t="s">
        <v>110</v>
      </c>
      <c r="T44" s="18">
        <f t="shared" si="1"/>
        <v>39274.762437981815</v>
      </c>
      <c r="U44" s="58">
        <f t="shared" si="2"/>
        <v>33383.548072284539</v>
      </c>
      <c r="V44" s="21">
        <v>2.2999999999999998</v>
      </c>
      <c r="W44" s="18">
        <f t="shared" si="3"/>
        <v>2300</v>
      </c>
      <c r="X44" s="58">
        <v>43</v>
      </c>
      <c r="Y44" s="62">
        <v>11</v>
      </c>
      <c r="Z44" s="62">
        <v>12</v>
      </c>
      <c r="AA44" s="63">
        <v>38784</v>
      </c>
      <c r="AB44" s="63">
        <v>46089</v>
      </c>
      <c r="AC44" s="11">
        <v>2029</v>
      </c>
    </row>
    <row r="45" spans="1:29" x14ac:dyDescent="0.35">
      <c r="A45" s="24" t="s">
        <v>223</v>
      </c>
      <c r="B45" s="24">
        <v>800821.91780821921</v>
      </c>
      <c r="C45" s="24">
        <v>1780</v>
      </c>
      <c r="D45" s="24">
        <v>3.5000000000000003E-2</v>
      </c>
      <c r="E45" s="24">
        <v>3.5000000000000003E-2</v>
      </c>
      <c r="F45" s="24">
        <v>16.357825000000002</v>
      </c>
      <c r="G45" s="24">
        <v>29.741500000000002</v>
      </c>
      <c r="H45" s="25">
        <f t="shared" si="11"/>
        <v>34.99</v>
      </c>
      <c r="I45" s="24">
        <f t="shared" si="0"/>
        <v>29.741500000000002</v>
      </c>
      <c r="J45" s="24">
        <v>35.1</v>
      </c>
      <c r="K45" s="25">
        <f t="shared" si="5"/>
        <v>0.84733618233618235</v>
      </c>
      <c r="L45" s="25">
        <v>0.84733618233618235</v>
      </c>
      <c r="M45" s="25">
        <f t="shared" si="12"/>
        <v>29.741500000000002</v>
      </c>
      <c r="N45" s="25">
        <v>1</v>
      </c>
      <c r="O45" s="25">
        <v>1</v>
      </c>
      <c r="P45" s="25">
        <v>29.741500000000002</v>
      </c>
      <c r="Q45" s="25">
        <v>1</v>
      </c>
      <c r="R45" s="24" t="s">
        <v>75</v>
      </c>
      <c r="S45" s="42" t="s">
        <v>110</v>
      </c>
      <c r="T45" s="18">
        <f t="shared" si="1"/>
        <v>26926.07695671769</v>
      </c>
      <c r="U45" s="58">
        <f t="shared" si="2"/>
        <v>22887.165413210038</v>
      </c>
      <c r="V45" s="21">
        <v>1.81</v>
      </c>
      <c r="W45" s="18">
        <f t="shared" si="3"/>
        <v>1810</v>
      </c>
      <c r="X45" s="58">
        <v>44</v>
      </c>
      <c r="Y45" s="62">
        <v>9</v>
      </c>
      <c r="Z45" s="62">
        <v>12</v>
      </c>
      <c r="AA45" s="63">
        <v>38103</v>
      </c>
      <c r="AB45" s="63">
        <v>45408</v>
      </c>
      <c r="AC45" s="11">
        <v>2029</v>
      </c>
    </row>
    <row r="46" spans="1:29" x14ac:dyDescent="0.35">
      <c r="A46" s="24" t="s">
        <v>76</v>
      </c>
      <c r="B46" s="24">
        <v>1810410.9589041097</v>
      </c>
      <c r="C46" s="24">
        <v>2029.9999999999998</v>
      </c>
      <c r="D46" s="24">
        <v>3.5000000000000003E-2</v>
      </c>
      <c r="E46" s="24">
        <v>3.5000000000000003E-2</v>
      </c>
      <c r="F46" s="24">
        <v>11.851125000000001</v>
      </c>
      <c r="G46" s="24">
        <v>21.547499999999999</v>
      </c>
      <c r="H46" s="25">
        <f t="shared" si="11"/>
        <v>25.35</v>
      </c>
      <c r="I46" s="24">
        <f t="shared" si="0"/>
        <v>21.547499999999999</v>
      </c>
      <c r="J46" s="24">
        <v>25.35</v>
      </c>
      <c r="K46" s="25">
        <f t="shared" si="5"/>
        <v>0.85</v>
      </c>
      <c r="L46" s="25">
        <v>0.85</v>
      </c>
      <c r="M46" s="25">
        <f t="shared" si="12"/>
        <v>21.547499999999999</v>
      </c>
      <c r="N46" s="25">
        <v>1</v>
      </c>
      <c r="O46" s="25">
        <v>1</v>
      </c>
      <c r="P46" s="25">
        <v>21.547499999999999</v>
      </c>
      <c r="Q46" s="25">
        <v>1</v>
      </c>
      <c r="R46" s="24" t="s">
        <v>76</v>
      </c>
      <c r="S46" s="42" t="s">
        <v>110</v>
      </c>
      <c r="T46" s="18">
        <f t="shared" si="1"/>
        <v>84019.536322269851</v>
      </c>
      <c r="U46" s="58">
        <f t="shared" si="2"/>
        <v>71416.605873929366</v>
      </c>
      <c r="V46" s="21">
        <v>0.45</v>
      </c>
      <c r="W46" s="18">
        <f t="shared" si="3"/>
        <v>450</v>
      </c>
      <c r="X46" s="58">
        <v>45</v>
      </c>
      <c r="Y46" s="62">
        <v>9</v>
      </c>
      <c r="Z46" s="62">
        <v>12</v>
      </c>
      <c r="AA46" s="63">
        <v>38225</v>
      </c>
      <c r="AB46" s="63">
        <v>45530</v>
      </c>
      <c r="AC46" s="11">
        <v>2029</v>
      </c>
    </row>
    <row r="47" spans="1:29" x14ac:dyDescent="0.35">
      <c r="A47" s="24" t="s">
        <v>224</v>
      </c>
      <c r="B47" s="24">
        <v>1838082.1917808219</v>
      </c>
      <c r="C47" s="24">
        <v>2770</v>
      </c>
      <c r="D47" s="24">
        <v>3.5000000000000003E-2</v>
      </c>
      <c r="E47" s="24">
        <v>3.5000000000000003E-2</v>
      </c>
      <c r="F47" s="24">
        <v>48.62</v>
      </c>
      <c r="G47" s="24">
        <v>88.399999999999991</v>
      </c>
      <c r="H47" s="25">
        <f t="shared" si="11"/>
        <v>104</v>
      </c>
      <c r="I47" s="24">
        <f t="shared" si="0"/>
        <v>88.399999999999991</v>
      </c>
      <c r="J47" s="24">
        <v>104</v>
      </c>
      <c r="K47" s="25">
        <f t="shared" si="5"/>
        <v>0.84999999999999987</v>
      </c>
      <c r="L47" s="25">
        <v>0.84999999999999987</v>
      </c>
      <c r="M47" s="25">
        <f t="shared" si="12"/>
        <v>88.399999999999991</v>
      </c>
      <c r="N47" s="25">
        <v>1</v>
      </c>
      <c r="O47" s="25">
        <v>1</v>
      </c>
      <c r="P47" s="25">
        <v>88.399999999999991</v>
      </c>
      <c r="Q47" s="25">
        <v>1</v>
      </c>
      <c r="R47" s="24" t="s">
        <v>77</v>
      </c>
      <c r="S47" s="42" t="s">
        <v>110</v>
      </c>
      <c r="T47" s="18">
        <f t="shared" si="1"/>
        <v>20792.784974896178</v>
      </c>
      <c r="U47" s="58">
        <f t="shared" si="2"/>
        <v>17673.867228661748</v>
      </c>
      <c r="V47" s="21">
        <v>3.74</v>
      </c>
      <c r="W47" s="18">
        <f t="shared" si="3"/>
        <v>3740</v>
      </c>
      <c r="X47" s="58">
        <v>46</v>
      </c>
      <c r="Y47" s="62">
        <v>9</v>
      </c>
      <c r="Z47" s="62">
        <v>12</v>
      </c>
      <c r="AA47" s="64" t="s">
        <v>160</v>
      </c>
      <c r="AB47" s="64" t="s">
        <v>161</v>
      </c>
      <c r="AC47" s="11">
        <v>2029</v>
      </c>
    </row>
    <row r="48" spans="1:29" x14ac:dyDescent="0.35">
      <c r="A48" s="24" t="s">
        <v>78</v>
      </c>
      <c r="B48" s="24">
        <v>0</v>
      </c>
      <c r="C48" s="24">
        <v>2790</v>
      </c>
      <c r="D48" s="24">
        <v>0</v>
      </c>
      <c r="E48" s="24">
        <v>0.05</v>
      </c>
      <c r="F48" s="24">
        <v>77.670450000000002</v>
      </c>
      <c r="G48" s="24">
        <v>141.21899999999999</v>
      </c>
      <c r="H48" s="25">
        <f t="shared" si="11"/>
        <v>166.14</v>
      </c>
      <c r="I48" s="24">
        <f t="shared" si="0"/>
        <v>141.21899999999999</v>
      </c>
      <c r="J48" s="24">
        <v>166.54</v>
      </c>
      <c r="K48" s="25">
        <f t="shared" si="5"/>
        <v>0.84795844842079982</v>
      </c>
      <c r="L48" s="25">
        <v>0.84795844842079982</v>
      </c>
      <c r="M48" s="25">
        <f>I48</f>
        <v>141.21899999999999</v>
      </c>
      <c r="N48" s="25">
        <v>8</v>
      </c>
      <c r="O48" s="25">
        <v>8</v>
      </c>
      <c r="P48" s="25">
        <v>141.21899999999999</v>
      </c>
      <c r="Q48" s="25">
        <v>1</v>
      </c>
      <c r="R48" s="24" t="s">
        <v>78</v>
      </c>
      <c r="S48" s="42" t="s">
        <v>111</v>
      </c>
      <c r="T48" s="18">
        <f t="shared" si="1"/>
        <v>0</v>
      </c>
      <c r="U48" s="58">
        <f t="shared" si="2"/>
        <v>0</v>
      </c>
      <c r="V48" s="21">
        <v>2.59</v>
      </c>
      <c r="W48" s="18">
        <f t="shared" si="3"/>
        <v>2590</v>
      </c>
      <c r="X48" s="18">
        <v>47</v>
      </c>
      <c r="Y48" s="62">
        <v>10</v>
      </c>
      <c r="Z48" s="62">
        <v>12</v>
      </c>
      <c r="AA48" s="63">
        <v>38428</v>
      </c>
      <c r="AB48" s="63">
        <v>45733</v>
      </c>
      <c r="AC48" s="11">
        <v>2029</v>
      </c>
    </row>
    <row r="49" spans="1:29" x14ac:dyDescent="0.35">
      <c r="A49" s="24" t="s">
        <v>225</v>
      </c>
      <c r="B49" s="24">
        <v>0</v>
      </c>
      <c r="C49" s="24">
        <v>3120</v>
      </c>
      <c r="D49" s="24">
        <v>0</v>
      </c>
      <c r="E49" s="24">
        <v>0.05</v>
      </c>
      <c r="F49" s="24">
        <v>37.245725</v>
      </c>
      <c r="G49" s="24">
        <v>67.719499999999996</v>
      </c>
      <c r="H49" s="25">
        <f t="shared" si="11"/>
        <v>79.67</v>
      </c>
      <c r="I49" s="24">
        <f t="shared" si="0"/>
        <v>67.719499999999996</v>
      </c>
      <c r="J49" s="24">
        <v>79.67</v>
      </c>
      <c r="K49" s="25">
        <f t="shared" si="5"/>
        <v>0.85</v>
      </c>
      <c r="L49" s="25">
        <v>0.85</v>
      </c>
      <c r="M49" s="25">
        <f t="shared" ref="M49:M50" si="13">I49</f>
        <v>67.719499999999996</v>
      </c>
      <c r="N49" s="25">
        <v>8</v>
      </c>
      <c r="O49" s="25">
        <v>8</v>
      </c>
      <c r="P49" s="25">
        <v>67.719499999999996</v>
      </c>
      <c r="Q49" s="25">
        <v>1</v>
      </c>
      <c r="R49" s="24" t="s">
        <v>79</v>
      </c>
      <c r="S49" s="42" t="s">
        <v>111</v>
      </c>
      <c r="T49" s="18">
        <f t="shared" si="1"/>
        <v>0</v>
      </c>
      <c r="U49" s="58">
        <f t="shared" si="2"/>
        <v>0</v>
      </c>
      <c r="V49" s="21">
        <v>3.08</v>
      </c>
      <c r="W49" s="18">
        <f t="shared" si="3"/>
        <v>3080</v>
      </c>
      <c r="X49" s="18">
        <v>48</v>
      </c>
      <c r="Y49" s="62">
        <v>10</v>
      </c>
      <c r="Z49" s="62">
        <v>12</v>
      </c>
      <c r="AA49" s="63">
        <v>38428</v>
      </c>
      <c r="AB49" s="63">
        <v>45733</v>
      </c>
      <c r="AC49" s="11">
        <v>2029</v>
      </c>
    </row>
    <row r="50" spans="1:29" x14ac:dyDescent="0.35">
      <c r="A50" s="24" t="s">
        <v>226</v>
      </c>
      <c r="B50" s="24">
        <v>0</v>
      </c>
      <c r="C50" s="24">
        <v>3860</v>
      </c>
      <c r="D50" s="24">
        <v>0</v>
      </c>
      <c r="E50" s="24">
        <v>0.05</v>
      </c>
      <c r="F50" s="24">
        <v>53.790550000000003</v>
      </c>
      <c r="G50" s="24">
        <v>97.801000000000002</v>
      </c>
      <c r="H50" s="25">
        <f t="shared" si="11"/>
        <v>115.06</v>
      </c>
      <c r="I50" s="24">
        <f t="shared" si="0"/>
        <v>97.801000000000002</v>
      </c>
      <c r="J50" s="24">
        <v>115.46</v>
      </c>
      <c r="K50" s="25">
        <f t="shared" si="5"/>
        <v>0.84705525723194186</v>
      </c>
      <c r="L50" s="25">
        <v>0.84705525723194186</v>
      </c>
      <c r="M50" s="25">
        <f t="shared" si="13"/>
        <v>97.801000000000002</v>
      </c>
      <c r="N50" s="25">
        <v>8</v>
      </c>
      <c r="O50" s="25">
        <v>8</v>
      </c>
      <c r="P50" s="25">
        <v>97.801000000000002</v>
      </c>
      <c r="Q50" s="25">
        <v>1</v>
      </c>
      <c r="R50" s="24" t="s">
        <v>80</v>
      </c>
      <c r="S50" s="42" t="s">
        <v>111</v>
      </c>
      <c r="T50" s="18">
        <f t="shared" si="1"/>
        <v>0</v>
      </c>
      <c r="U50" s="58">
        <f t="shared" si="2"/>
        <v>0</v>
      </c>
      <c r="V50" s="21">
        <v>3.67</v>
      </c>
      <c r="W50" s="18">
        <f t="shared" si="3"/>
        <v>3670</v>
      </c>
      <c r="X50" s="18">
        <v>49</v>
      </c>
      <c r="Y50" s="62">
        <v>12</v>
      </c>
      <c r="Z50" s="62">
        <v>12</v>
      </c>
      <c r="AA50" s="63">
        <v>39251</v>
      </c>
      <c r="AB50" s="63">
        <v>46556</v>
      </c>
      <c r="AC50" s="11">
        <v>2029</v>
      </c>
    </row>
    <row r="51" spans="1:29" x14ac:dyDescent="0.35">
      <c r="A51" s="24" t="s">
        <v>227</v>
      </c>
      <c r="B51" s="24">
        <v>6072328.7671232875</v>
      </c>
      <c r="C51" s="24">
        <v>1460</v>
      </c>
      <c r="D51" s="24">
        <v>3.5000000000000003E-2</v>
      </c>
      <c r="E51" s="24">
        <v>3.5000000000000003E-2</v>
      </c>
      <c r="F51" s="24">
        <v>134.21925000000002</v>
      </c>
      <c r="G51" s="24">
        <v>244.03500000000003</v>
      </c>
      <c r="H51" s="25">
        <f t="shared" si="11"/>
        <v>287.10000000000002</v>
      </c>
      <c r="I51" s="24">
        <f t="shared" si="0"/>
        <v>244.03500000000003</v>
      </c>
      <c r="J51" s="24">
        <v>287</v>
      </c>
      <c r="K51" s="25">
        <f t="shared" si="5"/>
        <v>0.85029616724738688</v>
      </c>
      <c r="L51" s="25">
        <v>0.85029616724738688</v>
      </c>
      <c r="M51" s="25">
        <f>0.8*I51</f>
        <v>195.22800000000004</v>
      </c>
      <c r="N51" s="25">
        <v>1</v>
      </c>
      <c r="O51" s="25">
        <v>1</v>
      </c>
      <c r="P51" s="25">
        <v>244.03500000000003</v>
      </c>
      <c r="Q51" s="25">
        <v>1</v>
      </c>
      <c r="R51" s="24" t="s">
        <v>81</v>
      </c>
      <c r="S51" s="42" t="s">
        <v>112</v>
      </c>
      <c r="T51" s="18">
        <f t="shared" si="1"/>
        <v>24883.024021649711</v>
      </c>
      <c r="U51" s="58">
        <f t="shared" si="2"/>
        <v>21150.570418402254</v>
      </c>
      <c r="V51" s="21">
        <v>1.51</v>
      </c>
      <c r="W51" s="18">
        <f t="shared" si="3"/>
        <v>1510</v>
      </c>
      <c r="X51" s="18">
        <v>50</v>
      </c>
      <c r="Y51" s="62">
        <v>9</v>
      </c>
      <c r="Z51" s="62">
        <v>12</v>
      </c>
      <c r="AA51" s="68">
        <v>38096</v>
      </c>
      <c r="AB51" s="68">
        <v>45401</v>
      </c>
      <c r="AC51" s="11">
        <v>2029</v>
      </c>
    </row>
    <row r="52" spans="1:29" x14ac:dyDescent="0.35">
      <c r="A52" s="24" t="s">
        <v>228</v>
      </c>
      <c r="B52" s="24">
        <v>0</v>
      </c>
      <c r="C52" s="24">
        <v>2470</v>
      </c>
      <c r="D52" s="24">
        <v>0</v>
      </c>
      <c r="E52" s="24">
        <v>0.03</v>
      </c>
      <c r="F52" s="24">
        <v>21.02815</v>
      </c>
      <c r="G52" s="24">
        <v>38.232999999999997</v>
      </c>
      <c r="H52" s="25">
        <f t="shared" si="11"/>
        <v>44.98</v>
      </c>
      <c r="I52" s="24">
        <f t="shared" si="0"/>
        <v>38.232999999999997</v>
      </c>
      <c r="J52" s="24">
        <v>45</v>
      </c>
      <c r="K52" s="25">
        <f t="shared" si="5"/>
        <v>0.84962222222222217</v>
      </c>
      <c r="L52" s="25">
        <v>0.84962222222222217</v>
      </c>
      <c r="M52" s="25">
        <f t="shared" ref="M52:M66" si="14">0.8*I52</f>
        <v>30.586399999999998</v>
      </c>
      <c r="N52" s="25">
        <v>1</v>
      </c>
      <c r="O52" s="25">
        <v>1</v>
      </c>
      <c r="P52" s="25">
        <v>38.232999999999997</v>
      </c>
      <c r="Q52" s="25">
        <v>1</v>
      </c>
      <c r="R52" s="24" t="s">
        <v>82</v>
      </c>
      <c r="S52" s="42" t="s">
        <v>112</v>
      </c>
      <c r="T52" s="18">
        <f t="shared" si="1"/>
        <v>0</v>
      </c>
      <c r="U52" s="58">
        <f t="shared" si="2"/>
        <v>0</v>
      </c>
      <c r="V52" s="21">
        <v>2.2200000000000002</v>
      </c>
      <c r="W52" s="18">
        <f t="shared" si="3"/>
        <v>2220</v>
      </c>
      <c r="X52" s="58">
        <v>51</v>
      </c>
      <c r="Y52" s="62">
        <v>9</v>
      </c>
      <c r="Z52" s="62">
        <v>12</v>
      </c>
      <c r="AA52" s="63">
        <v>38096</v>
      </c>
      <c r="AB52" s="63">
        <v>45401</v>
      </c>
      <c r="AC52" s="11">
        <v>2029</v>
      </c>
    </row>
    <row r="53" spans="1:29" x14ac:dyDescent="0.35">
      <c r="A53" s="141" t="s">
        <v>83</v>
      </c>
      <c r="B53" s="24">
        <v>3150684.9315068494</v>
      </c>
      <c r="C53" s="24">
        <v>2200</v>
      </c>
      <c r="D53" s="24">
        <v>3.5000000000000003E-2</v>
      </c>
      <c r="E53" s="24">
        <v>3.5000000000000003E-2</v>
      </c>
      <c r="F53" s="24">
        <v>80.709199999999996</v>
      </c>
      <c r="G53" s="24">
        <v>146.74399999999997</v>
      </c>
      <c r="H53" s="25">
        <f t="shared" si="11"/>
        <v>172.64</v>
      </c>
      <c r="I53" s="24">
        <f t="shared" si="0"/>
        <v>146.74399999999997</v>
      </c>
      <c r="J53" s="24">
        <v>173</v>
      </c>
      <c r="K53" s="25">
        <f t="shared" si="5"/>
        <v>0.84823121387283218</v>
      </c>
      <c r="L53" s="25">
        <v>0.84823121387283218</v>
      </c>
      <c r="M53" s="25">
        <f t="shared" si="14"/>
        <v>117.39519999999999</v>
      </c>
      <c r="N53" s="25">
        <v>1</v>
      </c>
      <c r="O53" s="25">
        <v>1</v>
      </c>
      <c r="P53" s="25">
        <v>146.74399999999997</v>
      </c>
      <c r="Q53" s="25">
        <v>1</v>
      </c>
      <c r="R53" s="24" t="s">
        <v>83</v>
      </c>
      <c r="S53" s="41" t="s">
        <v>112</v>
      </c>
      <c r="T53" s="18">
        <f t="shared" si="1"/>
        <v>21470.62184148483</v>
      </c>
      <c r="U53" s="58">
        <f t="shared" si="2"/>
        <v>18250.028565262102</v>
      </c>
      <c r="V53" s="21">
        <v>1.87</v>
      </c>
      <c r="W53" s="18">
        <f t="shared" si="3"/>
        <v>1870</v>
      </c>
      <c r="X53" s="58">
        <v>52</v>
      </c>
      <c r="Y53" s="62">
        <v>12</v>
      </c>
      <c r="Z53" s="62">
        <v>12</v>
      </c>
      <c r="AA53" s="63">
        <v>39227</v>
      </c>
      <c r="AB53" s="63">
        <v>46532</v>
      </c>
      <c r="AC53" s="11">
        <v>2029</v>
      </c>
    </row>
    <row r="54" spans="1:29" x14ac:dyDescent="0.35">
      <c r="A54" s="24" t="s">
        <v>84</v>
      </c>
      <c r="B54" s="24">
        <v>4289589.0410958901</v>
      </c>
      <c r="C54" s="24">
        <v>0</v>
      </c>
      <c r="D54" s="24">
        <v>3.5000000000000003E-2</v>
      </c>
      <c r="E54" s="24">
        <v>0</v>
      </c>
      <c r="F54" s="24">
        <v>135.57500000000002</v>
      </c>
      <c r="G54" s="24">
        <v>246.5</v>
      </c>
      <c r="H54" s="25">
        <f t="shared" si="11"/>
        <v>290</v>
      </c>
      <c r="I54" s="24">
        <f t="shared" si="0"/>
        <v>246.5</v>
      </c>
      <c r="J54" s="24">
        <v>290</v>
      </c>
      <c r="K54" s="25">
        <f t="shared" si="5"/>
        <v>0.85</v>
      </c>
      <c r="L54" s="25">
        <v>0.85</v>
      </c>
      <c r="M54" s="25">
        <f t="shared" si="14"/>
        <v>197.20000000000002</v>
      </c>
      <c r="N54" s="25">
        <v>1</v>
      </c>
      <c r="O54" s="25">
        <v>1</v>
      </c>
      <c r="P54" s="25">
        <v>246.5</v>
      </c>
      <c r="Q54" s="25">
        <v>1</v>
      </c>
      <c r="R54" s="24" t="s">
        <v>84</v>
      </c>
      <c r="S54" s="42" t="s">
        <v>112</v>
      </c>
      <c r="T54" s="18">
        <f t="shared" si="1"/>
        <v>17401.98393953708</v>
      </c>
      <c r="U54" s="58">
        <f t="shared" si="2"/>
        <v>14791.686348606518</v>
      </c>
      <c r="V54" s="21">
        <v>2.44</v>
      </c>
      <c r="W54" s="18">
        <f t="shared" si="3"/>
        <v>2440</v>
      </c>
      <c r="X54" s="58">
        <v>53</v>
      </c>
      <c r="Y54" s="62">
        <v>12</v>
      </c>
      <c r="Z54" s="62">
        <v>12</v>
      </c>
      <c r="AA54" s="63">
        <v>39033</v>
      </c>
      <c r="AB54" s="63">
        <v>46338</v>
      </c>
      <c r="AC54" s="11">
        <v>2029</v>
      </c>
    </row>
    <row r="55" spans="1:29" x14ac:dyDescent="0.35">
      <c r="A55" s="6" t="s">
        <v>85</v>
      </c>
      <c r="B55" s="11">
        <v>1012602.7397260274</v>
      </c>
      <c r="C55" s="11">
        <v>1290</v>
      </c>
      <c r="D55" s="11">
        <v>0.02</v>
      </c>
      <c r="E55" s="11">
        <v>0</v>
      </c>
      <c r="F55" s="11">
        <v>254.65000000000003</v>
      </c>
      <c r="G55" s="11">
        <v>463</v>
      </c>
      <c r="H55" s="22">
        <f t="shared" ref="H55" si="15">G55</f>
        <v>463</v>
      </c>
      <c r="I55" s="11">
        <f t="shared" si="0"/>
        <v>463</v>
      </c>
      <c r="J55" s="11">
        <v>495</v>
      </c>
      <c r="K55" s="31">
        <f t="shared" si="5"/>
        <v>0.93535353535353538</v>
      </c>
      <c r="L55" s="31">
        <v>0.93535353535353538</v>
      </c>
      <c r="M55" s="25">
        <f t="shared" si="14"/>
        <v>370.40000000000003</v>
      </c>
      <c r="N55" s="31">
        <v>4</v>
      </c>
      <c r="O55" s="31">
        <v>4</v>
      </c>
      <c r="P55" s="31">
        <v>463</v>
      </c>
      <c r="Q55" s="31">
        <v>1</v>
      </c>
      <c r="R55" s="6" t="s">
        <v>85</v>
      </c>
      <c r="S55" s="42" t="s">
        <v>112</v>
      </c>
      <c r="T55" s="58">
        <f t="shared" si="1"/>
        <v>2187.0469540518948</v>
      </c>
      <c r="U55" s="58">
        <f t="shared" si="2"/>
        <v>2187.0469540518948</v>
      </c>
      <c r="V55" s="9">
        <v>1.6040000000000001</v>
      </c>
      <c r="W55" s="58">
        <f t="shared" si="3"/>
        <v>1604</v>
      </c>
      <c r="X55" s="58">
        <v>54</v>
      </c>
      <c r="Y55" s="62">
        <v>12</v>
      </c>
      <c r="Z55" s="62">
        <v>12</v>
      </c>
      <c r="AA55" s="63">
        <v>39301</v>
      </c>
      <c r="AB55" s="63">
        <v>46606</v>
      </c>
      <c r="AC55" s="11">
        <v>2029</v>
      </c>
    </row>
    <row r="56" spans="1:29" x14ac:dyDescent="0.35">
      <c r="A56" s="30" t="s">
        <v>229</v>
      </c>
      <c r="B56" s="30">
        <v>0</v>
      </c>
      <c r="C56" s="30">
        <v>1520</v>
      </c>
      <c r="D56" s="30">
        <v>3.5000000000000003E-2</v>
      </c>
      <c r="E56" s="30">
        <v>3.5000000000000003E-2</v>
      </c>
      <c r="F56" s="30">
        <v>1016.8125000000001</v>
      </c>
      <c r="G56" s="30">
        <v>1848.75</v>
      </c>
      <c r="H56" s="136">
        <f t="shared" ref="H56:H59" si="16">G56*100/85</f>
        <v>2175</v>
      </c>
      <c r="I56" s="30">
        <v>1848.75</v>
      </c>
      <c r="J56" s="30">
        <v>1848.75</v>
      </c>
      <c r="K56" s="31">
        <f t="shared" si="5"/>
        <v>1</v>
      </c>
      <c r="L56" s="31" t="e">
        <v>#DIV/0!</v>
      </c>
      <c r="M56" s="25">
        <f t="shared" si="14"/>
        <v>1479</v>
      </c>
      <c r="N56" s="31">
        <v>1</v>
      </c>
      <c r="O56" s="31">
        <v>1</v>
      </c>
      <c r="P56" s="31">
        <v>1016</v>
      </c>
      <c r="Q56" s="31">
        <v>1</v>
      </c>
      <c r="R56" s="30" t="s">
        <v>86</v>
      </c>
      <c r="S56" s="42" t="s">
        <v>112</v>
      </c>
      <c r="T56" s="28">
        <f t="shared" si="1"/>
        <v>0</v>
      </c>
      <c r="U56" s="58">
        <f t="shared" si="2"/>
        <v>0</v>
      </c>
      <c r="V56" s="30">
        <v>1.52</v>
      </c>
      <c r="W56" s="28">
        <f t="shared" si="3"/>
        <v>1520</v>
      </c>
      <c r="X56" s="58">
        <v>55</v>
      </c>
      <c r="Y56" s="62">
        <v>9</v>
      </c>
      <c r="Z56" s="62">
        <v>12</v>
      </c>
      <c r="AA56" s="63">
        <v>38096</v>
      </c>
      <c r="AB56" s="63">
        <v>45401</v>
      </c>
      <c r="AC56" s="11">
        <v>2029</v>
      </c>
    </row>
    <row r="57" spans="1:29" x14ac:dyDescent="0.35">
      <c r="A57" s="16" t="s">
        <v>87</v>
      </c>
      <c r="B57" s="24">
        <v>0</v>
      </c>
      <c r="C57" s="24">
        <v>4000</v>
      </c>
      <c r="D57" s="24">
        <v>3.5000000000000003E-2</v>
      </c>
      <c r="E57" s="24">
        <v>3.5000000000000003E-2</v>
      </c>
      <c r="F57" s="24">
        <v>93.500000000000014</v>
      </c>
      <c r="G57" s="24">
        <v>170</v>
      </c>
      <c r="H57" s="25">
        <f t="shared" si="16"/>
        <v>200</v>
      </c>
      <c r="I57" s="24">
        <f t="shared" ref="I57:I66" si="17">J57*L57</f>
        <v>170</v>
      </c>
      <c r="J57" s="24">
        <v>200</v>
      </c>
      <c r="K57" s="25">
        <f t="shared" si="5"/>
        <v>0.85</v>
      </c>
      <c r="L57" s="25">
        <v>0.85</v>
      </c>
      <c r="M57" s="25">
        <f t="shared" si="14"/>
        <v>136</v>
      </c>
      <c r="N57" s="25">
        <v>1</v>
      </c>
      <c r="O57" s="25">
        <v>1</v>
      </c>
      <c r="P57" s="25">
        <v>170</v>
      </c>
      <c r="Q57" s="25">
        <v>1</v>
      </c>
      <c r="R57" s="16" t="s">
        <v>87</v>
      </c>
      <c r="S57" s="42" t="s">
        <v>112</v>
      </c>
      <c r="T57" s="18">
        <f t="shared" si="1"/>
        <v>0</v>
      </c>
      <c r="U57" s="58">
        <f t="shared" si="2"/>
        <v>0</v>
      </c>
      <c r="V57" s="21">
        <v>3.12</v>
      </c>
      <c r="W57" s="18">
        <f t="shared" si="3"/>
        <v>3120</v>
      </c>
      <c r="X57" s="18">
        <v>56</v>
      </c>
      <c r="Y57" s="62">
        <v>9</v>
      </c>
      <c r="Z57" s="62">
        <v>12</v>
      </c>
      <c r="AA57" s="68">
        <v>38096</v>
      </c>
      <c r="AB57" s="68">
        <v>45401</v>
      </c>
      <c r="AC57" s="11">
        <v>2029</v>
      </c>
    </row>
    <row r="58" spans="1:29" x14ac:dyDescent="0.35">
      <c r="A58" s="38" t="s">
        <v>88</v>
      </c>
      <c r="B58" s="34">
        <v>4499726.0273972601</v>
      </c>
      <c r="C58" s="34">
        <v>1400</v>
      </c>
      <c r="D58" s="34">
        <v>3.5000000000000003E-2</v>
      </c>
      <c r="E58" s="34">
        <v>3.5000000000000003E-2</v>
      </c>
      <c r="F58" s="24">
        <v>164.56</v>
      </c>
      <c r="G58" s="24">
        <v>299.2</v>
      </c>
      <c r="H58" s="25">
        <f t="shared" si="16"/>
        <v>352</v>
      </c>
      <c r="I58" s="24">
        <f t="shared" si="17"/>
        <v>299.2</v>
      </c>
      <c r="J58" s="24">
        <v>352</v>
      </c>
      <c r="K58" s="25">
        <f t="shared" si="5"/>
        <v>0.85</v>
      </c>
      <c r="L58" s="36">
        <v>0.85</v>
      </c>
      <c r="M58" s="25">
        <f t="shared" si="14"/>
        <v>239.36</v>
      </c>
      <c r="N58" s="36">
        <v>1</v>
      </c>
      <c r="O58" s="36">
        <v>1</v>
      </c>
      <c r="P58" s="36">
        <v>299.2</v>
      </c>
      <c r="Q58" s="36">
        <v>1</v>
      </c>
      <c r="R58" s="38" t="s">
        <v>88</v>
      </c>
      <c r="S58" s="42" t="s">
        <v>112</v>
      </c>
      <c r="T58" s="18">
        <f t="shared" si="1"/>
        <v>15039.191268038971</v>
      </c>
      <c r="U58" s="58">
        <f t="shared" si="2"/>
        <v>12783.312577833125</v>
      </c>
      <c r="V58" s="39">
        <v>1.3</v>
      </c>
      <c r="W58" s="18">
        <f t="shared" si="3"/>
        <v>1300</v>
      </c>
      <c r="X58" s="18">
        <v>57</v>
      </c>
      <c r="Y58" s="62">
        <v>12</v>
      </c>
      <c r="Z58" s="62">
        <v>12</v>
      </c>
      <c r="AA58" s="63">
        <v>39098</v>
      </c>
      <c r="AB58" s="63">
        <v>46403</v>
      </c>
      <c r="AC58" s="11">
        <v>2029</v>
      </c>
    </row>
    <row r="59" spans="1:29" x14ac:dyDescent="0.35">
      <c r="A59" s="16" t="s">
        <v>230</v>
      </c>
      <c r="B59" s="24">
        <v>9327945.2054794542</v>
      </c>
      <c r="C59" s="24">
        <v>2580</v>
      </c>
      <c r="D59" s="24">
        <v>3.5000000000000003E-2</v>
      </c>
      <c r="E59" s="24">
        <v>3.5000000000000003E-2</v>
      </c>
      <c r="F59" s="24">
        <v>195.41500000000002</v>
      </c>
      <c r="G59" s="24">
        <v>355.3</v>
      </c>
      <c r="H59" s="25">
        <f t="shared" si="16"/>
        <v>418</v>
      </c>
      <c r="I59" s="24">
        <f t="shared" si="17"/>
        <v>355.3</v>
      </c>
      <c r="J59" s="24">
        <v>418</v>
      </c>
      <c r="K59" s="25">
        <f t="shared" si="5"/>
        <v>0.85</v>
      </c>
      <c r="L59" s="25">
        <v>0.85</v>
      </c>
      <c r="M59" s="25">
        <f t="shared" si="14"/>
        <v>284.24</v>
      </c>
      <c r="N59" s="25">
        <v>1</v>
      </c>
      <c r="O59" s="25">
        <v>1</v>
      </c>
      <c r="P59" s="25">
        <v>355.3</v>
      </c>
      <c r="Q59" s="25">
        <v>1</v>
      </c>
      <c r="R59" s="16" t="s">
        <v>89</v>
      </c>
      <c r="S59" s="42" t="s">
        <v>112</v>
      </c>
      <c r="T59" s="18">
        <f t="shared" si="1"/>
        <v>26253.715748605275</v>
      </c>
      <c r="U59" s="58">
        <f t="shared" si="2"/>
        <v>22315.658386314484</v>
      </c>
      <c r="V59" s="21">
        <v>3.56</v>
      </c>
      <c r="W59" s="18">
        <f t="shared" si="3"/>
        <v>3560</v>
      </c>
      <c r="X59" s="18">
        <v>58</v>
      </c>
      <c r="Y59" s="62">
        <v>9</v>
      </c>
      <c r="Z59" s="62">
        <v>12</v>
      </c>
      <c r="AA59" s="63">
        <v>37910</v>
      </c>
      <c r="AB59" s="63">
        <v>45215</v>
      </c>
      <c r="AC59" s="11">
        <v>2029</v>
      </c>
    </row>
    <row r="60" spans="1:29" x14ac:dyDescent="0.35">
      <c r="A60" s="6" t="s">
        <v>231</v>
      </c>
      <c r="B60" s="11">
        <v>18900821.91780822</v>
      </c>
      <c r="C60" s="11">
        <v>4330</v>
      </c>
      <c r="D60" s="11">
        <v>0.03</v>
      </c>
      <c r="E60" s="11">
        <v>0.05</v>
      </c>
      <c r="F60" s="11">
        <v>313.5</v>
      </c>
      <c r="G60" s="11">
        <v>570</v>
      </c>
      <c r="H60" s="22">
        <f t="shared" ref="H60:H62" si="18">G60</f>
        <v>570</v>
      </c>
      <c r="I60" s="11">
        <f t="shared" si="17"/>
        <v>570</v>
      </c>
      <c r="J60" s="11">
        <v>600</v>
      </c>
      <c r="K60" s="31">
        <f t="shared" si="5"/>
        <v>0.95</v>
      </c>
      <c r="L60" s="31">
        <v>0.95</v>
      </c>
      <c r="M60" s="25">
        <f t="shared" si="14"/>
        <v>456</v>
      </c>
      <c r="N60" s="31">
        <v>4</v>
      </c>
      <c r="O60" s="31">
        <v>4</v>
      </c>
      <c r="P60" s="31">
        <v>570</v>
      </c>
      <c r="Q60" s="31">
        <v>1</v>
      </c>
      <c r="R60" s="6" t="s">
        <v>90</v>
      </c>
      <c r="S60" s="42" t="s">
        <v>112</v>
      </c>
      <c r="T60" s="58">
        <f t="shared" si="1"/>
        <v>33159.336697909159</v>
      </c>
      <c r="U60" s="58">
        <f t="shared" si="2"/>
        <v>33159.336697909159</v>
      </c>
      <c r="V60" s="8">
        <v>3.03</v>
      </c>
      <c r="W60" s="58">
        <f t="shared" si="3"/>
        <v>3030</v>
      </c>
      <c r="X60" s="18">
        <v>59</v>
      </c>
      <c r="Y60" s="62">
        <v>12</v>
      </c>
      <c r="Z60" s="62">
        <v>12</v>
      </c>
      <c r="AA60" s="63">
        <v>39033</v>
      </c>
      <c r="AB60" s="63">
        <v>46338</v>
      </c>
      <c r="AC60" s="11">
        <v>2029</v>
      </c>
    </row>
    <row r="61" spans="1:29" ht="29" x14ac:dyDescent="0.35">
      <c r="A61" s="6" t="s">
        <v>232</v>
      </c>
      <c r="B61" s="11">
        <v>18900821.91780822</v>
      </c>
      <c r="C61" s="11">
        <v>4330</v>
      </c>
      <c r="D61" s="11">
        <v>0.03</v>
      </c>
      <c r="E61" s="11">
        <v>0.05</v>
      </c>
      <c r="F61" s="11">
        <v>313.5</v>
      </c>
      <c r="G61" s="11">
        <v>570</v>
      </c>
      <c r="H61" s="22">
        <f t="shared" si="18"/>
        <v>570</v>
      </c>
      <c r="I61" s="11">
        <f t="shared" si="17"/>
        <v>570</v>
      </c>
      <c r="J61" s="11">
        <v>600</v>
      </c>
      <c r="K61" s="31">
        <f t="shared" si="5"/>
        <v>0.95</v>
      </c>
      <c r="L61" s="31">
        <v>0.95</v>
      </c>
      <c r="M61" s="25">
        <f t="shared" si="14"/>
        <v>456</v>
      </c>
      <c r="N61" s="31">
        <v>4</v>
      </c>
      <c r="O61" s="31">
        <v>4</v>
      </c>
      <c r="P61" s="31">
        <v>570</v>
      </c>
      <c r="Q61" s="31">
        <v>1</v>
      </c>
      <c r="R61" s="6" t="s">
        <v>91</v>
      </c>
      <c r="S61" s="42" t="s">
        <v>112</v>
      </c>
      <c r="T61" s="58">
        <f t="shared" si="1"/>
        <v>33159.336697909159</v>
      </c>
      <c r="U61" s="58">
        <f t="shared" si="2"/>
        <v>33159.336697909159</v>
      </c>
      <c r="V61" s="8">
        <v>3.03</v>
      </c>
      <c r="W61" s="58">
        <f t="shared" si="3"/>
        <v>3030</v>
      </c>
      <c r="X61" s="18">
        <v>60</v>
      </c>
      <c r="Y61" s="62">
        <v>12</v>
      </c>
      <c r="Z61" s="62">
        <v>12</v>
      </c>
      <c r="AA61" s="64" t="s">
        <v>162</v>
      </c>
      <c r="AB61" s="63">
        <v>47372</v>
      </c>
      <c r="AC61" s="11">
        <v>2029</v>
      </c>
    </row>
    <row r="62" spans="1:29" x14ac:dyDescent="0.35">
      <c r="A62" s="6" t="s">
        <v>92</v>
      </c>
      <c r="B62" s="11">
        <v>0</v>
      </c>
      <c r="C62" s="11">
        <v>3200</v>
      </c>
      <c r="D62" s="11">
        <v>-0.02</v>
      </c>
      <c r="E62" s="11">
        <v>0.05</v>
      </c>
      <c r="F62" s="11">
        <v>605</v>
      </c>
      <c r="G62" s="11">
        <v>1100</v>
      </c>
      <c r="H62" s="22">
        <f t="shared" si="18"/>
        <v>1100</v>
      </c>
      <c r="I62" s="11">
        <f t="shared" si="17"/>
        <v>1100</v>
      </c>
      <c r="J62" s="11">
        <v>1782</v>
      </c>
      <c r="K62" s="31">
        <f t="shared" si="5"/>
        <v>0.61728395061728392</v>
      </c>
      <c r="L62" s="31">
        <v>0.61728395061728392</v>
      </c>
      <c r="M62" s="25">
        <f t="shared" si="14"/>
        <v>880</v>
      </c>
      <c r="N62" s="31">
        <v>4</v>
      </c>
      <c r="O62" s="31">
        <v>4</v>
      </c>
      <c r="P62" s="31">
        <v>1100</v>
      </c>
      <c r="Q62" s="31">
        <v>1</v>
      </c>
      <c r="R62" s="6" t="s">
        <v>92</v>
      </c>
      <c r="S62" s="42" t="s">
        <v>112</v>
      </c>
      <c r="T62" s="58">
        <f t="shared" si="1"/>
        <v>0</v>
      </c>
      <c r="U62" s="58">
        <f t="shared" si="2"/>
        <v>0</v>
      </c>
      <c r="V62" s="8">
        <v>2.4300000000000002</v>
      </c>
      <c r="W62" s="58">
        <f t="shared" si="3"/>
        <v>2430</v>
      </c>
      <c r="X62" s="18">
        <v>61</v>
      </c>
      <c r="Y62" s="62">
        <v>12</v>
      </c>
      <c r="Z62" s="62">
        <v>12</v>
      </c>
      <c r="AA62" s="69">
        <v>2011</v>
      </c>
      <c r="AB62" s="69">
        <v>2031</v>
      </c>
      <c r="AC62" s="11">
        <v>2029</v>
      </c>
    </row>
    <row r="63" spans="1:29" x14ac:dyDescent="0.35">
      <c r="A63" s="16" t="s">
        <v>233</v>
      </c>
      <c r="B63" s="24">
        <v>22844109.589041092</v>
      </c>
      <c r="C63" s="24">
        <v>2710</v>
      </c>
      <c r="D63" s="24">
        <v>0.03</v>
      </c>
      <c r="E63" s="24">
        <v>0.05</v>
      </c>
      <c r="F63" s="24">
        <v>514.25</v>
      </c>
      <c r="G63" s="24">
        <v>935</v>
      </c>
      <c r="H63" s="25">
        <f t="shared" ref="H63:H64" si="19">G63*100/85</f>
        <v>1100</v>
      </c>
      <c r="I63" s="24">
        <f t="shared" si="17"/>
        <v>935</v>
      </c>
      <c r="J63" s="24">
        <v>1100</v>
      </c>
      <c r="K63" s="25">
        <f t="shared" si="5"/>
        <v>0.85</v>
      </c>
      <c r="L63" s="25">
        <v>0.85</v>
      </c>
      <c r="M63" s="25">
        <f t="shared" si="14"/>
        <v>748</v>
      </c>
      <c r="N63" s="25">
        <v>4</v>
      </c>
      <c r="O63" s="25">
        <v>4</v>
      </c>
      <c r="P63" s="25">
        <v>935</v>
      </c>
      <c r="Q63" s="25">
        <v>1</v>
      </c>
      <c r="R63" s="16" t="s">
        <v>93</v>
      </c>
      <c r="S63" s="42" t="s">
        <v>112</v>
      </c>
      <c r="T63" s="18">
        <f t="shared" si="1"/>
        <v>24432.202769027906</v>
      </c>
      <c r="U63" s="58">
        <f t="shared" si="2"/>
        <v>20767.37235367372</v>
      </c>
      <c r="V63" s="16">
        <v>2.58</v>
      </c>
      <c r="W63" s="18">
        <f t="shared" si="3"/>
        <v>2580</v>
      </c>
      <c r="X63" s="18">
        <v>62</v>
      </c>
      <c r="Y63" s="62">
        <v>12</v>
      </c>
      <c r="Z63" s="62">
        <v>12</v>
      </c>
      <c r="AA63" s="63">
        <v>39033</v>
      </c>
      <c r="AB63" s="63">
        <v>46338</v>
      </c>
      <c r="AC63" s="11">
        <v>2029</v>
      </c>
    </row>
    <row r="64" spans="1:29" x14ac:dyDescent="0.35">
      <c r="A64" s="16" t="s">
        <v>234</v>
      </c>
      <c r="B64" s="24">
        <v>1580273.9726027397</v>
      </c>
      <c r="C64" s="24">
        <v>4390</v>
      </c>
      <c r="D64" s="24">
        <v>-0.02</v>
      </c>
      <c r="E64" s="24">
        <v>0.05</v>
      </c>
      <c r="F64" s="24">
        <v>23.632124999999998</v>
      </c>
      <c r="G64" s="24">
        <v>42.967499999999994</v>
      </c>
      <c r="H64" s="25">
        <f t="shared" si="19"/>
        <v>50.54999999999999</v>
      </c>
      <c r="I64" s="24">
        <f t="shared" si="17"/>
        <v>42.967499999999994</v>
      </c>
      <c r="J64" s="24">
        <v>51</v>
      </c>
      <c r="K64" s="25">
        <f t="shared" si="5"/>
        <v>0.84249999999999992</v>
      </c>
      <c r="L64" s="25">
        <v>0.84249999999999992</v>
      </c>
      <c r="M64" s="25">
        <f t="shared" si="14"/>
        <v>34.373999999999995</v>
      </c>
      <c r="N64" s="25">
        <v>4</v>
      </c>
      <c r="O64" s="25">
        <v>4</v>
      </c>
      <c r="P64" s="25">
        <v>42.967499999999994</v>
      </c>
      <c r="Q64" s="25">
        <v>1</v>
      </c>
      <c r="R64" s="16" t="s">
        <v>94</v>
      </c>
      <c r="S64" s="42" t="s">
        <v>112</v>
      </c>
      <c r="T64" s="18">
        <f t="shared" si="1"/>
        <v>36778.355096357474</v>
      </c>
      <c r="U64" s="58">
        <f t="shared" si="2"/>
        <v>31261.601831903859</v>
      </c>
      <c r="V64" s="16">
        <v>4.3600000000000003</v>
      </c>
      <c r="W64" s="18">
        <f t="shared" si="3"/>
        <v>4360</v>
      </c>
      <c r="X64" s="18">
        <v>63</v>
      </c>
      <c r="Y64" s="62">
        <v>12</v>
      </c>
      <c r="Z64" s="62">
        <v>12</v>
      </c>
      <c r="AA64" s="63">
        <v>40884</v>
      </c>
      <c r="AB64" s="63">
        <v>48189</v>
      </c>
      <c r="AC64" s="11">
        <v>2029</v>
      </c>
    </row>
    <row r="65" spans="1:29" x14ac:dyDescent="0.35">
      <c r="A65" s="95" t="s">
        <v>235</v>
      </c>
      <c r="B65" s="83">
        <v>18383561.643835615</v>
      </c>
      <c r="C65" s="83">
        <v>4710</v>
      </c>
      <c r="D65" s="83">
        <v>0</v>
      </c>
      <c r="E65" s="83">
        <v>0</v>
      </c>
      <c r="F65" s="83">
        <v>210.37500000000003</v>
      </c>
      <c r="G65" s="83">
        <v>382.5</v>
      </c>
      <c r="H65" s="134">
        <f t="shared" ref="H65:H66" si="20">G65</f>
        <v>382.5</v>
      </c>
      <c r="I65" s="83">
        <f t="shared" si="17"/>
        <v>382.5</v>
      </c>
      <c r="J65" s="83">
        <v>450</v>
      </c>
      <c r="K65" s="31">
        <f t="shared" si="5"/>
        <v>0.85</v>
      </c>
      <c r="L65" s="31">
        <v>0.85</v>
      </c>
      <c r="M65" s="25">
        <f t="shared" si="14"/>
        <v>306</v>
      </c>
      <c r="N65" s="31">
        <v>4</v>
      </c>
      <c r="O65" s="31">
        <v>4</v>
      </c>
      <c r="P65" s="31">
        <v>382.5</v>
      </c>
      <c r="Q65" s="31">
        <v>1</v>
      </c>
      <c r="R65" s="95" t="s">
        <v>95</v>
      </c>
      <c r="S65" s="42" t="s">
        <v>112</v>
      </c>
      <c r="T65" s="85">
        <f t="shared" si="1"/>
        <v>48061.599068851283</v>
      </c>
      <c r="U65" s="85">
        <f t="shared" si="2"/>
        <v>48061.599068851283</v>
      </c>
      <c r="V65" s="95">
        <v>4.57</v>
      </c>
      <c r="W65" s="85">
        <f t="shared" si="3"/>
        <v>4570</v>
      </c>
      <c r="X65" s="85">
        <v>64</v>
      </c>
      <c r="Y65" s="87">
        <v>12</v>
      </c>
      <c r="Z65" s="87">
        <v>0</v>
      </c>
      <c r="AA65" s="96">
        <v>2011</v>
      </c>
      <c r="AB65" s="96">
        <v>2031</v>
      </c>
      <c r="AC65" s="11"/>
    </row>
    <row r="66" spans="1:29" ht="15" thickBot="1" x14ac:dyDescent="0.4">
      <c r="A66" s="6" t="s">
        <v>96</v>
      </c>
      <c r="B66" s="11">
        <v>30769315.06849315</v>
      </c>
      <c r="C66" s="11">
        <v>1980</v>
      </c>
      <c r="D66" s="11">
        <v>-0.02</v>
      </c>
      <c r="E66" s="11">
        <v>0.05</v>
      </c>
      <c r="F66" s="11">
        <v>1031.25</v>
      </c>
      <c r="G66" s="11">
        <v>1875</v>
      </c>
      <c r="H66" s="22">
        <f t="shared" si="20"/>
        <v>1875</v>
      </c>
      <c r="I66" s="11">
        <f t="shared" si="17"/>
        <v>1874.9999999999998</v>
      </c>
      <c r="J66" s="11">
        <v>1782</v>
      </c>
      <c r="K66" s="31">
        <f t="shared" si="5"/>
        <v>1.0521885521885521</v>
      </c>
      <c r="L66" s="31">
        <v>1.0521885521885521</v>
      </c>
      <c r="M66" s="25">
        <f t="shared" si="14"/>
        <v>1500</v>
      </c>
      <c r="N66" s="31">
        <v>4</v>
      </c>
      <c r="O66" s="31">
        <v>4</v>
      </c>
      <c r="P66" s="31">
        <v>1875</v>
      </c>
      <c r="Q66" s="31">
        <v>1</v>
      </c>
      <c r="R66" s="6" t="s">
        <v>96</v>
      </c>
      <c r="S66" s="42" t="s">
        <v>112</v>
      </c>
      <c r="T66" s="58">
        <f t="shared" ref="T66" si="21">B66/G66</f>
        <v>16410.301369863013</v>
      </c>
      <c r="U66" s="58">
        <f t="shared" ref="U66:U68" si="22">B66/H66</f>
        <v>16410.301369863013</v>
      </c>
      <c r="V66" s="8">
        <v>2.8260000000000001</v>
      </c>
      <c r="W66" s="58">
        <f>V66*1000</f>
        <v>2826</v>
      </c>
      <c r="X66" s="18">
        <v>65</v>
      </c>
      <c r="Y66" s="62">
        <v>12</v>
      </c>
      <c r="Z66" s="62">
        <v>12</v>
      </c>
      <c r="AA66" s="63">
        <v>40522</v>
      </c>
      <c r="AB66" s="63">
        <v>47827</v>
      </c>
      <c r="AC66" s="11"/>
    </row>
    <row r="67" spans="1:29" ht="15.5" thickTop="1" thickBot="1" x14ac:dyDescent="0.4">
      <c r="A67" s="15" t="s">
        <v>236</v>
      </c>
      <c r="B67" s="24">
        <v>0</v>
      </c>
      <c r="C67" s="24">
        <v>4900</v>
      </c>
      <c r="D67" s="24">
        <v>0</v>
      </c>
      <c r="E67" s="24">
        <v>0.03</v>
      </c>
      <c r="F67" s="24">
        <v>55.000000000000007</v>
      </c>
      <c r="G67" s="24">
        <v>100</v>
      </c>
      <c r="H67" s="25">
        <v>328.19634703196346</v>
      </c>
      <c r="I67" s="24">
        <f>L67*J67</f>
        <v>756</v>
      </c>
      <c r="J67" s="148">
        <v>1260</v>
      </c>
      <c r="K67" s="148">
        <v>0.6</v>
      </c>
      <c r="L67" s="31">
        <v>0.6</v>
      </c>
      <c r="M67" s="31">
        <f>0.25*I67</f>
        <v>189</v>
      </c>
      <c r="N67" s="31">
        <v>4</v>
      </c>
      <c r="O67" s="31">
        <v>4</v>
      </c>
      <c r="P67" s="31">
        <v>100</v>
      </c>
      <c r="Q67" s="31">
        <v>1</v>
      </c>
      <c r="R67" s="15" t="s">
        <v>97</v>
      </c>
      <c r="S67" s="42"/>
      <c r="T67" s="18" t="e">
        <f>B67/#REF!</f>
        <v>#REF!</v>
      </c>
      <c r="U67" s="58">
        <f t="shared" si="22"/>
        <v>0</v>
      </c>
      <c r="V67" s="21">
        <v>4.79</v>
      </c>
      <c r="W67" s="18">
        <f>V67*1000</f>
        <v>4790</v>
      </c>
      <c r="X67" s="18">
        <v>66</v>
      </c>
      <c r="Y67" s="62">
        <v>12</v>
      </c>
      <c r="Z67" s="62">
        <v>12</v>
      </c>
      <c r="AA67" s="69">
        <v>2011</v>
      </c>
      <c r="AB67" s="69">
        <v>2031</v>
      </c>
      <c r="AC67" s="11"/>
    </row>
    <row r="68" spans="1:29" s="18" customFormat="1" ht="15" thickTop="1" x14ac:dyDescent="0.35">
      <c r="A68" s="15" t="s">
        <v>237</v>
      </c>
      <c r="B68" s="24">
        <v>0</v>
      </c>
      <c r="C68" s="24">
        <v>3000</v>
      </c>
      <c r="D68" s="24">
        <v>0</v>
      </c>
      <c r="E68" s="24">
        <v>0.05</v>
      </c>
      <c r="F68" s="24">
        <v>82.5</v>
      </c>
      <c r="G68" s="24">
        <v>150</v>
      </c>
      <c r="H68" s="24">
        <v>150</v>
      </c>
      <c r="I68" s="24">
        <v>150</v>
      </c>
      <c r="J68" s="24">
        <v>150</v>
      </c>
      <c r="K68" s="31">
        <f t="shared" ref="K68" si="23">G68/J68</f>
        <v>1</v>
      </c>
      <c r="L68" s="31">
        <v>1</v>
      </c>
      <c r="M68" s="31">
        <f>J68*0.4</f>
        <v>60</v>
      </c>
      <c r="N68" s="31">
        <v>4</v>
      </c>
      <c r="O68" s="31">
        <v>4</v>
      </c>
      <c r="P68" s="31">
        <v>150</v>
      </c>
      <c r="Q68" s="31">
        <v>1</v>
      </c>
      <c r="R68" s="15" t="s">
        <v>98</v>
      </c>
      <c r="S68" s="42"/>
      <c r="T68" s="18">
        <f>B68/G68</f>
        <v>0</v>
      </c>
      <c r="U68" s="58">
        <f t="shared" si="22"/>
        <v>0</v>
      </c>
      <c r="V68" s="21">
        <v>3.26</v>
      </c>
      <c r="W68" s="18">
        <f>V68*1000</f>
        <v>3260</v>
      </c>
      <c r="X68" s="18">
        <v>67</v>
      </c>
      <c r="Y68" s="70">
        <v>12</v>
      </c>
      <c r="Z68" s="70">
        <v>12</v>
      </c>
      <c r="AA68" s="69">
        <v>2011</v>
      </c>
      <c r="AB68" s="69">
        <v>2031</v>
      </c>
      <c r="AC68" s="24"/>
    </row>
    <row r="69" spans="1:29" x14ac:dyDescent="0.35">
      <c r="G69" s="58">
        <f>SUM(G2:G68)</f>
        <v>19817.601499999997</v>
      </c>
      <c r="H69" s="3">
        <f t="shared" ref="H69:J69" si="24">SUM(H2:H68)</f>
        <v>21116.286347031964</v>
      </c>
      <c r="I69" s="58">
        <f t="shared" si="24"/>
        <v>20133.901499999996</v>
      </c>
      <c r="J69" s="58">
        <f t="shared" si="24"/>
        <v>23606.010000000002</v>
      </c>
    </row>
    <row r="70" spans="1:29" x14ac:dyDescent="0.35">
      <c r="M70" s="3" t="e">
        <v>#VALUE!</v>
      </c>
      <c r="N70" s="3" t="s">
        <v>3</v>
      </c>
      <c r="O70" s="3" t="s">
        <v>4</v>
      </c>
      <c r="P70" s="3" t="s">
        <v>26</v>
      </c>
      <c r="Q70" s="3" t="s">
        <v>27</v>
      </c>
    </row>
    <row r="71" spans="1:29" x14ac:dyDescent="0.35">
      <c r="M71" s="3" t="e">
        <v>#VALUE!</v>
      </c>
      <c r="N71" s="3" t="s">
        <v>3</v>
      </c>
      <c r="O71" s="3" t="s">
        <v>4</v>
      </c>
      <c r="P71" s="3" t="s">
        <v>26</v>
      </c>
      <c r="Q71" s="3" t="s">
        <v>27</v>
      </c>
    </row>
    <row r="73" spans="1:29" x14ac:dyDescent="0.35">
      <c r="R73" s="12"/>
      <c r="V73" s="12"/>
    </row>
    <row r="74" spans="1:29" x14ac:dyDescent="0.35">
      <c r="F74" s="58">
        <f>2875*1000/365/24</f>
        <v>328.19634703196346</v>
      </c>
      <c r="G74" s="58">
        <f>F74*100/70</f>
        <v>468.85192433137638</v>
      </c>
    </row>
    <row r="85" spans="22:22" x14ac:dyDescent="0.35">
      <c r="V85" s="1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rgb="FFFF0000"/>
  </sheetPr>
  <dimension ref="A1:AN74"/>
  <sheetViews>
    <sheetView zoomScale="130" zoomScaleNormal="130" workbookViewId="0">
      <selection activeCell="D5" sqref="D5"/>
    </sheetView>
  </sheetViews>
  <sheetFormatPr defaultColWidth="9.1796875" defaultRowHeight="14.5" x14ac:dyDescent="0.35"/>
  <cols>
    <col min="1" max="1" width="21.81640625" style="58" bestFit="1" customWidth="1"/>
    <col min="2" max="25" width="9.1796875" style="58"/>
    <col min="26" max="26" width="8.7265625" style="17" customWidth="1"/>
    <col min="27" max="27" width="9.1796875" style="58"/>
    <col min="28" max="28" width="23.1796875" style="58" bestFit="1" customWidth="1"/>
    <col min="29" max="29" width="12.81640625" style="58" bestFit="1" customWidth="1"/>
    <col min="30" max="16384" width="9.1796875" style="58"/>
  </cols>
  <sheetData>
    <row r="1" spans="1:40" ht="43.5" x14ac:dyDescent="0.35">
      <c r="A1" s="100"/>
      <c r="B1" s="101" t="s">
        <v>178</v>
      </c>
      <c r="C1" s="101" t="s">
        <v>179</v>
      </c>
      <c r="D1" s="101" t="s">
        <v>180</v>
      </c>
      <c r="E1" s="101" t="s">
        <v>181</v>
      </c>
      <c r="F1" s="101" t="s">
        <v>182</v>
      </c>
      <c r="G1" s="101" t="s">
        <v>183</v>
      </c>
      <c r="H1" s="101" t="s">
        <v>184</v>
      </c>
      <c r="I1" s="101" t="s">
        <v>185</v>
      </c>
      <c r="J1" s="101" t="s">
        <v>186</v>
      </c>
      <c r="K1" s="101" t="s">
        <v>187</v>
      </c>
      <c r="L1" s="101" t="s">
        <v>188</v>
      </c>
      <c r="M1" s="102" t="s">
        <v>189</v>
      </c>
      <c r="N1" s="101" t="s">
        <v>305</v>
      </c>
      <c r="O1" s="101" t="s">
        <v>306</v>
      </c>
      <c r="P1" s="102" t="s">
        <v>307</v>
      </c>
      <c r="Q1" s="101" t="s">
        <v>308</v>
      </c>
      <c r="R1" s="101" t="s">
        <v>309</v>
      </c>
      <c r="S1" s="102" t="s">
        <v>310</v>
      </c>
      <c r="T1" s="101" t="s">
        <v>311</v>
      </c>
      <c r="U1" s="101" t="s">
        <v>312</v>
      </c>
      <c r="V1" s="102" t="s">
        <v>313</v>
      </c>
      <c r="W1" s="101" t="s">
        <v>314</v>
      </c>
      <c r="X1" s="159"/>
      <c r="Y1" s="159" t="s">
        <v>329</v>
      </c>
      <c r="Z1" s="13" t="s">
        <v>177</v>
      </c>
      <c r="AB1" s="58" t="s">
        <v>31</v>
      </c>
      <c r="AC1" s="58" t="s">
        <v>115</v>
      </c>
      <c r="AD1" s="58" t="s">
        <v>1</v>
      </c>
      <c r="AE1" s="58" t="s">
        <v>5</v>
      </c>
      <c r="AF1" s="58" t="s">
        <v>6</v>
      </c>
      <c r="AG1" s="58" t="s">
        <v>7</v>
      </c>
      <c r="AH1" s="58" t="s">
        <v>8</v>
      </c>
      <c r="AI1" s="58" t="s">
        <v>9</v>
      </c>
      <c r="AJ1" s="58" t="s">
        <v>10</v>
      </c>
      <c r="AK1" s="58" t="s">
        <v>11</v>
      </c>
      <c r="AL1" s="58" t="s">
        <v>12</v>
      </c>
      <c r="AM1" s="58" t="s">
        <v>13</v>
      </c>
      <c r="AN1" s="58" t="s">
        <v>14</v>
      </c>
    </row>
    <row r="2" spans="1:40" x14ac:dyDescent="0.35">
      <c r="A2" s="103" t="s">
        <v>203</v>
      </c>
      <c r="B2" s="104">
        <v>1</v>
      </c>
      <c r="C2" s="104">
        <v>1</v>
      </c>
      <c r="D2" s="104">
        <v>1</v>
      </c>
      <c r="E2" s="104">
        <v>1</v>
      </c>
      <c r="F2" s="104">
        <v>1</v>
      </c>
      <c r="G2" s="104">
        <v>1</v>
      </c>
      <c r="H2" s="104">
        <v>1</v>
      </c>
      <c r="I2" s="104">
        <v>0</v>
      </c>
      <c r="J2" s="104">
        <v>0</v>
      </c>
      <c r="K2" s="104">
        <v>0</v>
      </c>
      <c r="L2" s="104">
        <v>0</v>
      </c>
      <c r="M2" s="105">
        <v>0</v>
      </c>
      <c r="N2" s="105">
        <v>0</v>
      </c>
      <c r="O2" s="105">
        <v>0</v>
      </c>
      <c r="P2" s="105">
        <v>0</v>
      </c>
      <c r="Q2" s="105">
        <v>0</v>
      </c>
      <c r="R2" s="105">
        <v>0</v>
      </c>
      <c r="S2" s="105">
        <v>0</v>
      </c>
      <c r="T2" s="105">
        <v>0</v>
      </c>
      <c r="U2" s="105">
        <v>0</v>
      </c>
      <c r="V2" s="105">
        <v>0</v>
      </c>
      <c r="W2" s="105">
        <v>0</v>
      </c>
      <c r="X2" s="160"/>
      <c r="Y2" s="58">
        <f>SUM(B2:W2)</f>
        <v>7</v>
      </c>
      <c r="Z2" s="62">
        <v>7</v>
      </c>
      <c r="AA2" s="23">
        <v>13</v>
      </c>
      <c r="AB2" s="32" t="s">
        <v>203</v>
      </c>
      <c r="AC2" s="32" t="s">
        <v>113</v>
      </c>
      <c r="AD2" s="58">
        <v>100</v>
      </c>
      <c r="AE2" s="58">
        <f t="shared" ref="AE2:AE33" si="0">B2*AD2</f>
        <v>100</v>
      </c>
      <c r="AF2" s="58">
        <f t="shared" ref="AF2:AF33" si="1">C2*AE2</f>
        <v>100</v>
      </c>
      <c r="AG2" s="58">
        <f t="shared" ref="AG2:AG33" si="2">D2*AF2</f>
        <v>100</v>
      </c>
      <c r="AH2" s="58">
        <f t="shared" ref="AH2:AH33" si="3">E2*AG2</f>
        <v>100</v>
      </c>
      <c r="AI2" s="58">
        <f t="shared" ref="AI2:AI33" si="4">F2*AH2</f>
        <v>100</v>
      </c>
      <c r="AJ2" s="58">
        <f t="shared" ref="AJ2:AJ33" si="5">G2*AI2</f>
        <v>100</v>
      </c>
      <c r="AK2" s="58">
        <f t="shared" ref="AK2:AK33" si="6">H2*AJ2</f>
        <v>100</v>
      </c>
      <c r="AL2" s="58">
        <f t="shared" ref="AL2:AL33" si="7">I2*AK2</f>
        <v>0</v>
      </c>
      <c r="AM2" s="58">
        <f t="shared" ref="AM2:AM33" si="8">J2*AL2</f>
        <v>0</v>
      </c>
      <c r="AN2" s="58">
        <f t="shared" ref="AN2:AN33" si="9">K2*AM2</f>
        <v>0</v>
      </c>
    </row>
    <row r="3" spans="1:40" x14ac:dyDescent="0.35">
      <c r="A3" s="106" t="s">
        <v>204</v>
      </c>
      <c r="B3" s="107">
        <v>1</v>
      </c>
      <c r="C3" s="107">
        <v>1</v>
      </c>
      <c r="D3" s="107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07">
        <v>1</v>
      </c>
      <c r="M3" s="108">
        <v>1</v>
      </c>
      <c r="N3" s="108">
        <v>1</v>
      </c>
      <c r="O3" s="108">
        <v>1</v>
      </c>
      <c r="P3" s="108">
        <v>1</v>
      </c>
      <c r="Q3" s="108">
        <v>1</v>
      </c>
      <c r="R3" s="108">
        <v>1</v>
      </c>
      <c r="S3" s="108">
        <v>1</v>
      </c>
      <c r="T3" s="108">
        <v>1</v>
      </c>
      <c r="U3" s="108">
        <v>1</v>
      </c>
      <c r="V3" s="108">
        <v>1</v>
      </c>
      <c r="W3" s="108">
        <v>1</v>
      </c>
      <c r="X3" s="161"/>
      <c r="Y3" s="58">
        <f t="shared" ref="Y3:Y66" si="10">SUM(B3:W3)</f>
        <v>22</v>
      </c>
      <c r="Z3" s="62">
        <v>12</v>
      </c>
      <c r="AA3" s="23">
        <v>13</v>
      </c>
      <c r="AB3" s="32" t="s">
        <v>204</v>
      </c>
      <c r="AC3" s="32" t="s">
        <v>113</v>
      </c>
      <c r="AD3" s="58">
        <v>120</v>
      </c>
      <c r="AE3" s="58">
        <f t="shared" si="0"/>
        <v>120</v>
      </c>
      <c r="AF3" s="58">
        <f t="shared" si="1"/>
        <v>120</v>
      </c>
      <c r="AG3" s="58">
        <f t="shared" si="2"/>
        <v>120</v>
      </c>
      <c r="AH3" s="58">
        <f t="shared" si="3"/>
        <v>120</v>
      </c>
      <c r="AI3" s="58">
        <f t="shared" si="4"/>
        <v>120</v>
      </c>
      <c r="AJ3" s="58">
        <f t="shared" si="5"/>
        <v>120</v>
      </c>
      <c r="AK3" s="58">
        <f t="shared" si="6"/>
        <v>120</v>
      </c>
      <c r="AL3" s="58">
        <f t="shared" si="7"/>
        <v>120</v>
      </c>
      <c r="AM3" s="58">
        <f t="shared" si="8"/>
        <v>120</v>
      </c>
      <c r="AN3" s="58">
        <f t="shared" si="9"/>
        <v>120</v>
      </c>
    </row>
    <row r="4" spans="1:40" x14ac:dyDescent="0.35">
      <c r="A4" s="103" t="s">
        <v>34</v>
      </c>
      <c r="B4" s="104">
        <v>1</v>
      </c>
      <c r="C4" s="104">
        <v>1</v>
      </c>
      <c r="D4" s="104">
        <v>0</v>
      </c>
      <c r="E4" s="104">
        <v>0</v>
      </c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5">
        <v>0</v>
      </c>
      <c r="N4" s="105">
        <v>0</v>
      </c>
      <c r="O4" s="105">
        <v>0</v>
      </c>
      <c r="P4" s="105">
        <v>0</v>
      </c>
      <c r="Q4" s="105">
        <v>0</v>
      </c>
      <c r="R4" s="105">
        <v>0</v>
      </c>
      <c r="S4" s="105">
        <v>0</v>
      </c>
      <c r="T4" s="105">
        <v>0</v>
      </c>
      <c r="U4" s="105">
        <v>0</v>
      </c>
      <c r="V4" s="105">
        <v>0</v>
      </c>
      <c r="W4" s="105">
        <v>0</v>
      </c>
      <c r="X4" s="160"/>
      <c r="Y4" s="58">
        <f t="shared" si="10"/>
        <v>2</v>
      </c>
      <c r="Z4" s="87">
        <v>0</v>
      </c>
      <c r="AA4" s="23">
        <v>13</v>
      </c>
      <c r="AB4" s="32" t="s">
        <v>34</v>
      </c>
      <c r="AC4" s="32" t="s">
        <v>113</v>
      </c>
      <c r="AD4" s="58">
        <v>90</v>
      </c>
      <c r="AE4" s="58">
        <f t="shared" si="0"/>
        <v>90</v>
      </c>
      <c r="AF4" s="58">
        <f t="shared" si="1"/>
        <v>90</v>
      </c>
      <c r="AG4" s="58">
        <f t="shared" si="2"/>
        <v>0</v>
      </c>
      <c r="AH4" s="58">
        <f t="shared" si="3"/>
        <v>0</v>
      </c>
      <c r="AI4" s="58">
        <f t="shared" si="4"/>
        <v>0</v>
      </c>
      <c r="AJ4" s="58">
        <f t="shared" si="5"/>
        <v>0</v>
      </c>
      <c r="AK4" s="58">
        <f t="shared" si="6"/>
        <v>0</v>
      </c>
      <c r="AL4" s="58">
        <f t="shared" si="7"/>
        <v>0</v>
      </c>
      <c r="AM4" s="58">
        <f t="shared" si="8"/>
        <v>0</v>
      </c>
      <c r="AN4" s="58">
        <f t="shared" si="9"/>
        <v>0</v>
      </c>
    </row>
    <row r="5" spans="1:40" x14ac:dyDescent="0.35">
      <c r="A5" s="106" t="s">
        <v>205</v>
      </c>
      <c r="B5" s="107">
        <v>1</v>
      </c>
      <c r="C5" s="107">
        <v>1</v>
      </c>
      <c r="D5" s="107">
        <v>0</v>
      </c>
      <c r="E5" s="107">
        <v>0</v>
      </c>
      <c r="F5" s="107">
        <v>0</v>
      </c>
      <c r="G5" s="107">
        <v>0</v>
      </c>
      <c r="H5" s="107">
        <v>0</v>
      </c>
      <c r="I5" s="107">
        <v>0</v>
      </c>
      <c r="J5" s="107">
        <v>0</v>
      </c>
      <c r="K5" s="107">
        <v>0</v>
      </c>
      <c r="L5" s="107">
        <v>0</v>
      </c>
      <c r="M5" s="108">
        <v>0</v>
      </c>
      <c r="N5" s="108">
        <v>0</v>
      </c>
      <c r="O5" s="108">
        <v>0</v>
      </c>
      <c r="P5" s="108">
        <v>0</v>
      </c>
      <c r="Q5" s="108">
        <v>0</v>
      </c>
      <c r="R5" s="108">
        <v>0</v>
      </c>
      <c r="S5" s="108">
        <v>0</v>
      </c>
      <c r="T5" s="108">
        <v>0</v>
      </c>
      <c r="U5" s="108">
        <v>0</v>
      </c>
      <c r="V5" s="108">
        <v>0</v>
      </c>
      <c r="W5" s="108">
        <v>0</v>
      </c>
      <c r="X5" s="161"/>
      <c r="Y5" s="58">
        <f t="shared" si="10"/>
        <v>2</v>
      </c>
      <c r="Z5" s="93">
        <v>0</v>
      </c>
      <c r="AA5" s="23">
        <v>13</v>
      </c>
      <c r="AB5" s="32" t="s">
        <v>205</v>
      </c>
      <c r="AC5" s="32" t="s">
        <v>113</v>
      </c>
      <c r="AD5" s="58">
        <v>180</v>
      </c>
      <c r="AE5" s="58">
        <f t="shared" si="0"/>
        <v>180</v>
      </c>
      <c r="AF5" s="58">
        <f t="shared" si="1"/>
        <v>180</v>
      </c>
      <c r="AG5" s="58">
        <f t="shared" si="2"/>
        <v>0</v>
      </c>
      <c r="AH5" s="58">
        <f t="shared" si="3"/>
        <v>0</v>
      </c>
      <c r="AI5" s="58">
        <f t="shared" si="4"/>
        <v>0</v>
      </c>
      <c r="AJ5" s="58">
        <f t="shared" si="5"/>
        <v>0</v>
      </c>
      <c r="AK5" s="58">
        <f t="shared" si="6"/>
        <v>0</v>
      </c>
      <c r="AL5" s="58">
        <f t="shared" si="7"/>
        <v>0</v>
      </c>
      <c r="AM5" s="58">
        <f t="shared" si="8"/>
        <v>0</v>
      </c>
      <c r="AN5" s="58">
        <f t="shared" si="9"/>
        <v>0</v>
      </c>
    </row>
    <row r="6" spans="1:40" x14ac:dyDescent="0.35">
      <c r="A6" s="103" t="s">
        <v>206</v>
      </c>
      <c r="B6" s="104">
        <v>1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1</v>
      </c>
      <c r="I6" s="104">
        <v>0</v>
      </c>
      <c r="J6" s="104">
        <v>0</v>
      </c>
      <c r="K6" s="104">
        <v>0</v>
      </c>
      <c r="L6" s="104">
        <v>0</v>
      </c>
      <c r="M6" s="105">
        <v>0</v>
      </c>
      <c r="N6" s="105">
        <v>0</v>
      </c>
      <c r="O6" s="105">
        <v>0</v>
      </c>
      <c r="P6" s="105">
        <v>0</v>
      </c>
      <c r="Q6" s="105">
        <v>0</v>
      </c>
      <c r="R6" s="105">
        <v>0</v>
      </c>
      <c r="S6" s="105">
        <v>0</v>
      </c>
      <c r="T6" s="105">
        <v>0</v>
      </c>
      <c r="U6" s="105">
        <v>0</v>
      </c>
      <c r="V6" s="105">
        <v>0</v>
      </c>
      <c r="W6" s="105">
        <v>0</v>
      </c>
      <c r="X6" s="160"/>
      <c r="Y6" s="58">
        <f t="shared" si="10"/>
        <v>7</v>
      </c>
      <c r="Z6" s="62">
        <v>7</v>
      </c>
      <c r="AA6" s="23">
        <v>13</v>
      </c>
      <c r="AB6" s="32" t="s">
        <v>206</v>
      </c>
      <c r="AC6" s="32" t="s">
        <v>113</v>
      </c>
      <c r="AD6" s="58">
        <v>140</v>
      </c>
      <c r="AE6" s="58">
        <f t="shared" si="0"/>
        <v>140</v>
      </c>
      <c r="AF6" s="58">
        <f t="shared" si="1"/>
        <v>140</v>
      </c>
      <c r="AG6" s="58">
        <f t="shared" si="2"/>
        <v>140</v>
      </c>
      <c r="AH6" s="58">
        <f t="shared" si="3"/>
        <v>140</v>
      </c>
      <c r="AI6" s="58">
        <f t="shared" si="4"/>
        <v>140</v>
      </c>
      <c r="AJ6" s="58">
        <f t="shared" si="5"/>
        <v>140</v>
      </c>
      <c r="AK6" s="58">
        <f t="shared" si="6"/>
        <v>140</v>
      </c>
      <c r="AL6" s="58">
        <f t="shared" si="7"/>
        <v>0</v>
      </c>
      <c r="AM6" s="58">
        <f t="shared" si="8"/>
        <v>0</v>
      </c>
      <c r="AN6" s="58">
        <f t="shared" si="9"/>
        <v>0</v>
      </c>
    </row>
    <row r="7" spans="1:40" s="49" customFormat="1" x14ac:dyDescent="0.35">
      <c r="A7" s="109" t="s">
        <v>37</v>
      </c>
      <c r="B7" s="107">
        <v>1</v>
      </c>
      <c r="C7" s="107">
        <v>1</v>
      </c>
      <c r="D7" s="107">
        <v>0</v>
      </c>
      <c r="E7" s="107">
        <v>0</v>
      </c>
      <c r="F7" s="107">
        <v>0</v>
      </c>
      <c r="G7" s="107">
        <v>0</v>
      </c>
      <c r="H7" s="107">
        <v>0</v>
      </c>
      <c r="I7" s="107">
        <v>0</v>
      </c>
      <c r="J7" s="107">
        <v>0</v>
      </c>
      <c r="K7" s="107">
        <v>0</v>
      </c>
      <c r="L7" s="107">
        <v>0</v>
      </c>
      <c r="M7" s="108">
        <v>0</v>
      </c>
      <c r="N7" s="108">
        <v>0</v>
      </c>
      <c r="O7" s="108">
        <v>0</v>
      </c>
      <c r="P7" s="108">
        <v>0</v>
      </c>
      <c r="Q7" s="108">
        <v>0</v>
      </c>
      <c r="R7" s="108">
        <v>0</v>
      </c>
      <c r="S7" s="108">
        <v>0</v>
      </c>
      <c r="T7" s="108">
        <v>0</v>
      </c>
      <c r="U7" s="108">
        <v>0</v>
      </c>
      <c r="V7" s="108">
        <v>0</v>
      </c>
      <c r="W7" s="108">
        <v>0</v>
      </c>
      <c r="X7" s="161"/>
      <c r="Y7" s="58">
        <f t="shared" si="10"/>
        <v>2</v>
      </c>
      <c r="Z7" s="87">
        <v>0</v>
      </c>
      <c r="AA7" s="52">
        <v>2</v>
      </c>
      <c r="AB7" s="51" t="s">
        <v>37</v>
      </c>
      <c r="AC7" s="50" t="s">
        <v>113</v>
      </c>
      <c r="AD7" s="49">
        <v>130</v>
      </c>
      <c r="AE7" s="49">
        <f t="shared" si="0"/>
        <v>130</v>
      </c>
      <c r="AF7" s="49">
        <f t="shared" si="1"/>
        <v>130</v>
      </c>
      <c r="AG7" s="49">
        <f t="shared" si="2"/>
        <v>0</v>
      </c>
      <c r="AH7" s="49">
        <f t="shared" si="3"/>
        <v>0</v>
      </c>
      <c r="AI7" s="49">
        <f t="shared" si="4"/>
        <v>0</v>
      </c>
      <c r="AJ7" s="49">
        <f t="shared" si="5"/>
        <v>0</v>
      </c>
      <c r="AK7" s="49">
        <f t="shared" si="6"/>
        <v>0</v>
      </c>
      <c r="AL7" s="49">
        <f t="shared" si="7"/>
        <v>0</v>
      </c>
      <c r="AM7" s="49">
        <f t="shared" si="8"/>
        <v>0</v>
      </c>
      <c r="AN7" s="49">
        <f t="shared" si="9"/>
        <v>0</v>
      </c>
    </row>
    <row r="8" spans="1:40" x14ac:dyDescent="0.35">
      <c r="A8" s="103" t="s">
        <v>38</v>
      </c>
      <c r="B8" s="104">
        <v>1</v>
      </c>
      <c r="C8" s="104">
        <v>1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  <c r="I8" s="104">
        <v>0</v>
      </c>
      <c r="J8" s="104">
        <v>0</v>
      </c>
      <c r="K8" s="104">
        <v>0</v>
      </c>
      <c r="L8" s="104">
        <v>0</v>
      </c>
      <c r="M8" s="105">
        <v>0</v>
      </c>
      <c r="N8" s="105">
        <v>0</v>
      </c>
      <c r="O8" s="105">
        <v>0</v>
      </c>
      <c r="P8" s="105">
        <v>0</v>
      </c>
      <c r="Q8" s="105">
        <v>0</v>
      </c>
      <c r="R8" s="105">
        <v>0</v>
      </c>
      <c r="S8" s="105">
        <v>0</v>
      </c>
      <c r="T8" s="105">
        <v>0</v>
      </c>
      <c r="U8" s="105">
        <v>0</v>
      </c>
      <c r="V8" s="105">
        <v>0</v>
      </c>
      <c r="W8" s="105">
        <v>0</v>
      </c>
      <c r="X8" s="160"/>
      <c r="Y8" s="58">
        <f t="shared" si="10"/>
        <v>2</v>
      </c>
      <c r="Z8" s="87">
        <v>0</v>
      </c>
      <c r="AA8" s="23">
        <v>13</v>
      </c>
      <c r="AB8" s="32" t="s">
        <v>38</v>
      </c>
      <c r="AC8" s="32" t="s">
        <v>113</v>
      </c>
      <c r="AD8" s="58">
        <v>170</v>
      </c>
      <c r="AE8" s="58">
        <f t="shared" si="0"/>
        <v>170</v>
      </c>
      <c r="AF8" s="58">
        <f t="shared" si="1"/>
        <v>170</v>
      </c>
      <c r="AG8" s="58">
        <f t="shared" si="2"/>
        <v>0</v>
      </c>
      <c r="AH8" s="58">
        <f t="shared" si="3"/>
        <v>0</v>
      </c>
      <c r="AI8" s="58">
        <f t="shared" si="4"/>
        <v>0</v>
      </c>
      <c r="AJ8" s="58">
        <f t="shared" si="5"/>
        <v>0</v>
      </c>
      <c r="AK8" s="58">
        <f t="shared" si="6"/>
        <v>0</v>
      </c>
      <c r="AL8" s="58">
        <f t="shared" si="7"/>
        <v>0</v>
      </c>
      <c r="AM8" s="58">
        <f t="shared" si="8"/>
        <v>0</v>
      </c>
      <c r="AN8" s="58">
        <f t="shared" si="9"/>
        <v>0</v>
      </c>
    </row>
    <row r="9" spans="1:40" x14ac:dyDescent="0.35">
      <c r="A9" s="106" t="s">
        <v>207</v>
      </c>
      <c r="B9" s="107">
        <v>1</v>
      </c>
      <c r="C9" s="107">
        <v>1</v>
      </c>
      <c r="D9" s="107">
        <v>1</v>
      </c>
      <c r="E9" s="107">
        <v>1</v>
      </c>
      <c r="F9" s="107">
        <v>1</v>
      </c>
      <c r="G9" s="107">
        <v>1</v>
      </c>
      <c r="H9" s="107">
        <v>1</v>
      </c>
      <c r="I9" s="107">
        <v>1</v>
      </c>
      <c r="J9" s="107">
        <v>1</v>
      </c>
      <c r="K9" s="107">
        <v>1</v>
      </c>
      <c r="L9" s="107">
        <v>1</v>
      </c>
      <c r="M9" s="108">
        <v>1</v>
      </c>
      <c r="N9" s="108">
        <v>1</v>
      </c>
      <c r="O9" s="108">
        <v>1</v>
      </c>
      <c r="P9" s="108">
        <v>1</v>
      </c>
      <c r="Q9" s="108">
        <v>1</v>
      </c>
      <c r="R9" s="108">
        <v>1</v>
      </c>
      <c r="S9" s="108">
        <v>1</v>
      </c>
      <c r="T9" s="108">
        <v>1</v>
      </c>
      <c r="U9" s="108">
        <v>1</v>
      </c>
      <c r="V9" s="108">
        <v>1</v>
      </c>
      <c r="W9" s="108">
        <v>1</v>
      </c>
      <c r="X9" s="161"/>
      <c r="Y9" s="58">
        <f t="shared" si="10"/>
        <v>22</v>
      </c>
      <c r="Z9" s="62">
        <v>12</v>
      </c>
      <c r="AA9" s="23">
        <v>13</v>
      </c>
      <c r="AB9" s="32" t="s">
        <v>207</v>
      </c>
      <c r="AC9" s="32" t="s">
        <v>113</v>
      </c>
      <c r="AD9" s="58">
        <v>150</v>
      </c>
      <c r="AE9" s="58">
        <f t="shared" si="0"/>
        <v>150</v>
      </c>
      <c r="AF9" s="58">
        <f t="shared" si="1"/>
        <v>150</v>
      </c>
      <c r="AG9" s="58">
        <f t="shared" si="2"/>
        <v>150</v>
      </c>
      <c r="AH9" s="58">
        <f t="shared" si="3"/>
        <v>150</v>
      </c>
      <c r="AI9" s="58">
        <f t="shared" si="4"/>
        <v>150</v>
      </c>
      <c r="AJ9" s="58">
        <f t="shared" si="5"/>
        <v>150</v>
      </c>
      <c r="AK9" s="58">
        <f t="shared" si="6"/>
        <v>150</v>
      </c>
      <c r="AL9" s="58">
        <f t="shared" si="7"/>
        <v>150</v>
      </c>
      <c r="AM9" s="58">
        <f t="shared" si="8"/>
        <v>150</v>
      </c>
      <c r="AN9" s="58">
        <f t="shared" si="9"/>
        <v>150</v>
      </c>
    </row>
    <row r="10" spans="1:40" x14ac:dyDescent="0.35">
      <c r="A10" s="103" t="s">
        <v>208</v>
      </c>
      <c r="B10" s="104">
        <v>1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1</v>
      </c>
      <c r="M10" s="105">
        <v>1</v>
      </c>
      <c r="N10" s="105">
        <v>1</v>
      </c>
      <c r="O10" s="105">
        <v>1</v>
      </c>
      <c r="P10" s="105">
        <v>1</v>
      </c>
      <c r="Q10" s="105">
        <v>1</v>
      </c>
      <c r="R10" s="105">
        <v>1</v>
      </c>
      <c r="S10" s="105">
        <v>1</v>
      </c>
      <c r="T10" s="105">
        <v>1</v>
      </c>
      <c r="U10" s="105">
        <v>1</v>
      </c>
      <c r="V10" s="105">
        <v>1</v>
      </c>
      <c r="W10" s="105">
        <v>1</v>
      </c>
      <c r="X10" s="160"/>
      <c r="Y10" s="58">
        <f t="shared" si="10"/>
        <v>22</v>
      </c>
      <c r="Z10" s="62">
        <v>12</v>
      </c>
      <c r="AA10" s="23">
        <v>13</v>
      </c>
      <c r="AB10" s="32" t="s">
        <v>208</v>
      </c>
      <c r="AC10" s="32" t="s">
        <v>113</v>
      </c>
      <c r="AD10" s="58">
        <v>110.00000000000001</v>
      </c>
      <c r="AE10" s="58">
        <f t="shared" si="0"/>
        <v>110.00000000000001</v>
      </c>
      <c r="AF10" s="58">
        <f t="shared" si="1"/>
        <v>110.00000000000001</v>
      </c>
      <c r="AG10" s="58">
        <f t="shared" si="2"/>
        <v>110.00000000000001</v>
      </c>
      <c r="AH10" s="58">
        <f t="shared" si="3"/>
        <v>110.00000000000001</v>
      </c>
      <c r="AI10" s="58">
        <f t="shared" si="4"/>
        <v>110.00000000000001</v>
      </c>
      <c r="AJ10" s="58">
        <f t="shared" si="5"/>
        <v>110.00000000000001</v>
      </c>
      <c r="AK10" s="58">
        <f t="shared" si="6"/>
        <v>110.00000000000001</v>
      </c>
      <c r="AL10" s="58">
        <f t="shared" si="7"/>
        <v>110.00000000000001</v>
      </c>
      <c r="AM10" s="58">
        <f t="shared" si="8"/>
        <v>110.00000000000001</v>
      </c>
      <c r="AN10" s="58">
        <f t="shared" si="9"/>
        <v>110.00000000000001</v>
      </c>
    </row>
    <row r="11" spans="1:40" x14ac:dyDescent="0.35">
      <c r="A11" s="106" t="s">
        <v>209</v>
      </c>
      <c r="B11" s="107">
        <v>1</v>
      </c>
      <c r="C11" s="107">
        <v>1</v>
      </c>
      <c r="D11" s="107">
        <v>1</v>
      </c>
      <c r="E11" s="107">
        <v>1</v>
      </c>
      <c r="F11" s="107">
        <v>1</v>
      </c>
      <c r="G11" s="107">
        <v>1</v>
      </c>
      <c r="H11" s="107">
        <v>1</v>
      </c>
      <c r="I11" s="107">
        <v>1</v>
      </c>
      <c r="J11" s="107">
        <v>1</v>
      </c>
      <c r="K11" s="107">
        <v>1</v>
      </c>
      <c r="L11" s="107">
        <v>1</v>
      </c>
      <c r="M11" s="108">
        <v>1</v>
      </c>
      <c r="N11" s="108">
        <v>1</v>
      </c>
      <c r="O11" s="108">
        <v>1</v>
      </c>
      <c r="P11" s="108">
        <v>1</v>
      </c>
      <c r="Q11" s="108">
        <v>1</v>
      </c>
      <c r="R11" s="108">
        <v>1</v>
      </c>
      <c r="S11" s="108">
        <v>1</v>
      </c>
      <c r="T11" s="108">
        <v>1</v>
      </c>
      <c r="U11" s="108">
        <v>1</v>
      </c>
      <c r="V11" s="108">
        <v>1</v>
      </c>
      <c r="W11" s="108">
        <v>1</v>
      </c>
      <c r="X11" s="161"/>
      <c r="Y11" s="58">
        <f t="shared" si="10"/>
        <v>22</v>
      </c>
      <c r="Z11" s="62">
        <v>12</v>
      </c>
      <c r="AA11" s="23">
        <v>13</v>
      </c>
      <c r="AB11" s="32" t="s">
        <v>209</v>
      </c>
      <c r="AC11" s="32" t="s">
        <v>113</v>
      </c>
      <c r="AD11" s="58">
        <v>120</v>
      </c>
      <c r="AE11" s="58">
        <f t="shared" si="0"/>
        <v>120</v>
      </c>
      <c r="AF11" s="58">
        <f t="shared" si="1"/>
        <v>120</v>
      </c>
      <c r="AG11" s="58">
        <f t="shared" si="2"/>
        <v>120</v>
      </c>
      <c r="AH11" s="58">
        <f t="shared" si="3"/>
        <v>120</v>
      </c>
      <c r="AI11" s="58">
        <f t="shared" si="4"/>
        <v>120</v>
      </c>
      <c r="AJ11" s="58">
        <f t="shared" si="5"/>
        <v>120</v>
      </c>
      <c r="AK11" s="58">
        <f t="shared" si="6"/>
        <v>120</v>
      </c>
      <c r="AL11" s="58">
        <f t="shared" si="7"/>
        <v>120</v>
      </c>
      <c r="AM11" s="58">
        <f t="shared" si="8"/>
        <v>120</v>
      </c>
      <c r="AN11" s="58">
        <f t="shared" si="9"/>
        <v>120</v>
      </c>
    </row>
    <row r="12" spans="1:40" x14ac:dyDescent="0.35">
      <c r="A12" s="103" t="s">
        <v>210</v>
      </c>
      <c r="B12" s="104">
        <v>1</v>
      </c>
      <c r="C12" s="104">
        <v>1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104">
        <v>1</v>
      </c>
      <c r="J12" s="104">
        <v>1</v>
      </c>
      <c r="K12" s="104">
        <v>1</v>
      </c>
      <c r="L12" s="104">
        <v>1</v>
      </c>
      <c r="M12" s="105">
        <v>1</v>
      </c>
      <c r="N12" s="105">
        <v>1</v>
      </c>
      <c r="O12" s="105">
        <v>1</v>
      </c>
      <c r="P12" s="105">
        <v>1</v>
      </c>
      <c r="Q12" s="105">
        <v>1</v>
      </c>
      <c r="R12" s="105">
        <v>1</v>
      </c>
      <c r="S12" s="105">
        <v>1</v>
      </c>
      <c r="T12" s="105">
        <v>1</v>
      </c>
      <c r="U12" s="105">
        <v>1</v>
      </c>
      <c r="V12" s="105">
        <v>1</v>
      </c>
      <c r="W12" s="105">
        <v>1</v>
      </c>
      <c r="X12" s="160"/>
      <c r="Y12" s="58">
        <f t="shared" si="10"/>
        <v>22</v>
      </c>
      <c r="Z12" s="62">
        <v>12</v>
      </c>
      <c r="AA12" s="23">
        <v>13</v>
      </c>
      <c r="AB12" s="32" t="s">
        <v>210</v>
      </c>
      <c r="AC12" s="32" t="s">
        <v>113</v>
      </c>
      <c r="AD12" s="58">
        <v>190</v>
      </c>
      <c r="AE12" s="58">
        <f t="shared" si="0"/>
        <v>190</v>
      </c>
      <c r="AF12" s="58">
        <f t="shared" si="1"/>
        <v>190</v>
      </c>
      <c r="AG12" s="58">
        <f t="shared" si="2"/>
        <v>190</v>
      </c>
      <c r="AH12" s="58">
        <f t="shared" si="3"/>
        <v>190</v>
      </c>
      <c r="AI12" s="58">
        <f t="shared" si="4"/>
        <v>190</v>
      </c>
      <c r="AJ12" s="58">
        <f t="shared" si="5"/>
        <v>190</v>
      </c>
      <c r="AK12" s="58">
        <f t="shared" si="6"/>
        <v>190</v>
      </c>
      <c r="AL12" s="58">
        <f t="shared" si="7"/>
        <v>190</v>
      </c>
      <c r="AM12" s="58">
        <f t="shared" si="8"/>
        <v>190</v>
      </c>
      <c r="AN12" s="58">
        <f t="shared" si="9"/>
        <v>190</v>
      </c>
    </row>
    <row r="13" spans="1:40" x14ac:dyDescent="0.35">
      <c r="A13" s="106" t="s">
        <v>43</v>
      </c>
      <c r="B13" s="107">
        <v>1</v>
      </c>
      <c r="C13" s="107">
        <v>1</v>
      </c>
      <c r="D13" s="107">
        <v>1</v>
      </c>
      <c r="E13" s="107">
        <v>1</v>
      </c>
      <c r="F13" s="107">
        <v>1</v>
      </c>
      <c r="G13" s="107">
        <v>1</v>
      </c>
      <c r="H13" s="107">
        <v>1</v>
      </c>
      <c r="I13" s="107">
        <v>1</v>
      </c>
      <c r="J13" s="107">
        <v>1</v>
      </c>
      <c r="K13" s="107">
        <v>1</v>
      </c>
      <c r="L13" s="107">
        <v>1</v>
      </c>
      <c r="M13" s="108">
        <v>1</v>
      </c>
      <c r="N13" s="108">
        <v>1</v>
      </c>
      <c r="O13" s="108">
        <v>1</v>
      </c>
      <c r="P13" s="108">
        <v>1</v>
      </c>
      <c r="Q13" s="108">
        <v>1</v>
      </c>
      <c r="R13" s="108">
        <v>1</v>
      </c>
      <c r="S13" s="108">
        <v>1</v>
      </c>
      <c r="T13" s="108">
        <v>1</v>
      </c>
      <c r="U13" s="108">
        <v>1</v>
      </c>
      <c r="V13" s="108">
        <v>1</v>
      </c>
      <c r="W13" s="108">
        <v>1</v>
      </c>
      <c r="X13" s="161"/>
      <c r="Y13" s="58">
        <f t="shared" si="10"/>
        <v>22</v>
      </c>
      <c r="Z13" s="62">
        <v>12</v>
      </c>
      <c r="AA13" s="23">
        <v>13</v>
      </c>
      <c r="AB13" s="32" t="s">
        <v>43</v>
      </c>
      <c r="AC13" s="32" t="s">
        <v>114</v>
      </c>
      <c r="AD13" s="58">
        <v>170</v>
      </c>
      <c r="AE13" s="58">
        <f t="shared" si="0"/>
        <v>170</v>
      </c>
      <c r="AF13" s="58">
        <f t="shared" si="1"/>
        <v>170</v>
      </c>
      <c r="AG13" s="58">
        <f t="shared" si="2"/>
        <v>170</v>
      </c>
      <c r="AH13" s="58">
        <f t="shared" si="3"/>
        <v>170</v>
      </c>
      <c r="AI13" s="58">
        <f t="shared" si="4"/>
        <v>170</v>
      </c>
      <c r="AJ13" s="58">
        <f t="shared" si="5"/>
        <v>170</v>
      </c>
      <c r="AK13" s="58">
        <f t="shared" si="6"/>
        <v>170</v>
      </c>
      <c r="AL13" s="58">
        <f t="shared" si="7"/>
        <v>170</v>
      </c>
      <c r="AM13" s="58">
        <f t="shared" si="8"/>
        <v>170</v>
      </c>
      <c r="AN13" s="58">
        <f t="shared" si="9"/>
        <v>170</v>
      </c>
    </row>
    <row r="14" spans="1:40" x14ac:dyDescent="0.35">
      <c r="A14" s="103" t="s">
        <v>44</v>
      </c>
      <c r="B14" s="104">
        <v>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1</v>
      </c>
      <c r="M14" s="105">
        <v>1</v>
      </c>
      <c r="N14" s="105">
        <v>1</v>
      </c>
      <c r="O14" s="105">
        <v>1</v>
      </c>
      <c r="P14" s="105">
        <v>1</v>
      </c>
      <c r="Q14" s="105">
        <v>1</v>
      </c>
      <c r="R14" s="105">
        <v>1</v>
      </c>
      <c r="S14" s="105">
        <v>1</v>
      </c>
      <c r="T14" s="105">
        <v>1</v>
      </c>
      <c r="U14" s="105">
        <v>1</v>
      </c>
      <c r="V14" s="105">
        <v>1</v>
      </c>
      <c r="W14" s="105">
        <v>1</v>
      </c>
      <c r="X14" s="160"/>
      <c r="Y14" s="58">
        <f t="shared" si="10"/>
        <v>22</v>
      </c>
      <c r="Z14" s="62">
        <v>12</v>
      </c>
      <c r="AA14" s="23">
        <v>13</v>
      </c>
      <c r="AB14" s="32" t="s">
        <v>44</v>
      </c>
      <c r="AC14" s="32" t="s">
        <v>114</v>
      </c>
      <c r="AD14" s="58">
        <v>100</v>
      </c>
      <c r="AE14" s="58">
        <f t="shared" si="0"/>
        <v>100</v>
      </c>
      <c r="AF14" s="58">
        <f t="shared" si="1"/>
        <v>100</v>
      </c>
      <c r="AG14" s="58">
        <f t="shared" si="2"/>
        <v>100</v>
      </c>
      <c r="AH14" s="58">
        <f t="shared" si="3"/>
        <v>100</v>
      </c>
      <c r="AI14" s="58">
        <f t="shared" si="4"/>
        <v>100</v>
      </c>
      <c r="AJ14" s="58">
        <f t="shared" si="5"/>
        <v>100</v>
      </c>
      <c r="AK14" s="58">
        <f t="shared" si="6"/>
        <v>100</v>
      </c>
      <c r="AL14" s="58">
        <f t="shared" si="7"/>
        <v>100</v>
      </c>
      <c r="AM14" s="58">
        <f t="shared" si="8"/>
        <v>100</v>
      </c>
      <c r="AN14" s="58">
        <f t="shared" si="9"/>
        <v>100</v>
      </c>
    </row>
    <row r="15" spans="1:40" x14ac:dyDescent="0.35">
      <c r="A15" s="106" t="s">
        <v>211</v>
      </c>
      <c r="B15" s="107">
        <v>1</v>
      </c>
      <c r="C15" s="107">
        <v>1</v>
      </c>
      <c r="D15" s="107">
        <v>1</v>
      </c>
      <c r="E15" s="107">
        <v>1</v>
      </c>
      <c r="F15" s="107">
        <v>1</v>
      </c>
      <c r="G15" s="107">
        <v>1</v>
      </c>
      <c r="H15" s="107">
        <v>1</v>
      </c>
      <c r="I15" s="107">
        <v>1</v>
      </c>
      <c r="J15" s="107">
        <v>1</v>
      </c>
      <c r="K15" s="107">
        <v>1</v>
      </c>
      <c r="L15" s="107">
        <v>1</v>
      </c>
      <c r="M15" s="108">
        <v>1</v>
      </c>
      <c r="N15" s="108">
        <v>1</v>
      </c>
      <c r="O15" s="108">
        <v>1</v>
      </c>
      <c r="P15" s="108">
        <v>1</v>
      </c>
      <c r="Q15" s="108">
        <v>1</v>
      </c>
      <c r="R15" s="108">
        <v>1</v>
      </c>
      <c r="S15" s="108">
        <v>1</v>
      </c>
      <c r="T15" s="108">
        <v>1</v>
      </c>
      <c r="U15" s="108">
        <v>1</v>
      </c>
      <c r="V15" s="108">
        <v>1</v>
      </c>
      <c r="W15" s="108">
        <v>1</v>
      </c>
      <c r="X15" s="161"/>
      <c r="Y15" s="58">
        <f t="shared" si="10"/>
        <v>22</v>
      </c>
      <c r="Z15" s="62">
        <v>12</v>
      </c>
      <c r="AA15" s="23">
        <v>13</v>
      </c>
      <c r="AB15" s="32" t="s">
        <v>211</v>
      </c>
      <c r="AC15" s="32" t="s">
        <v>114</v>
      </c>
      <c r="AD15" s="58">
        <v>150</v>
      </c>
      <c r="AE15" s="58">
        <f t="shared" si="0"/>
        <v>150</v>
      </c>
      <c r="AF15" s="58">
        <f t="shared" si="1"/>
        <v>150</v>
      </c>
      <c r="AG15" s="58">
        <f t="shared" si="2"/>
        <v>150</v>
      </c>
      <c r="AH15" s="58">
        <f t="shared" si="3"/>
        <v>150</v>
      </c>
      <c r="AI15" s="58">
        <f t="shared" si="4"/>
        <v>150</v>
      </c>
      <c r="AJ15" s="58">
        <f t="shared" si="5"/>
        <v>150</v>
      </c>
      <c r="AK15" s="58">
        <f t="shared" si="6"/>
        <v>150</v>
      </c>
      <c r="AL15" s="58">
        <f t="shared" si="7"/>
        <v>150</v>
      </c>
      <c r="AM15" s="58">
        <f t="shared" si="8"/>
        <v>150</v>
      </c>
      <c r="AN15" s="58">
        <f t="shared" si="9"/>
        <v>150</v>
      </c>
    </row>
    <row r="16" spans="1:40" x14ac:dyDescent="0.35">
      <c r="A16" s="103" t="s">
        <v>46</v>
      </c>
      <c r="B16" s="104">
        <v>1</v>
      </c>
      <c r="C16" s="104">
        <v>1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104">
        <v>1</v>
      </c>
      <c r="J16" s="104">
        <v>1</v>
      </c>
      <c r="K16" s="104">
        <v>1</v>
      </c>
      <c r="L16" s="104">
        <v>1</v>
      </c>
      <c r="M16" s="105">
        <v>1</v>
      </c>
      <c r="N16" s="105">
        <v>1</v>
      </c>
      <c r="O16" s="105">
        <v>1</v>
      </c>
      <c r="P16" s="105">
        <v>1</v>
      </c>
      <c r="Q16" s="105">
        <v>1</v>
      </c>
      <c r="R16" s="105">
        <v>1</v>
      </c>
      <c r="S16" s="105">
        <v>1</v>
      </c>
      <c r="T16" s="105">
        <v>1</v>
      </c>
      <c r="U16" s="105">
        <v>1</v>
      </c>
      <c r="V16" s="105">
        <v>1</v>
      </c>
      <c r="W16" s="105">
        <v>1</v>
      </c>
      <c r="X16" s="160"/>
      <c r="Y16" s="58">
        <f t="shared" si="10"/>
        <v>22</v>
      </c>
      <c r="Z16" s="62">
        <v>12</v>
      </c>
      <c r="AA16" s="23">
        <v>13</v>
      </c>
      <c r="AB16" s="32" t="s">
        <v>46</v>
      </c>
      <c r="AC16" s="32" t="s">
        <v>114</v>
      </c>
      <c r="AD16" s="58">
        <v>160</v>
      </c>
      <c r="AE16" s="58">
        <f t="shared" si="0"/>
        <v>160</v>
      </c>
      <c r="AF16" s="58">
        <f t="shared" si="1"/>
        <v>160</v>
      </c>
      <c r="AG16" s="58">
        <f t="shared" si="2"/>
        <v>160</v>
      </c>
      <c r="AH16" s="58">
        <f t="shared" si="3"/>
        <v>160</v>
      </c>
      <c r="AI16" s="58">
        <f t="shared" si="4"/>
        <v>160</v>
      </c>
      <c r="AJ16" s="58">
        <f t="shared" si="5"/>
        <v>160</v>
      </c>
      <c r="AK16" s="58">
        <f t="shared" si="6"/>
        <v>160</v>
      </c>
      <c r="AL16" s="58">
        <f t="shared" si="7"/>
        <v>160</v>
      </c>
      <c r="AM16" s="58">
        <f t="shared" si="8"/>
        <v>160</v>
      </c>
      <c r="AN16" s="58">
        <f t="shared" si="9"/>
        <v>160</v>
      </c>
    </row>
    <row r="17" spans="1:40" x14ac:dyDescent="0.35">
      <c r="A17" s="106" t="s">
        <v>212</v>
      </c>
      <c r="B17" s="107">
        <v>1</v>
      </c>
      <c r="C17" s="107">
        <v>1</v>
      </c>
      <c r="D17" s="107">
        <v>1</v>
      </c>
      <c r="E17" s="107">
        <v>1</v>
      </c>
      <c r="F17" s="107">
        <v>1</v>
      </c>
      <c r="G17" s="107">
        <v>1</v>
      </c>
      <c r="H17" s="107">
        <v>1</v>
      </c>
      <c r="I17" s="107">
        <v>1</v>
      </c>
      <c r="J17" s="107">
        <v>1</v>
      </c>
      <c r="K17" s="107">
        <v>1</v>
      </c>
      <c r="L17" s="107">
        <v>1</v>
      </c>
      <c r="M17" s="108">
        <v>1</v>
      </c>
      <c r="N17" s="108">
        <v>1</v>
      </c>
      <c r="O17" s="108">
        <v>1</v>
      </c>
      <c r="P17" s="108">
        <v>1</v>
      </c>
      <c r="Q17" s="108">
        <v>1</v>
      </c>
      <c r="R17" s="108">
        <v>1</v>
      </c>
      <c r="S17" s="108">
        <v>1</v>
      </c>
      <c r="T17" s="108">
        <v>1</v>
      </c>
      <c r="U17" s="108">
        <v>1</v>
      </c>
      <c r="V17" s="108">
        <v>1</v>
      </c>
      <c r="W17" s="108">
        <v>1</v>
      </c>
      <c r="X17" s="161"/>
      <c r="Y17" s="58">
        <f t="shared" si="10"/>
        <v>22</v>
      </c>
      <c r="Z17" s="62">
        <v>12</v>
      </c>
      <c r="AA17" s="23">
        <v>13</v>
      </c>
      <c r="AB17" s="32" t="s">
        <v>212</v>
      </c>
      <c r="AC17" s="32" t="s">
        <v>114</v>
      </c>
      <c r="AD17" s="58">
        <v>160</v>
      </c>
      <c r="AE17" s="58">
        <f t="shared" si="0"/>
        <v>160</v>
      </c>
      <c r="AF17" s="58">
        <f t="shared" si="1"/>
        <v>160</v>
      </c>
      <c r="AG17" s="58">
        <f t="shared" si="2"/>
        <v>160</v>
      </c>
      <c r="AH17" s="58">
        <f t="shared" si="3"/>
        <v>160</v>
      </c>
      <c r="AI17" s="58">
        <f t="shared" si="4"/>
        <v>160</v>
      </c>
      <c r="AJ17" s="58">
        <f t="shared" si="5"/>
        <v>160</v>
      </c>
      <c r="AK17" s="58">
        <f t="shared" si="6"/>
        <v>160</v>
      </c>
      <c r="AL17" s="58">
        <f t="shared" si="7"/>
        <v>160</v>
      </c>
      <c r="AM17" s="58">
        <f t="shared" si="8"/>
        <v>160</v>
      </c>
      <c r="AN17" s="58">
        <f t="shared" si="9"/>
        <v>160</v>
      </c>
    </row>
    <row r="18" spans="1:40" x14ac:dyDescent="0.35">
      <c r="A18" s="103" t="s">
        <v>213</v>
      </c>
      <c r="B18" s="104">
        <v>1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5">
        <v>1</v>
      </c>
      <c r="N18" s="105">
        <v>1</v>
      </c>
      <c r="O18" s="105">
        <v>1</v>
      </c>
      <c r="P18" s="105">
        <v>1</v>
      </c>
      <c r="Q18" s="105">
        <v>1</v>
      </c>
      <c r="R18" s="105">
        <v>1</v>
      </c>
      <c r="S18" s="105">
        <v>1</v>
      </c>
      <c r="T18" s="105">
        <v>1</v>
      </c>
      <c r="U18" s="105">
        <v>1</v>
      </c>
      <c r="V18" s="105">
        <v>1</v>
      </c>
      <c r="W18" s="105">
        <v>1</v>
      </c>
      <c r="X18" s="160"/>
      <c r="Y18" s="58">
        <f t="shared" si="10"/>
        <v>22</v>
      </c>
      <c r="Z18" s="62">
        <v>12</v>
      </c>
      <c r="AA18" s="23">
        <v>13</v>
      </c>
      <c r="AB18" s="32" t="s">
        <v>213</v>
      </c>
      <c r="AC18" s="32" t="s">
        <v>114</v>
      </c>
      <c r="AD18" s="58">
        <v>110.00000000000001</v>
      </c>
      <c r="AE18" s="58">
        <f t="shared" si="0"/>
        <v>110.00000000000001</v>
      </c>
      <c r="AF18" s="58">
        <f t="shared" si="1"/>
        <v>110.00000000000001</v>
      </c>
      <c r="AG18" s="58">
        <f t="shared" si="2"/>
        <v>110.00000000000001</v>
      </c>
      <c r="AH18" s="58">
        <f t="shared" si="3"/>
        <v>110.00000000000001</v>
      </c>
      <c r="AI18" s="58">
        <f t="shared" si="4"/>
        <v>110.00000000000001</v>
      </c>
      <c r="AJ18" s="58">
        <f t="shared" si="5"/>
        <v>110.00000000000001</v>
      </c>
      <c r="AK18" s="58">
        <f t="shared" si="6"/>
        <v>110.00000000000001</v>
      </c>
      <c r="AL18" s="58">
        <f t="shared" si="7"/>
        <v>110.00000000000001</v>
      </c>
      <c r="AM18" s="58">
        <f t="shared" si="8"/>
        <v>110.00000000000001</v>
      </c>
      <c r="AN18" s="58">
        <f t="shared" si="9"/>
        <v>110.00000000000001</v>
      </c>
    </row>
    <row r="19" spans="1:40" x14ac:dyDescent="0.35">
      <c r="A19" s="106" t="s">
        <v>49</v>
      </c>
      <c r="B19" s="107">
        <v>1</v>
      </c>
      <c r="C19" s="107">
        <v>1</v>
      </c>
      <c r="D19" s="107">
        <v>1</v>
      </c>
      <c r="E19" s="107">
        <v>1</v>
      </c>
      <c r="F19" s="107">
        <v>1</v>
      </c>
      <c r="G19" s="107">
        <v>1</v>
      </c>
      <c r="H19" s="107">
        <v>1</v>
      </c>
      <c r="I19" s="107">
        <v>1</v>
      </c>
      <c r="J19" s="107">
        <v>1</v>
      </c>
      <c r="K19" s="107">
        <v>1</v>
      </c>
      <c r="L19" s="107">
        <v>1</v>
      </c>
      <c r="M19" s="108">
        <v>1</v>
      </c>
      <c r="N19" s="108">
        <v>1</v>
      </c>
      <c r="O19" s="108">
        <v>1</v>
      </c>
      <c r="P19" s="108">
        <v>1</v>
      </c>
      <c r="Q19" s="108">
        <v>1</v>
      </c>
      <c r="R19" s="108">
        <v>1</v>
      </c>
      <c r="S19" s="108">
        <v>1</v>
      </c>
      <c r="T19" s="108">
        <v>1</v>
      </c>
      <c r="U19" s="108">
        <v>1</v>
      </c>
      <c r="V19" s="108">
        <v>1</v>
      </c>
      <c r="W19" s="108">
        <v>1</v>
      </c>
      <c r="X19" s="161"/>
      <c r="Y19" s="58">
        <f t="shared" si="10"/>
        <v>22</v>
      </c>
      <c r="Z19" s="62">
        <v>12</v>
      </c>
      <c r="AA19" s="23">
        <v>13</v>
      </c>
      <c r="AB19" s="32" t="s">
        <v>49</v>
      </c>
      <c r="AC19" s="32" t="s">
        <v>114</v>
      </c>
      <c r="AD19" s="58">
        <v>190</v>
      </c>
      <c r="AE19" s="58">
        <f t="shared" si="0"/>
        <v>190</v>
      </c>
      <c r="AF19" s="58">
        <f t="shared" si="1"/>
        <v>190</v>
      </c>
      <c r="AG19" s="58">
        <f t="shared" si="2"/>
        <v>190</v>
      </c>
      <c r="AH19" s="58">
        <f t="shared" si="3"/>
        <v>190</v>
      </c>
      <c r="AI19" s="58">
        <f t="shared" si="4"/>
        <v>190</v>
      </c>
      <c r="AJ19" s="58">
        <f t="shared" si="5"/>
        <v>190</v>
      </c>
      <c r="AK19" s="58">
        <f t="shared" si="6"/>
        <v>190</v>
      </c>
      <c r="AL19" s="58">
        <f t="shared" si="7"/>
        <v>190</v>
      </c>
      <c r="AM19" s="58">
        <f t="shared" si="8"/>
        <v>190</v>
      </c>
      <c r="AN19" s="58">
        <f t="shared" si="9"/>
        <v>190</v>
      </c>
    </row>
    <row r="20" spans="1:40" x14ac:dyDescent="0.35">
      <c r="A20" s="103" t="s">
        <v>50</v>
      </c>
      <c r="B20" s="104">
        <v>1</v>
      </c>
      <c r="C20" s="104">
        <v>1</v>
      </c>
      <c r="D20" s="104">
        <v>1</v>
      </c>
      <c r="E20" s="104">
        <v>1</v>
      </c>
      <c r="F20" s="104">
        <v>0</v>
      </c>
      <c r="G20" s="104">
        <v>0</v>
      </c>
      <c r="H20" s="104">
        <v>0</v>
      </c>
      <c r="I20" s="104">
        <v>0</v>
      </c>
      <c r="J20" s="104">
        <v>0</v>
      </c>
      <c r="K20" s="104">
        <v>0</v>
      </c>
      <c r="L20" s="104">
        <v>0</v>
      </c>
      <c r="M20" s="105">
        <v>0</v>
      </c>
      <c r="N20" s="105">
        <v>0</v>
      </c>
      <c r="O20" s="105">
        <v>0</v>
      </c>
      <c r="P20" s="105">
        <v>0</v>
      </c>
      <c r="Q20" s="105">
        <v>0</v>
      </c>
      <c r="R20" s="105">
        <v>0</v>
      </c>
      <c r="S20" s="105">
        <v>0</v>
      </c>
      <c r="T20" s="105">
        <v>0</v>
      </c>
      <c r="U20" s="105">
        <v>0</v>
      </c>
      <c r="V20" s="105">
        <v>0</v>
      </c>
      <c r="W20" s="105">
        <v>0</v>
      </c>
      <c r="X20" s="160"/>
      <c r="Y20" s="58">
        <f t="shared" si="10"/>
        <v>4</v>
      </c>
      <c r="Z20" s="62">
        <v>4</v>
      </c>
      <c r="AA20" s="26">
        <v>4</v>
      </c>
      <c r="AB20" s="33" t="s">
        <v>50</v>
      </c>
      <c r="AC20" s="33" t="s">
        <v>109</v>
      </c>
      <c r="AD20" s="58">
        <v>130</v>
      </c>
      <c r="AE20" s="58">
        <f t="shared" si="0"/>
        <v>130</v>
      </c>
      <c r="AF20" s="58">
        <f t="shared" si="1"/>
        <v>130</v>
      </c>
      <c r="AG20" s="58">
        <f t="shared" si="2"/>
        <v>130</v>
      </c>
      <c r="AH20" s="58">
        <f t="shared" si="3"/>
        <v>130</v>
      </c>
      <c r="AI20" s="58">
        <f t="shared" si="4"/>
        <v>0</v>
      </c>
      <c r="AJ20" s="58">
        <f t="shared" si="5"/>
        <v>0</v>
      </c>
      <c r="AK20" s="58">
        <f t="shared" si="6"/>
        <v>0</v>
      </c>
      <c r="AL20" s="58">
        <f t="shared" si="7"/>
        <v>0</v>
      </c>
      <c r="AM20" s="58">
        <f t="shared" si="8"/>
        <v>0</v>
      </c>
      <c r="AN20" s="58">
        <f t="shared" si="9"/>
        <v>0</v>
      </c>
    </row>
    <row r="21" spans="1:40" x14ac:dyDescent="0.35">
      <c r="A21" s="106" t="s">
        <v>51</v>
      </c>
      <c r="B21" s="107">
        <v>1</v>
      </c>
      <c r="C21" s="107">
        <v>1</v>
      </c>
      <c r="D21" s="107">
        <v>1</v>
      </c>
      <c r="E21" s="107">
        <v>1</v>
      </c>
      <c r="F21" s="107">
        <v>0</v>
      </c>
      <c r="G21" s="107">
        <v>0</v>
      </c>
      <c r="H21" s="107">
        <v>0</v>
      </c>
      <c r="I21" s="107">
        <v>0</v>
      </c>
      <c r="J21" s="107">
        <v>0</v>
      </c>
      <c r="K21" s="107">
        <v>0</v>
      </c>
      <c r="L21" s="107">
        <v>0</v>
      </c>
      <c r="M21" s="108">
        <v>0</v>
      </c>
      <c r="N21" s="108">
        <v>0</v>
      </c>
      <c r="O21" s="108">
        <v>0</v>
      </c>
      <c r="P21" s="108">
        <v>0</v>
      </c>
      <c r="Q21" s="108">
        <v>0</v>
      </c>
      <c r="R21" s="108">
        <v>0</v>
      </c>
      <c r="S21" s="108">
        <v>0</v>
      </c>
      <c r="T21" s="108">
        <v>0</v>
      </c>
      <c r="U21" s="108">
        <v>0</v>
      </c>
      <c r="V21" s="108">
        <v>0</v>
      </c>
      <c r="W21" s="108">
        <v>0</v>
      </c>
      <c r="X21" s="161"/>
      <c r="Y21" s="58">
        <f t="shared" si="10"/>
        <v>4</v>
      </c>
      <c r="Z21" s="62">
        <v>4</v>
      </c>
      <c r="AA21" s="26">
        <v>4</v>
      </c>
      <c r="AB21" s="33" t="s">
        <v>51</v>
      </c>
      <c r="AC21" s="33" t="s">
        <v>109</v>
      </c>
      <c r="AD21" s="58">
        <v>170</v>
      </c>
      <c r="AE21" s="58">
        <f t="shared" si="0"/>
        <v>170</v>
      </c>
      <c r="AF21" s="58">
        <f t="shared" si="1"/>
        <v>170</v>
      </c>
      <c r="AG21" s="58">
        <f t="shared" si="2"/>
        <v>170</v>
      </c>
      <c r="AH21" s="58">
        <f t="shared" si="3"/>
        <v>170</v>
      </c>
      <c r="AI21" s="58">
        <f t="shared" si="4"/>
        <v>0</v>
      </c>
      <c r="AJ21" s="58">
        <f t="shared" si="5"/>
        <v>0</v>
      </c>
      <c r="AK21" s="58">
        <f t="shared" si="6"/>
        <v>0</v>
      </c>
      <c r="AL21" s="58">
        <f t="shared" si="7"/>
        <v>0</v>
      </c>
      <c r="AM21" s="58">
        <f t="shared" si="8"/>
        <v>0</v>
      </c>
      <c r="AN21" s="58">
        <f t="shared" si="9"/>
        <v>0</v>
      </c>
    </row>
    <row r="22" spans="1:40" x14ac:dyDescent="0.35">
      <c r="A22" s="103" t="s">
        <v>214</v>
      </c>
      <c r="B22" s="104">
        <v>1</v>
      </c>
      <c r="C22" s="104">
        <v>1</v>
      </c>
      <c r="D22" s="104">
        <v>1</v>
      </c>
      <c r="E22" s="104">
        <v>1</v>
      </c>
      <c r="F22" s="104">
        <v>1</v>
      </c>
      <c r="G22" s="104">
        <v>1</v>
      </c>
      <c r="H22" s="104">
        <v>1</v>
      </c>
      <c r="I22" s="104">
        <v>1</v>
      </c>
      <c r="J22" s="104">
        <v>1</v>
      </c>
      <c r="K22" s="104">
        <v>1</v>
      </c>
      <c r="L22" s="104">
        <v>1</v>
      </c>
      <c r="M22" s="105">
        <v>1</v>
      </c>
      <c r="N22" s="105">
        <v>1</v>
      </c>
      <c r="O22" s="105">
        <v>1</v>
      </c>
      <c r="P22" s="105">
        <v>1</v>
      </c>
      <c r="Q22" s="105">
        <v>1</v>
      </c>
      <c r="R22" s="105">
        <v>1</v>
      </c>
      <c r="S22" s="105">
        <v>1</v>
      </c>
      <c r="T22" s="105">
        <v>1</v>
      </c>
      <c r="U22" s="105">
        <v>1</v>
      </c>
      <c r="V22" s="105">
        <v>1</v>
      </c>
      <c r="W22" s="105">
        <v>1</v>
      </c>
      <c r="X22" s="160"/>
      <c r="Y22" s="58">
        <f t="shared" si="10"/>
        <v>22</v>
      </c>
      <c r="Z22" s="62">
        <v>12</v>
      </c>
      <c r="AA22" s="23">
        <v>4</v>
      </c>
      <c r="AB22" s="32" t="s">
        <v>214</v>
      </c>
      <c r="AC22" s="32" t="s">
        <v>109</v>
      </c>
      <c r="AD22" s="58">
        <v>160</v>
      </c>
      <c r="AE22" s="58">
        <f t="shared" si="0"/>
        <v>160</v>
      </c>
      <c r="AF22" s="58">
        <f t="shared" si="1"/>
        <v>160</v>
      </c>
      <c r="AG22" s="58">
        <f t="shared" si="2"/>
        <v>160</v>
      </c>
      <c r="AH22" s="58">
        <f t="shared" si="3"/>
        <v>160</v>
      </c>
      <c r="AI22" s="58">
        <f t="shared" si="4"/>
        <v>160</v>
      </c>
      <c r="AJ22" s="58">
        <f t="shared" si="5"/>
        <v>160</v>
      </c>
      <c r="AK22" s="58">
        <f t="shared" si="6"/>
        <v>160</v>
      </c>
      <c r="AL22" s="58">
        <f t="shared" si="7"/>
        <v>160</v>
      </c>
      <c r="AM22" s="58">
        <f t="shared" si="8"/>
        <v>160</v>
      </c>
      <c r="AN22" s="58">
        <f t="shared" si="9"/>
        <v>160</v>
      </c>
    </row>
    <row r="23" spans="1:40" x14ac:dyDescent="0.35">
      <c r="A23" s="106" t="s">
        <v>215</v>
      </c>
      <c r="B23" s="107">
        <v>1</v>
      </c>
      <c r="C23" s="107">
        <v>1</v>
      </c>
      <c r="D23" s="107">
        <v>1</v>
      </c>
      <c r="E23" s="107">
        <v>1</v>
      </c>
      <c r="F23" s="107">
        <v>0</v>
      </c>
      <c r="G23" s="107">
        <v>0</v>
      </c>
      <c r="H23" s="107">
        <v>0</v>
      </c>
      <c r="I23" s="107">
        <v>0</v>
      </c>
      <c r="J23" s="107">
        <v>0</v>
      </c>
      <c r="K23" s="107">
        <v>0</v>
      </c>
      <c r="L23" s="107">
        <v>0</v>
      </c>
      <c r="M23" s="108">
        <v>0</v>
      </c>
      <c r="N23" s="108">
        <v>0</v>
      </c>
      <c r="O23" s="108">
        <v>0</v>
      </c>
      <c r="P23" s="108">
        <v>0</v>
      </c>
      <c r="Q23" s="108">
        <v>0</v>
      </c>
      <c r="R23" s="108">
        <v>0</v>
      </c>
      <c r="S23" s="108">
        <v>0</v>
      </c>
      <c r="T23" s="108">
        <v>0</v>
      </c>
      <c r="U23" s="108">
        <v>0</v>
      </c>
      <c r="V23" s="108">
        <v>0</v>
      </c>
      <c r="W23" s="108">
        <v>0</v>
      </c>
      <c r="X23" s="161"/>
      <c r="Y23" s="58">
        <f t="shared" si="10"/>
        <v>4</v>
      </c>
      <c r="Z23" s="62">
        <v>4</v>
      </c>
      <c r="AA23" s="23">
        <v>4</v>
      </c>
      <c r="AB23" s="32" t="s">
        <v>215</v>
      </c>
      <c r="AC23" s="32" t="s">
        <v>109</v>
      </c>
      <c r="AD23" s="58">
        <v>110.00000000000001</v>
      </c>
      <c r="AE23" s="58">
        <f t="shared" si="0"/>
        <v>110.00000000000001</v>
      </c>
      <c r="AF23" s="58">
        <f t="shared" si="1"/>
        <v>110.00000000000001</v>
      </c>
      <c r="AG23" s="58">
        <f t="shared" si="2"/>
        <v>110.00000000000001</v>
      </c>
      <c r="AH23" s="58">
        <f t="shared" si="3"/>
        <v>110.00000000000001</v>
      </c>
      <c r="AI23" s="58">
        <f t="shared" si="4"/>
        <v>0</v>
      </c>
      <c r="AJ23" s="58">
        <f t="shared" si="5"/>
        <v>0</v>
      </c>
      <c r="AK23" s="58">
        <f t="shared" si="6"/>
        <v>0</v>
      </c>
      <c r="AL23" s="58">
        <f t="shared" si="7"/>
        <v>0</v>
      </c>
      <c r="AM23" s="58">
        <f t="shared" si="8"/>
        <v>0</v>
      </c>
      <c r="AN23" s="58">
        <f t="shared" si="9"/>
        <v>0</v>
      </c>
    </row>
    <row r="24" spans="1:40" x14ac:dyDescent="0.35">
      <c r="A24" s="103" t="s">
        <v>216</v>
      </c>
      <c r="B24" s="104">
        <v>1</v>
      </c>
      <c r="C24" s="104">
        <v>1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104">
        <v>1</v>
      </c>
      <c r="J24" s="104">
        <v>1</v>
      </c>
      <c r="K24" s="104">
        <v>1</v>
      </c>
      <c r="L24" s="104">
        <v>1</v>
      </c>
      <c r="M24" s="105">
        <v>1</v>
      </c>
      <c r="N24" s="105">
        <v>1</v>
      </c>
      <c r="O24" s="105">
        <v>1</v>
      </c>
      <c r="P24" s="105">
        <v>1</v>
      </c>
      <c r="Q24" s="105">
        <v>1</v>
      </c>
      <c r="R24" s="105">
        <v>1</v>
      </c>
      <c r="S24" s="105">
        <v>1</v>
      </c>
      <c r="T24" s="105">
        <v>1</v>
      </c>
      <c r="U24" s="105">
        <v>1</v>
      </c>
      <c r="V24" s="105">
        <v>1</v>
      </c>
      <c r="W24" s="105">
        <v>1</v>
      </c>
      <c r="X24" s="160"/>
      <c r="Y24" s="58">
        <f t="shared" si="10"/>
        <v>22</v>
      </c>
      <c r="Z24" s="62">
        <v>12</v>
      </c>
      <c r="AA24" s="23">
        <v>12</v>
      </c>
      <c r="AB24" s="32" t="s">
        <v>216</v>
      </c>
      <c r="AC24" s="32" t="s">
        <v>109</v>
      </c>
      <c r="AD24" s="58">
        <v>110.00000000000001</v>
      </c>
      <c r="AE24" s="58">
        <f t="shared" si="0"/>
        <v>110.00000000000001</v>
      </c>
      <c r="AF24" s="58">
        <f t="shared" si="1"/>
        <v>110.00000000000001</v>
      </c>
      <c r="AG24" s="58">
        <f t="shared" si="2"/>
        <v>110.00000000000001</v>
      </c>
      <c r="AH24" s="58">
        <f t="shared" si="3"/>
        <v>110.00000000000001</v>
      </c>
      <c r="AI24" s="58">
        <f t="shared" si="4"/>
        <v>110.00000000000001</v>
      </c>
      <c r="AJ24" s="58">
        <f t="shared" si="5"/>
        <v>110.00000000000001</v>
      </c>
      <c r="AK24" s="58">
        <f t="shared" si="6"/>
        <v>110.00000000000001</v>
      </c>
      <c r="AL24" s="58">
        <f t="shared" si="7"/>
        <v>110.00000000000001</v>
      </c>
      <c r="AM24" s="58">
        <f t="shared" si="8"/>
        <v>110.00000000000001</v>
      </c>
      <c r="AN24" s="58">
        <f t="shared" si="9"/>
        <v>110.00000000000001</v>
      </c>
    </row>
    <row r="25" spans="1:40" x14ac:dyDescent="0.35">
      <c r="A25" s="106" t="s">
        <v>55</v>
      </c>
      <c r="B25" s="107">
        <v>1</v>
      </c>
      <c r="C25" s="107">
        <v>1</v>
      </c>
      <c r="D25" s="107">
        <v>1</v>
      </c>
      <c r="E25" s="107">
        <v>1</v>
      </c>
      <c r="F25" s="107">
        <v>1</v>
      </c>
      <c r="G25" s="107">
        <v>1</v>
      </c>
      <c r="H25" s="107">
        <v>1</v>
      </c>
      <c r="I25" s="107">
        <v>1</v>
      </c>
      <c r="J25" s="107">
        <v>1</v>
      </c>
      <c r="K25" s="107">
        <v>1</v>
      </c>
      <c r="L25" s="107">
        <v>1</v>
      </c>
      <c r="M25" s="108">
        <v>1</v>
      </c>
      <c r="N25" s="108">
        <v>1</v>
      </c>
      <c r="O25" s="108">
        <v>1</v>
      </c>
      <c r="P25" s="108">
        <v>1</v>
      </c>
      <c r="Q25" s="108">
        <v>1</v>
      </c>
      <c r="R25" s="108">
        <v>1</v>
      </c>
      <c r="S25" s="108">
        <v>1</v>
      </c>
      <c r="T25" s="108">
        <v>1</v>
      </c>
      <c r="U25" s="108">
        <v>1</v>
      </c>
      <c r="V25" s="108">
        <v>1</v>
      </c>
      <c r="W25" s="108">
        <v>1</v>
      </c>
      <c r="X25" s="161"/>
      <c r="Y25" s="58">
        <f t="shared" si="10"/>
        <v>22</v>
      </c>
      <c r="Z25" s="62">
        <v>12</v>
      </c>
      <c r="AA25" s="58">
        <v>4</v>
      </c>
      <c r="AB25" s="58" t="s">
        <v>55</v>
      </c>
      <c r="AC25" s="58" t="s">
        <v>109</v>
      </c>
      <c r="AD25" s="58">
        <v>140</v>
      </c>
      <c r="AE25" s="58">
        <f t="shared" si="0"/>
        <v>140</v>
      </c>
      <c r="AF25" s="58">
        <f t="shared" si="1"/>
        <v>140</v>
      </c>
      <c r="AG25" s="58">
        <f t="shared" si="2"/>
        <v>140</v>
      </c>
      <c r="AH25" s="58">
        <f t="shared" si="3"/>
        <v>140</v>
      </c>
      <c r="AI25" s="58">
        <f t="shared" si="4"/>
        <v>140</v>
      </c>
      <c r="AJ25" s="58">
        <f t="shared" si="5"/>
        <v>140</v>
      </c>
      <c r="AK25" s="58">
        <f t="shared" si="6"/>
        <v>140</v>
      </c>
      <c r="AL25" s="58">
        <f t="shared" si="7"/>
        <v>140</v>
      </c>
      <c r="AM25" s="58">
        <f t="shared" si="8"/>
        <v>140</v>
      </c>
      <c r="AN25" s="58">
        <f t="shared" si="9"/>
        <v>140</v>
      </c>
    </row>
    <row r="26" spans="1:40" x14ac:dyDescent="0.35">
      <c r="A26" s="103" t="s">
        <v>56</v>
      </c>
      <c r="B26" s="104">
        <v>1</v>
      </c>
      <c r="C26" s="104">
        <v>1</v>
      </c>
      <c r="D26" s="104">
        <v>1</v>
      </c>
      <c r="E26" s="104">
        <v>1</v>
      </c>
      <c r="F26" s="104">
        <v>1</v>
      </c>
      <c r="G26" s="104">
        <v>1</v>
      </c>
      <c r="H26" s="104">
        <v>1</v>
      </c>
      <c r="I26" s="104">
        <v>1</v>
      </c>
      <c r="J26" s="104">
        <v>1</v>
      </c>
      <c r="K26" s="104">
        <v>1</v>
      </c>
      <c r="L26" s="104">
        <v>1</v>
      </c>
      <c r="M26" s="104">
        <v>1</v>
      </c>
      <c r="N26" s="104">
        <v>1</v>
      </c>
      <c r="O26" s="104">
        <v>1</v>
      </c>
      <c r="P26" s="104">
        <v>1</v>
      </c>
      <c r="Q26" s="104">
        <v>1</v>
      </c>
      <c r="R26" s="104">
        <v>1</v>
      </c>
      <c r="S26" s="104">
        <v>1</v>
      </c>
      <c r="T26" s="104">
        <v>1</v>
      </c>
      <c r="U26" s="104">
        <v>1</v>
      </c>
      <c r="V26" s="104">
        <v>1</v>
      </c>
      <c r="W26" s="104">
        <v>1</v>
      </c>
      <c r="X26" s="160"/>
      <c r="Y26" s="58">
        <f t="shared" si="10"/>
        <v>22</v>
      </c>
      <c r="Z26" s="62">
        <v>11</v>
      </c>
      <c r="AA26" s="58">
        <v>11</v>
      </c>
      <c r="AB26" s="58" t="s">
        <v>56</v>
      </c>
      <c r="AC26" s="58" t="s">
        <v>109</v>
      </c>
      <c r="AD26" s="58">
        <v>200</v>
      </c>
      <c r="AE26" s="58">
        <f t="shared" si="0"/>
        <v>200</v>
      </c>
      <c r="AF26" s="58">
        <f t="shared" si="1"/>
        <v>200</v>
      </c>
      <c r="AG26" s="58">
        <f t="shared" si="2"/>
        <v>200</v>
      </c>
      <c r="AH26" s="58">
        <f t="shared" si="3"/>
        <v>200</v>
      </c>
      <c r="AI26" s="58">
        <f t="shared" si="4"/>
        <v>200</v>
      </c>
      <c r="AJ26" s="58">
        <f t="shared" si="5"/>
        <v>200</v>
      </c>
      <c r="AK26" s="58">
        <f t="shared" si="6"/>
        <v>200</v>
      </c>
      <c r="AL26" s="58">
        <f t="shared" si="7"/>
        <v>200</v>
      </c>
      <c r="AM26" s="58">
        <f t="shared" si="8"/>
        <v>200</v>
      </c>
      <c r="AN26" s="58">
        <f t="shared" si="9"/>
        <v>200</v>
      </c>
    </row>
    <row r="27" spans="1:40" x14ac:dyDescent="0.35">
      <c r="A27" s="106" t="s">
        <v>57</v>
      </c>
      <c r="B27" s="107">
        <v>1</v>
      </c>
      <c r="C27" s="107">
        <v>1</v>
      </c>
      <c r="D27" s="107">
        <v>1</v>
      </c>
      <c r="E27" s="107">
        <v>1</v>
      </c>
      <c r="F27" s="107">
        <v>1</v>
      </c>
      <c r="G27" s="107">
        <v>1</v>
      </c>
      <c r="H27" s="107">
        <v>1</v>
      </c>
      <c r="I27" s="107">
        <v>1</v>
      </c>
      <c r="J27" s="107">
        <v>1</v>
      </c>
      <c r="K27" s="107">
        <v>1</v>
      </c>
      <c r="L27" s="107">
        <v>1</v>
      </c>
      <c r="M27" s="108">
        <v>1</v>
      </c>
      <c r="N27" s="108">
        <v>1</v>
      </c>
      <c r="O27" s="108">
        <v>1</v>
      </c>
      <c r="P27" s="108">
        <v>1</v>
      </c>
      <c r="Q27" s="108">
        <v>1</v>
      </c>
      <c r="R27" s="108">
        <v>1</v>
      </c>
      <c r="S27" s="108">
        <v>1</v>
      </c>
      <c r="T27" s="108">
        <v>1</v>
      </c>
      <c r="U27" s="108">
        <v>1</v>
      </c>
      <c r="V27" s="108">
        <v>1</v>
      </c>
      <c r="W27" s="108">
        <v>1</v>
      </c>
      <c r="X27" s="161"/>
      <c r="Y27" s="58">
        <f t="shared" si="10"/>
        <v>22</v>
      </c>
      <c r="Z27" s="62">
        <v>12</v>
      </c>
      <c r="AA27" s="58">
        <v>4</v>
      </c>
      <c r="AB27" s="58" t="s">
        <v>57</v>
      </c>
      <c r="AC27" s="58" t="s">
        <v>109</v>
      </c>
      <c r="AD27" s="58">
        <v>200</v>
      </c>
      <c r="AE27" s="58">
        <f t="shared" si="0"/>
        <v>200</v>
      </c>
      <c r="AF27" s="58">
        <f t="shared" si="1"/>
        <v>200</v>
      </c>
      <c r="AG27" s="58">
        <f t="shared" si="2"/>
        <v>200</v>
      </c>
      <c r="AH27" s="58">
        <f t="shared" si="3"/>
        <v>200</v>
      </c>
      <c r="AI27" s="58">
        <f t="shared" si="4"/>
        <v>200</v>
      </c>
      <c r="AJ27" s="58">
        <f t="shared" si="5"/>
        <v>200</v>
      </c>
      <c r="AK27" s="58">
        <f t="shared" si="6"/>
        <v>200</v>
      </c>
      <c r="AL27" s="58">
        <f t="shared" si="7"/>
        <v>200</v>
      </c>
      <c r="AM27" s="58">
        <f t="shared" si="8"/>
        <v>200</v>
      </c>
      <c r="AN27" s="58">
        <f t="shared" si="9"/>
        <v>200</v>
      </c>
    </row>
    <row r="28" spans="1:40" x14ac:dyDescent="0.35">
      <c r="A28" s="103" t="s">
        <v>58</v>
      </c>
      <c r="B28" s="104">
        <v>1</v>
      </c>
      <c r="C28" s="104">
        <v>1</v>
      </c>
      <c r="D28" s="104">
        <v>1</v>
      </c>
      <c r="E28" s="104">
        <v>1</v>
      </c>
      <c r="F28" s="104">
        <v>1</v>
      </c>
      <c r="G28" s="104">
        <v>1</v>
      </c>
      <c r="H28" s="104">
        <v>1</v>
      </c>
      <c r="I28" s="104">
        <v>1</v>
      </c>
      <c r="J28" s="104">
        <v>1</v>
      </c>
      <c r="K28" s="104">
        <v>1</v>
      </c>
      <c r="L28" s="104">
        <v>1</v>
      </c>
      <c r="M28" s="105">
        <v>1</v>
      </c>
      <c r="N28" s="105">
        <v>1</v>
      </c>
      <c r="O28" s="105">
        <v>1</v>
      </c>
      <c r="P28" s="105">
        <v>1</v>
      </c>
      <c r="Q28" s="105">
        <v>1</v>
      </c>
      <c r="R28" s="105">
        <v>1</v>
      </c>
      <c r="S28" s="105">
        <v>1</v>
      </c>
      <c r="T28" s="105">
        <v>1</v>
      </c>
      <c r="U28" s="105">
        <v>1</v>
      </c>
      <c r="V28" s="105">
        <v>1</v>
      </c>
      <c r="W28" s="105">
        <v>1</v>
      </c>
      <c r="X28" s="160"/>
      <c r="Y28" s="58">
        <f t="shared" si="10"/>
        <v>22</v>
      </c>
      <c r="Z28" s="62">
        <v>12</v>
      </c>
      <c r="AA28" s="58">
        <v>5</v>
      </c>
      <c r="AB28" s="58" t="s">
        <v>58</v>
      </c>
      <c r="AC28" s="58" t="s">
        <v>109</v>
      </c>
      <c r="AD28" s="58">
        <v>200</v>
      </c>
      <c r="AE28" s="58">
        <f t="shared" si="0"/>
        <v>200</v>
      </c>
      <c r="AF28" s="58">
        <f t="shared" si="1"/>
        <v>200</v>
      </c>
      <c r="AG28" s="58">
        <f t="shared" si="2"/>
        <v>200</v>
      </c>
      <c r="AH28" s="58">
        <f t="shared" si="3"/>
        <v>200</v>
      </c>
      <c r="AI28" s="58">
        <f t="shared" si="4"/>
        <v>200</v>
      </c>
      <c r="AJ28" s="58">
        <f t="shared" si="5"/>
        <v>200</v>
      </c>
      <c r="AK28" s="58">
        <f t="shared" si="6"/>
        <v>200</v>
      </c>
      <c r="AL28" s="58">
        <f t="shared" si="7"/>
        <v>200</v>
      </c>
      <c r="AM28" s="58">
        <f t="shared" si="8"/>
        <v>200</v>
      </c>
      <c r="AN28" s="58">
        <f t="shared" si="9"/>
        <v>200</v>
      </c>
    </row>
    <row r="29" spans="1:40" x14ac:dyDescent="0.35">
      <c r="A29" s="106" t="s">
        <v>59</v>
      </c>
      <c r="B29" s="107">
        <v>1</v>
      </c>
      <c r="C29" s="107">
        <v>1</v>
      </c>
      <c r="D29" s="107">
        <v>1</v>
      </c>
      <c r="E29" s="107">
        <v>1</v>
      </c>
      <c r="F29" s="107">
        <v>1</v>
      </c>
      <c r="G29" s="107">
        <v>1</v>
      </c>
      <c r="H29" s="107">
        <v>1</v>
      </c>
      <c r="I29" s="107">
        <v>1</v>
      </c>
      <c r="J29" s="107">
        <v>1</v>
      </c>
      <c r="K29" s="107">
        <v>1</v>
      </c>
      <c r="L29" s="107">
        <v>1</v>
      </c>
      <c r="M29" s="108">
        <v>1</v>
      </c>
      <c r="N29" s="108">
        <v>1</v>
      </c>
      <c r="O29" s="108">
        <v>1</v>
      </c>
      <c r="P29" s="108">
        <v>1</v>
      </c>
      <c r="Q29" s="108">
        <v>1</v>
      </c>
      <c r="R29" s="108">
        <v>1</v>
      </c>
      <c r="S29" s="108">
        <v>1</v>
      </c>
      <c r="T29" s="108">
        <v>1</v>
      </c>
      <c r="U29" s="108">
        <v>1</v>
      </c>
      <c r="V29" s="108">
        <v>1</v>
      </c>
      <c r="W29" s="108">
        <v>1</v>
      </c>
      <c r="X29" s="161"/>
      <c r="Y29" s="58">
        <f t="shared" si="10"/>
        <v>22</v>
      </c>
      <c r="Z29" s="62">
        <v>12</v>
      </c>
      <c r="AA29" s="58">
        <v>4</v>
      </c>
      <c r="AB29" s="58" t="s">
        <v>59</v>
      </c>
      <c r="AC29" s="58" t="s">
        <v>109</v>
      </c>
      <c r="AD29" s="58">
        <v>160</v>
      </c>
      <c r="AE29" s="58">
        <f t="shared" si="0"/>
        <v>160</v>
      </c>
      <c r="AF29" s="58">
        <f t="shared" si="1"/>
        <v>160</v>
      </c>
      <c r="AG29" s="58">
        <f t="shared" si="2"/>
        <v>160</v>
      </c>
      <c r="AH29" s="58">
        <f t="shared" si="3"/>
        <v>160</v>
      </c>
      <c r="AI29" s="58">
        <f t="shared" si="4"/>
        <v>160</v>
      </c>
      <c r="AJ29" s="58">
        <f t="shared" si="5"/>
        <v>160</v>
      </c>
      <c r="AK29" s="58">
        <f t="shared" si="6"/>
        <v>160</v>
      </c>
      <c r="AL29" s="58">
        <f t="shared" si="7"/>
        <v>160</v>
      </c>
      <c r="AM29" s="58">
        <f t="shared" si="8"/>
        <v>160</v>
      </c>
      <c r="AN29" s="58">
        <f t="shared" si="9"/>
        <v>160</v>
      </c>
    </row>
    <row r="30" spans="1:40" x14ac:dyDescent="0.35">
      <c r="A30" s="103" t="s">
        <v>60</v>
      </c>
      <c r="B30" s="104">
        <v>1</v>
      </c>
      <c r="C30" s="104">
        <v>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104">
        <v>1</v>
      </c>
      <c r="J30" s="104">
        <v>1</v>
      </c>
      <c r="K30" s="104">
        <v>1</v>
      </c>
      <c r="L30" s="104">
        <v>1</v>
      </c>
      <c r="M30" s="105">
        <v>1</v>
      </c>
      <c r="N30" s="105">
        <v>1</v>
      </c>
      <c r="O30" s="105">
        <v>1</v>
      </c>
      <c r="P30" s="105">
        <v>1</v>
      </c>
      <c r="Q30" s="105">
        <v>1</v>
      </c>
      <c r="R30" s="105">
        <v>1</v>
      </c>
      <c r="S30" s="105">
        <v>1</v>
      </c>
      <c r="T30" s="105">
        <v>1</v>
      </c>
      <c r="U30" s="105">
        <v>1</v>
      </c>
      <c r="V30" s="105">
        <v>1</v>
      </c>
      <c r="W30" s="105">
        <v>1</v>
      </c>
      <c r="X30" s="160"/>
      <c r="Y30" s="58">
        <f t="shared" si="10"/>
        <v>22</v>
      </c>
      <c r="Z30" s="62">
        <v>12</v>
      </c>
      <c r="AA30" s="58">
        <v>4</v>
      </c>
      <c r="AB30" s="58" t="s">
        <v>60</v>
      </c>
      <c r="AC30" s="58" t="s">
        <v>109</v>
      </c>
      <c r="AD30" s="58">
        <v>140</v>
      </c>
      <c r="AE30" s="58">
        <f t="shared" si="0"/>
        <v>140</v>
      </c>
      <c r="AF30" s="58">
        <f t="shared" si="1"/>
        <v>140</v>
      </c>
      <c r="AG30" s="58">
        <f t="shared" si="2"/>
        <v>140</v>
      </c>
      <c r="AH30" s="58">
        <f t="shared" si="3"/>
        <v>140</v>
      </c>
      <c r="AI30" s="58">
        <f t="shared" si="4"/>
        <v>140</v>
      </c>
      <c r="AJ30" s="58">
        <f t="shared" si="5"/>
        <v>140</v>
      </c>
      <c r="AK30" s="58">
        <f t="shared" si="6"/>
        <v>140</v>
      </c>
      <c r="AL30" s="58">
        <f t="shared" si="7"/>
        <v>140</v>
      </c>
      <c r="AM30" s="58">
        <f t="shared" si="8"/>
        <v>140</v>
      </c>
      <c r="AN30" s="58">
        <f t="shared" si="9"/>
        <v>140</v>
      </c>
    </row>
    <row r="31" spans="1:40" x14ac:dyDescent="0.35">
      <c r="A31" s="106" t="s">
        <v>61</v>
      </c>
      <c r="B31" s="107">
        <v>1</v>
      </c>
      <c r="C31" s="107">
        <v>1</v>
      </c>
      <c r="D31" s="107">
        <v>1</v>
      </c>
      <c r="E31" s="107">
        <v>1</v>
      </c>
      <c r="F31" s="107">
        <v>1</v>
      </c>
      <c r="G31" s="107">
        <v>1</v>
      </c>
      <c r="H31" s="107">
        <v>1</v>
      </c>
      <c r="I31" s="107">
        <v>1</v>
      </c>
      <c r="J31" s="107">
        <v>1</v>
      </c>
      <c r="K31" s="107">
        <v>1</v>
      </c>
      <c r="L31" s="107">
        <v>1</v>
      </c>
      <c r="M31" s="108">
        <v>1</v>
      </c>
      <c r="N31" s="108">
        <v>1</v>
      </c>
      <c r="O31" s="108">
        <v>1</v>
      </c>
      <c r="P31" s="108">
        <v>1</v>
      </c>
      <c r="Q31" s="108">
        <v>1</v>
      </c>
      <c r="R31" s="108">
        <v>1</v>
      </c>
      <c r="S31" s="108">
        <v>1</v>
      </c>
      <c r="T31" s="108">
        <v>1</v>
      </c>
      <c r="U31" s="108">
        <v>1</v>
      </c>
      <c r="V31" s="108">
        <v>1</v>
      </c>
      <c r="W31" s="108">
        <v>1</v>
      </c>
      <c r="X31" s="161"/>
      <c r="Y31" s="58">
        <f t="shared" si="10"/>
        <v>22</v>
      </c>
      <c r="Z31" s="62">
        <v>12</v>
      </c>
      <c r="AA31" s="58">
        <v>8</v>
      </c>
      <c r="AB31" s="58" t="s">
        <v>61</v>
      </c>
      <c r="AC31" s="58" t="s">
        <v>109</v>
      </c>
      <c r="AD31" s="58">
        <v>160</v>
      </c>
      <c r="AE31" s="58">
        <f t="shared" si="0"/>
        <v>160</v>
      </c>
      <c r="AF31" s="58">
        <f t="shared" si="1"/>
        <v>160</v>
      </c>
      <c r="AG31" s="58">
        <f t="shared" si="2"/>
        <v>160</v>
      </c>
      <c r="AH31" s="58">
        <f t="shared" si="3"/>
        <v>160</v>
      </c>
      <c r="AI31" s="58">
        <f t="shared" si="4"/>
        <v>160</v>
      </c>
      <c r="AJ31" s="58">
        <f t="shared" si="5"/>
        <v>160</v>
      </c>
      <c r="AK31" s="58">
        <f t="shared" si="6"/>
        <v>160</v>
      </c>
      <c r="AL31" s="58">
        <f t="shared" si="7"/>
        <v>160</v>
      </c>
      <c r="AM31" s="58">
        <f t="shared" si="8"/>
        <v>160</v>
      </c>
      <c r="AN31" s="58">
        <f t="shared" si="9"/>
        <v>160</v>
      </c>
    </row>
    <row r="32" spans="1:40" x14ac:dyDescent="0.35">
      <c r="A32" s="103" t="s">
        <v>62</v>
      </c>
      <c r="B32" s="104">
        <v>1</v>
      </c>
      <c r="C32" s="104">
        <v>1</v>
      </c>
      <c r="D32" s="104">
        <v>1</v>
      </c>
      <c r="E32" s="104">
        <v>1</v>
      </c>
      <c r="F32" s="104">
        <v>1</v>
      </c>
      <c r="G32" s="104">
        <v>1</v>
      </c>
      <c r="H32" s="104">
        <v>1</v>
      </c>
      <c r="I32" s="104">
        <v>1</v>
      </c>
      <c r="J32" s="104">
        <v>1</v>
      </c>
      <c r="K32" s="104">
        <v>1</v>
      </c>
      <c r="L32" s="104">
        <v>1</v>
      </c>
      <c r="M32" s="105">
        <v>1</v>
      </c>
      <c r="N32" s="105">
        <v>1</v>
      </c>
      <c r="O32" s="105">
        <v>1</v>
      </c>
      <c r="P32" s="105">
        <v>1</v>
      </c>
      <c r="Q32" s="105">
        <v>1</v>
      </c>
      <c r="R32" s="105">
        <v>1</v>
      </c>
      <c r="S32" s="105">
        <v>1</v>
      </c>
      <c r="T32" s="105">
        <v>1</v>
      </c>
      <c r="U32" s="105">
        <v>1</v>
      </c>
      <c r="V32" s="105">
        <v>1</v>
      </c>
      <c r="W32" s="105">
        <v>1</v>
      </c>
      <c r="X32" s="160"/>
      <c r="Y32" s="58">
        <f t="shared" si="10"/>
        <v>22</v>
      </c>
      <c r="Z32" s="62">
        <v>12</v>
      </c>
      <c r="AA32" s="58">
        <v>4</v>
      </c>
      <c r="AB32" s="58" t="s">
        <v>62</v>
      </c>
      <c r="AC32" s="58" t="s">
        <v>109</v>
      </c>
      <c r="AD32" s="58">
        <v>110.00000000000001</v>
      </c>
      <c r="AE32" s="58">
        <f t="shared" si="0"/>
        <v>110.00000000000001</v>
      </c>
      <c r="AF32" s="58">
        <f t="shared" si="1"/>
        <v>110.00000000000001</v>
      </c>
      <c r="AG32" s="58">
        <f t="shared" si="2"/>
        <v>110.00000000000001</v>
      </c>
      <c r="AH32" s="58">
        <f t="shared" si="3"/>
        <v>110.00000000000001</v>
      </c>
      <c r="AI32" s="58">
        <f t="shared" si="4"/>
        <v>110.00000000000001</v>
      </c>
      <c r="AJ32" s="58">
        <f t="shared" si="5"/>
        <v>110.00000000000001</v>
      </c>
      <c r="AK32" s="58">
        <f t="shared" si="6"/>
        <v>110.00000000000001</v>
      </c>
      <c r="AL32" s="58">
        <f t="shared" si="7"/>
        <v>110.00000000000001</v>
      </c>
      <c r="AM32" s="58">
        <f t="shared" si="8"/>
        <v>110.00000000000001</v>
      </c>
      <c r="AN32" s="58">
        <f t="shared" si="9"/>
        <v>110.00000000000001</v>
      </c>
    </row>
    <row r="33" spans="1:40" x14ac:dyDescent="0.35">
      <c r="A33" s="106" t="s">
        <v>217</v>
      </c>
      <c r="B33" s="107">
        <v>1</v>
      </c>
      <c r="C33" s="107">
        <v>1</v>
      </c>
      <c r="D33" s="107">
        <v>1</v>
      </c>
      <c r="E33" s="107">
        <v>1</v>
      </c>
      <c r="F33" s="107">
        <v>1</v>
      </c>
      <c r="G33" s="107">
        <v>1</v>
      </c>
      <c r="H33" s="107">
        <v>1</v>
      </c>
      <c r="I33" s="107">
        <v>1</v>
      </c>
      <c r="J33" s="107">
        <v>1</v>
      </c>
      <c r="K33" s="107">
        <v>1</v>
      </c>
      <c r="L33" s="107">
        <v>1</v>
      </c>
      <c r="M33" s="108">
        <v>1</v>
      </c>
      <c r="N33" s="108">
        <v>1</v>
      </c>
      <c r="O33" s="108">
        <v>1</v>
      </c>
      <c r="P33" s="108">
        <v>1</v>
      </c>
      <c r="Q33" s="108">
        <v>1</v>
      </c>
      <c r="R33" s="108">
        <v>1</v>
      </c>
      <c r="S33" s="108">
        <v>1</v>
      </c>
      <c r="T33" s="108">
        <v>1</v>
      </c>
      <c r="U33" s="108">
        <v>1</v>
      </c>
      <c r="V33" s="108">
        <v>1</v>
      </c>
      <c r="W33" s="108">
        <v>1</v>
      </c>
      <c r="X33" s="161"/>
      <c r="Y33" s="58">
        <f t="shared" si="10"/>
        <v>22</v>
      </c>
      <c r="Z33" s="62">
        <v>12</v>
      </c>
      <c r="AA33" s="58">
        <v>4</v>
      </c>
      <c r="AB33" s="58" t="s">
        <v>217</v>
      </c>
      <c r="AC33" s="58" t="s">
        <v>109</v>
      </c>
      <c r="AD33" s="58">
        <v>200</v>
      </c>
      <c r="AE33" s="58">
        <f t="shared" si="0"/>
        <v>200</v>
      </c>
      <c r="AF33" s="58">
        <f t="shared" si="1"/>
        <v>200</v>
      </c>
      <c r="AG33" s="58">
        <f t="shared" si="2"/>
        <v>200</v>
      </c>
      <c r="AH33" s="58">
        <f t="shared" si="3"/>
        <v>200</v>
      </c>
      <c r="AI33" s="58">
        <f t="shared" si="4"/>
        <v>200</v>
      </c>
      <c r="AJ33" s="58">
        <f t="shared" si="5"/>
        <v>200</v>
      </c>
      <c r="AK33" s="58">
        <f t="shared" si="6"/>
        <v>200</v>
      </c>
      <c r="AL33" s="58">
        <f t="shared" si="7"/>
        <v>200</v>
      </c>
      <c r="AM33" s="58">
        <f t="shared" si="8"/>
        <v>200</v>
      </c>
      <c r="AN33" s="58">
        <f t="shared" si="9"/>
        <v>200</v>
      </c>
    </row>
    <row r="34" spans="1:40" x14ac:dyDescent="0.35">
      <c r="A34" s="103" t="s">
        <v>218</v>
      </c>
      <c r="B34" s="104">
        <v>1</v>
      </c>
      <c r="C34" s="104">
        <v>1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104">
        <v>1</v>
      </c>
      <c r="J34" s="104">
        <v>1</v>
      </c>
      <c r="K34" s="104">
        <v>1</v>
      </c>
      <c r="L34" s="104">
        <v>1</v>
      </c>
      <c r="M34" s="105">
        <v>1</v>
      </c>
      <c r="N34" s="105">
        <v>1</v>
      </c>
      <c r="O34" s="105">
        <v>1</v>
      </c>
      <c r="P34" s="105">
        <v>1</v>
      </c>
      <c r="Q34" s="105">
        <v>1</v>
      </c>
      <c r="R34" s="105">
        <v>1</v>
      </c>
      <c r="S34" s="105">
        <v>1</v>
      </c>
      <c r="T34" s="105">
        <v>1</v>
      </c>
      <c r="U34" s="105">
        <v>1</v>
      </c>
      <c r="V34" s="105">
        <v>1</v>
      </c>
      <c r="W34" s="105">
        <v>1</v>
      </c>
      <c r="X34" s="160"/>
      <c r="Y34" s="58">
        <f t="shared" si="10"/>
        <v>22</v>
      </c>
      <c r="Z34" s="62">
        <v>12</v>
      </c>
      <c r="AA34" s="58">
        <v>8</v>
      </c>
      <c r="AB34" s="58" t="s">
        <v>218</v>
      </c>
      <c r="AC34" s="58" t="s">
        <v>109</v>
      </c>
      <c r="AD34" s="58">
        <v>130</v>
      </c>
      <c r="AE34" s="58">
        <f t="shared" ref="AE34:AE55" si="11">B34*AD34</f>
        <v>130</v>
      </c>
      <c r="AF34" s="58">
        <f t="shared" ref="AF34:AF55" si="12">C34*AE34</f>
        <v>130</v>
      </c>
      <c r="AG34" s="58">
        <f t="shared" ref="AG34:AG55" si="13">D34*AF34</f>
        <v>130</v>
      </c>
      <c r="AH34" s="58">
        <f t="shared" ref="AH34:AH55" si="14">E34*AG34</f>
        <v>130</v>
      </c>
      <c r="AI34" s="58">
        <f t="shared" ref="AI34:AI55" si="15">F34*AH34</f>
        <v>130</v>
      </c>
      <c r="AJ34" s="58">
        <f t="shared" ref="AJ34:AJ55" si="16">G34*AI34</f>
        <v>130</v>
      </c>
      <c r="AK34" s="58">
        <f t="shared" ref="AK34:AK55" si="17">H34*AJ34</f>
        <v>130</v>
      </c>
      <c r="AL34" s="58">
        <f t="shared" ref="AL34:AL55" si="18">I34*AK34</f>
        <v>130</v>
      </c>
      <c r="AM34" s="58">
        <f t="shared" ref="AM34:AM55" si="19">J34*AL34</f>
        <v>130</v>
      </c>
      <c r="AN34" s="58">
        <f t="shared" ref="AN34:AN55" si="20">K34*AM34</f>
        <v>130</v>
      </c>
    </row>
    <row r="35" spans="1:40" x14ac:dyDescent="0.35">
      <c r="A35" s="106" t="s">
        <v>219</v>
      </c>
      <c r="B35" s="107">
        <v>1</v>
      </c>
      <c r="C35" s="107">
        <v>1</v>
      </c>
      <c r="D35" s="107">
        <v>1</v>
      </c>
      <c r="E35" s="107">
        <v>1</v>
      </c>
      <c r="F35" s="107">
        <v>1</v>
      </c>
      <c r="G35" s="107">
        <v>1</v>
      </c>
      <c r="H35" s="107">
        <v>1</v>
      </c>
      <c r="I35" s="107">
        <v>1</v>
      </c>
      <c r="J35" s="107">
        <v>1</v>
      </c>
      <c r="K35" s="107">
        <v>1</v>
      </c>
      <c r="L35" s="107">
        <v>1</v>
      </c>
      <c r="M35" s="108">
        <v>1</v>
      </c>
      <c r="N35" s="108">
        <v>1</v>
      </c>
      <c r="O35" s="108">
        <v>1</v>
      </c>
      <c r="P35" s="108">
        <v>1</v>
      </c>
      <c r="Q35" s="108">
        <v>1</v>
      </c>
      <c r="R35" s="108">
        <v>1</v>
      </c>
      <c r="S35" s="108">
        <v>1</v>
      </c>
      <c r="T35" s="108">
        <v>1</v>
      </c>
      <c r="U35" s="108">
        <v>1</v>
      </c>
      <c r="V35" s="108">
        <v>1</v>
      </c>
      <c r="W35" s="108">
        <v>1</v>
      </c>
      <c r="X35" s="161"/>
      <c r="Y35" s="58">
        <f t="shared" si="10"/>
        <v>22</v>
      </c>
      <c r="Z35" s="62">
        <v>12</v>
      </c>
      <c r="AA35" s="58">
        <v>5</v>
      </c>
      <c r="AB35" s="58" t="s">
        <v>219</v>
      </c>
      <c r="AC35" s="58" t="s">
        <v>109</v>
      </c>
      <c r="AD35" s="58">
        <v>150</v>
      </c>
      <c r="AE35" s="58">
        <f t="shared" si="11"/>
        <v>150</v>
      </c>
      <c r="AF35" s="58">
        <f t="shared" si="12"/>
        <v>150</v>
      </c>
      <c r="AG35" s="58">
        <f t="shared" si="13"/>
        <v>150</v>
      </c>
      <c r="AH35" s="58">
        <f t="shared" si="14"/>
        <v>150</v>
      </c>
      <c r="AI35" s="58">
        <f t="shared" si="15"/>
        <v>150</v>
      </c>
      <c r="AJ35" s="58">
        <f t="shared" si="16"/>
        <v>150</v>
      </c>
      <c r="AK35" s="58">
        <f t="shared" si="17"/>
        <v>150</v>
      </c>
      <c r="AL35" s="58">
        <f t="shared" si="18"/>
        <v>150</v>
      </c>
      <c r="AM35" s="58">
        <f t="shared" si="19"/>
        <v>150</v>
      </c>
      <c r="AN35" s="58">
        <f t="shared" si="20"/>
        <v>150</v>
      </c>
    </row>
    <row r="36" spans="1:40" x14ac:dyDescent="0.35">
      <c r="A36" s="103" t="s">
        <v>66</v>
      </c>
      <c r="B36" s="104">
        <v>1</v>
      </c>
      <c r="C36" s="104">
        <v>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  <c r="I36" s="104">
        <v>1</v>
      </c>
      <c r="J36" s="104">
        <v>1</v>
      </c>
      <c r="K36" s="104">
        <v>1</v>
      </c>
      <c r="L36" s="104">
        <v>1</v>
      </c>
      <c r="M36" s="105">
        <v>1</v>
      </c>
      <c r="N36" s="105">
        <v>1</v>
      </c>
      <c r="O36" s="105">
        <v>1</v>
      </c>
      <c r="P36" s="105">
        <v>1</v>
      </c>
      <c r="Q36" s="105">
        <v>1</v>
      </c>
      <c r="R36" s="105">
        <v>1</v>
      </c>
      <c r="S36" s="105">
        <v>1</v>
      </c>
      <c r="T36" s="105">
        <v>1</v>
      </c>
      <c r="U36" s="105">
        <v>1</v>
      </c>
      <c r="V36" s="105">
        <v>1</v>
      </c>
      <c r="W36" s="105">
        <v>1</v>
      </c>
      <c r="X36" s="160"/>
      <c r="Y36" s="58">
        <f t="shared" si="10"/>
        <v>22</v>
      </c>
      <c r="Z36" s="62">
        <v>12</v>
      </c>
      <c r="AA36" s="58">
        <v>12</v>
      </c>
      <c r="AB36" s="58" t="s">
        <v>66</v>
      </c>
      <c r="AC36" s="58" t="s">
        <v>109</v>
      </c>
      <c r="AD36" s="58">
        <v>110.00000000000001</v>
      </c>
      <c r="AE36" s="58">
        <f t="shared" si="11"/>
        <v>110.00000000000001</v>
      </c>
      <c r="AF36" s="58">
        <f t="shared" si="12"/>
        <v>110.00000000000001</v>
      </c>
      <c r="AG36" s="58">
        <f t="shared" si="13"/>
        <v>110.00000000000001</v>
      </c>
      <c r="AH36" s="58">
        <f t="shared" si="14"/>
        <v>110.00000000000001</v>
      </c>
      <c r="AI36" s="58">
        <f t="shared" si="15"/>
        <v>110.00000000000001</v>
      </c>
      <c r="AJ36" s="58">
        <f t="shared" si="16"/>
        <v>110.00000000000001</v>
      </c>
      <c r="AK36" s="58">
        <f t="shared" si="17"/>
        <v>110.00000000000001</v>
      </c>
      <c r="AL36" s="58">
        <f t="shared" si="18"/>
        <v>110.00000000000001</v>
      </c>
      <c r="AM36" s="58">
        <f t="shared" si="19"/>
        <v>110.00000000000001</v>
      </c>
      <c r="AN36" s="58">
        <f t="shared" si="20"/>
        <v>110.00000000000001</v>
      </c>
    </row>
    <row r="37" spans="1:40" x14ac:dyDescent="0.35">
      <c r="A37" s="106" t="s">
        <v>67</v>
      </c>
      <c r="B37" s="107">
        <v>1</v>
      </c>
      <c r="C37" s="107">
        <v>1</v>
      </c>
      <c r="D37" s="107">
        <v>1</v>
      </c>
      <c r="E37" s="107">
        <v>1</v>
      </c>
      <c r="F37" s="107">
        <v>1</v>
      </c>
      <c r="G37" s="107">
        <v>1</v>
      </c>
      <c r="H37" s="107">
        <v>1</v>
      </c>
      <c r="I37" s="107">
        <v>1</v>
      </c>
      <c r="J37" s="107">
        <v>1</v>
      </c>
      <c r="K37" s="107">
        <v>1</v>
      </c>
      <c r="L37" s="107">
        <v>1</v>
      </c>
      <c r="M37" s="108">
        <v>1</v>
      </c>
      <c r="N37" s="108">
        <v>1</v>
      </c>
      <c r="O37" s="108">
        <v>1</v>
      </c>
      <c r="P37" s="108">
        <v>1</v>
      </c>
      <c r="Q37" s="108">
        <v>1</v>
      </c>
      <c r="R37" s="108">
        <v>1</v>
      </c>
      <c r="S37" s="108">
        <v>1</v>
      </c>
      <c r="T37" s="108">
        <v>1</v>
      </c>
      <c r="U37" s="108">
        <v>1</v>
      </c>
      <c r="V37" s="108">
        <v>1</v>
      </c>
      <c r="W37" s="108">
        <v>1</v>
      </c>
      <c r="X37" s="161"/>
      <c r="Y37" s="58">
        <f t="shared" si="10"/>
        <v>22</v>
      </c>
      <c r="Z37" s="62">
        <v>12</v>
      </c>
      <c r="AA37" s="58">
        <v>8</v>
      </c>
      <c r="AB37" s="58" t="s">
        <v>67</v>
      </c>
      <c r="AC37" s="58" t="s">
        <v>110</v>
      </c>
      <c r="AD37" s="58">
        <v>180</v>
      </c>
      <c r="AE37" s="58">
        <f t="shared" si="11"/>
        <v>180</v>
      </c>
      <c r="AF37" s="58">
        <f t="shared" si="12"/>
        <v>180</v>
      </c>
      <c r="AG37" s="58">
        <f t="shared" si="13"/>
        <v>180</v>
      </c>
      <c r="AH37" s="58">
        <f t="shared" si="14"/>
        <v>180</v>
      </c>
      <c r="AI37" s="58">
        <f t="shared" si="15"/>
        <v>180</v>
      </c>
      <c r="AJ37" s="58">
        <f t="shared" si="16"/>
        <v>180</v>
      </c>
      <c r="AK37" s="58">
        <f t="shared" si="17"/>
        <v>180</v>
      </c>
      <c r="AL37" s="58">
        <f t="shared" si="18"/>
        <v>180</v>
      </c>
      <c r="AM37" s="58">
        <f t="shared" si="19"/>
        <v>180</v>
      </c>
      <c r="AN37" s="58">
        <f t="shared" si="20"/>
        <v>180</v>
      </c>
    </row>
    <row r="38" spans="1:40" x14ac:dyDescent="0.35">
      <c r="A38" s="103" t="s">
        <v>220</v>
      </c>
      <c r="B38" s="104">
        <v>1</v>
      </c>
      <c r="C38" s="104">
        <v>1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104">
        <v>1</v>
      </c>
      <c r="J38" s="104">
        <v>1</v>
      </c>
      <c r="K38" s="104">
        <v>1</v>
      </c>
      <c r="L38" s="104">
        <v>1</v>
      </c>
      <c r="M38" s="105">
        <v>1</v>
      </c>
      <c r="N38" s="105">
        <v>1</v>
      </c>
      <c r="O38" s="105">
        <v>1</v>
      </c>
      <c r="P38" s="105">
        <v>1</v>
      </c>
      <c r="Q38" s="105">
        <v>1</v>
      </c>
      <c r="R38" s="105">
        <v>1</v>
      </c>
      <c r="S38" s="105">
        <v>1</v>
      </c>
      <c r="T38" s="105">
        <v>1</v>
      </c>
      <c r="U38" s="105">
        <v>1</v>
      </c>
      <c r="V38" s="105">
        <v>1</v>
      </c>
      <c r="W38" s="105">
        <v>1</v>
      </c>
      <c r="X38" s="160"/>
      <c r="Y38" s="58">
        <f t="shared" si="10"/>
        <v>22</v>
      </c>
      <c r="Z38" s="62">
        <v>12</v>
      </c>
      <c r="AA38" s="58">
        <v>9</v>
      </c>
      <c r="AB38" s="58" t="s">
        <v>220</v>
      </c>
      <c r="AC38" s="58" t="s">
        <v>110</v>
      </c>
      <c r="AD38" s="58">
        <v>200</v>
      </c>
      <c r="AE38" s="58">
        <f t="shared" si="11"/>
        <v>200</v>
      </c>
      <c r="AF38" s="58">
        <f t="shared" si="12"/>
        <v>200</v>
      </c>
      <c r="AG38" s="58">
        <f t="shared" si="13"/>
        <v>200</v>
      </c>
      <c r="AH38" s="58">
        <f t="shared" si="14"/>
        <v>200</v>
      </c>
      <c r="AI38" s="58">
        <f t="shared" si="15"/>
        <v>200</v>
      </c>
      <c r="AJ38" s="58">
        <f t="shared" si="16"/>
        <v>200</v>
      </c>
      <c r="AK38" s="58">
        <f t="shared" si="17"/>
        <v>200</v>
      </c>
      <c r="AL38" s="58">
        <f t="shared" si="18"/>
        <v>200</v>
      </c>
      <c r="AM38" s="58">
        <f t="shared" si="19"/>
        <v>200</v>
      </c>
      <c r="AN38" s="58">
        <f t="shared" si="20"/>
        <v>200</v>
      </c>
    </row>
    <row r="39" spans="1:40" x14ac:dyDescent="0.35">
      <c r="A39" s="106" t="s">
        <v>221</v>
      </c>
      <c r="B39" s="107">
        <v>1</v>
      </c>
      <c r="C39" s="107">
        <v>1</v>
      </c>
      <c r="D39" s="107">
        <v>1</v>
      </c>
      <c r="E39" s="107">
        <v>1</v>
      </c>
      <c r="F39" s="107">
        <v>1</v>
      </c>
      <c r="G39" s="107">
        <v>1</v>
      </c>
      <c r="H39" s="107">
        <v>1</v>
      </c>
      <c r="I39" s="107">
        <v>1</v>
      </c>
      <c r="J39" s="107">
        <v>1</v>
      </c>
      <c r="K39" s="107">
        <v>1</v>
      </c>
      <c r="L39" s="107">
        <v>1</v>
      </c>
      <c r="M39" s="108">
        <v>1</v>
      </c>
      <c r="N39" s="108">
        <v>1</v>
      </c>
      <c r="O39" s="108">
        <v>1</v>
      </c>
      <c r="P39" s="108">
        <v>1</v>
      </c>
      <c r="Q39" s="108">
        <v>1</v>
      </c>
      <c r="R39" s="108">
        <v>1</v>
      </c>
      <c r="S39" s="108">
        <v>1</v>
      </c>
      <c r="T39" s="108">
        <v>1</v>
      </c>
      <c r="U39" s="108">
        <v>1</v>
      </c>
      <c r="V39" s="108">
        <v>1</v>
      </c>
      <c r="W39" s="108">
        <v>1</v>
      </c>
      <c r="X39" s="161"/>
      <c r="Y39" s="58">
        <f t="shared" si="10"/>
        <v>22</v>
      </c>
      <c r="Z39" s="62">
        <v>12</v>
      </c>
      <c r="AA39" s="58">
        <v>9</v>
      </c>
      <c r="AB39" s="58" t="s">
        <v>221</v>
      </c>
      <c r="AC39" s="58" t="s">
        <v>110</v>
      </c>
      <c r="AD39" s="58">
        <v>150</v>
      </c>
      <c r="AE39" s="58">
        <f t="shared" si="11"/>
        <v>150</v>
      </c>
      <c r="AF39" s="58">
        <f t="shared" si="12"/>
        <v>150</v>
      </c>
      <c r="AG39" s="58">
        <f t="shared" si="13"/>
        <v>150</v>
      </c>
      <c r="AH39" s="58">
        <f t="shared" si="14"/>
        <v>150</v>
      </c>
      <c r="AI39" s="58">
        <f t="shared" si="15"/>
        <v>150</v>
      </c>
      <c r="AJ39" s="58">
        <f t="shared" si="16"/>
        <v>150</v>
      </c>
      <c r="AK39" s="58">
        <f t="shared" si="17"/>
        <v>150</v>
      </c>
      <c r="AL39" s="58">
        <f t="shared" si="18"/>
        <v>150</v>
      </c>
      <c r="AM39" s="58">
        <f t="shared" si="19"/>
        <v>150</v>
      </c>
      <c r="AN39" s="58">
        <f t="shared" si="20"/>
        <v>150</v>
      </c>
    </row>
    <row r="40" spans="1:40" x14ac:dyDescent="0.35">
      <c r="A40" s="103" t="s">
        <v>70</v>
      </c>
      <c r="B40" s="104">
        <v>1</v>
      </c>
      <c r="C40" s="104">
        <v>1</v>
      </c>
      <c r="D40" s="104">
        <v>1</v>
      </c>
      <c r="E40" s="104">
        <v>1</v>
      </c>
      <c r="F40" s="104">
        <v>1</v>
      </c>
      <c r="G40" s="104">
        <v>1</v>
      </c>
      <c r="H40" s="104">
        <v>1</v>
      </c>
      <c r="I40" s="104">
        <v>1</v>
      </c>
      <c r="J40" s="104">
        <v>1</v>
      </c>
      <c r="K40" s="104">
        <v>1</v>
      </c>
      <c r="L40" s="104">
        <v>1</v>
      </c>
      <c r="M40" s="105">
        <v>1</v>
      </c>
      <c r="N40" s="105">
        <v>1</v>
      </c>
      <c r="O40" s="105">
        <v>1</v>
      </c>
      <c r="P40" s="105">
        <v>1</v>
      </c>
      <c r="Q40" s="105">
        <v>1</v>
      </c>
      <c r="R40" s="105">
        <v>1</v>
      </c>
      <c r="S40" s="105">
        <v>1</v>
      </c>
      <c r="T40" s="105">
        <v>1</v>
      </c>
      <c r="U40" s="105">
        <v>1</v>
      </c>
      <c r="V40" s="105">
        <v>1</v>
      </c>
      <c r="W40" s="105">
        <v>1</v>
      </c>
      <c r="X40" s="160"/>
      <c r="Y40" s="58">
        <f t="shared" si="10"/>
        <v>22</v>
      </c>
      <c r="Z40" s="62">
        <v>12</v>
      </c>
      <c r="AA40" s="58">
        <v>6</v>
      </c>
      <c r="AB40" s="58" t="s">
        <v>70</v>
      </c>
      <c r="AC40" s="58" t="s">
        <v>110</v>
      </c>
      <c r="AD40" s="58">
        <v>120</v>
      </c>
      <c r="AE40" s="58">
        <f t="shared" si="11"/>
        <v>120</v>
      </c>
      <c r="AF40" s="58">
        <f t="shared" si="12"/>
        <v>120</v>
      </c>
      <c r="AG40" s="58">
        <f t="shared" si="13"/>
        <v>120</v>
      </c>
      <c r="AH40" s="58">
        <f t="shared" si="14"/>
        <v>120</v>
      </c>
      <c r="AI40" s="58">
        <f t="shared" si="15"/>
        <v>120</v>
      </c>
      <c r="AJ40" s="58">
        <f t="shared" si="16"/>
        <v>120</v>
      </c>
      <c r="AK40" s="58">
        <f t="shared" si="17"/>
        <v>120</v>
      </c>
      <c r="AL40" s="58">
        <f t="shared" si="18"/>
        <v>120</v>
      </c>
      <c r="AM40" s="58">
        <f t="shared" si="19"/>
        <v>120</v>
      </c>
      <c r="AN40" s="58">
        <f t="shared" si="20"/>
        <v>120</v>
      </c>
    </row>
    <row r="41" spans="1:40" x14ac:dyDescent="0.35">
      <c r="A41" s="106" t="s">
        <v>222</v>
      </c>
      <c r="B41" s="107">
        <v>1</v>
      </c>
      <c r="C41" s="107">
        <v>1</v>
      </c>
      <c r="D41" s="107">
        <v>1</v>
      </c>
      <c r="E41" s="107">
        <v>1</v>
      </c>
      <c r="F41" s="107">
        <v>1</v>
      </c>
      <c r="G41" s="107">
        <v>1</v>
      </c>
      <c r="H41" s="107">
        <v>1</v>
      </c>
      <c r="I41" s="107">
        <v>1</v>
      </c>
      <c r="J41" s="107">
        <v>1</v>
      </c>
      <c r="K41" s="107">
        <v>1</v>
      </c>
      <c r="L41" s="107">
        <v>1</v>
      </c>
      <c r="M41" s="108">
        <v>1</v>
      </c>
      <c r="N41" s="108">
        <v>1</v>
      </c>
      <c r="O41" s="108">
        <v>1</v>
      </c>
      <c r="P41" s="108">
        <v>1</v>
      </c>
      <c r="Q41" s="108">
        <v>1</v>
      </c>
      <c r="R41" s="108">
        <v>1</v>
      </c>
      <c r="S41" s="108">
        <v>1</v>
      </c>
      <c r="T41" s="108">
        <v>1</v>
      </c>
      <c r="U41" s="108">
        <v>1</v>
      </c>
      <c r="V41" s="108">
        <v>1</v>
      </c>
      <c r="W41" s="108">
        <v>1</v>
      </c>
      <c r="X41" s="161"/>
      <c r="Y41" s="58">
        <f t="shared" si="10"/>
        <v>22</v>
      </c>
      <c r="Z41" s="62">
        <v>12</v>
      </c>
      <c r="AA41" s="58">
        <v>9</v>
      </c>
      <c r="AB41" s="58" t="s">
        <v>222</v>
      </c>
      <c r="AC41" s="58" t="s">
        <v>110</v>
      </c>
      <c r="AD41" s="58">
        <v>160</v>
      </c>
      <c r="AE41" s="58">
        <f t="shared" si="11"/>
        <v>160</v>
      </c>
      <c r="AF41" s="58">
        <f t="shared" si="12"/>
        <v>160</v>
      </c>
      <c r="AG41" s="58">
        <f t="shared" si="13"/>
        <v>160</v>
      </c>
      <c r="AH41" s="58">
        <f t="shared" si="14"/>
        <v>160</v>
      </c>
      <c r="AI41" s="58">
        <f t="shared" si="15"/>
        <v>160</v>
      </c>
      <c r="AJ41" s="58">
        <f t="shared" si="16"/>
        <v>160</v>
      </c>
      <c r="AK41" s="58">
        <f t="shared" si="17"/>
        <v>160</v>
      </c>
      <c r="AL41" s="58">
        <f t="shared" si="18"/>
        <v>160</v>
      </c>
      <c r="AM41" s="58">
        <f t="shared" si="19"/>
        <v>160</v>
      </c>
      <c r="AN41" s="58">
        <f t="shared" si="20"/>
        <v>160</v>
      </c>
    </row>
    <row r="42" spans="1:40" x14ac:dyDescent="0.35">
      <c r="A42" s="103" t="s">
        <v>72</v>
      </c>
      <c r="B42" s="104">
        <v>1</v>
      </c>
      <c r="C42" s="104">
        <v>1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104">
        <v>1</v>
      </c>
      <c r="J42" s="104">
        <v>1</v>
      </c>
      <c r="K42" s="104">
        <v>1</v>
      </c>
      <c r="L42" s="104">
        <v>1</v>
      </c>
      <c r="M42" s="105">
        <v>1</v>
      </c>
      <c r="N42" s="105">
        <v>1</v>
      </c>
      <c r="O42" s="105">
        <v>1</v>
      </c>
      <c r="P42" s="105">
        <v>1</v>
      </c>
      <c r="Q42" s="105">
        <v>1</v>
      </c>
      <c r="R42" s="105">
        <v>1</v>
      </c>
      <c r="S42" s="105">
        <v>1</v>
      </c>
      <c r="T42" s="105">
        <v>1</v>
      </c>
      <c r="U42" s="105">
        <v>1</v>
      </c>
      <c r="V42" s="105">
        <v>1</v>
      </c>
      <c r="W42" s="105">
        <v>1</v>
      </c>
      <c r="X42" s="160"/>
      <c r="Y42" s="58">
        <f t="shared" si="10"/>
        <v>22</v>
      </c>
      <c r="Z42" s="62">
        <v>12</v>
      </c>
      <c r="AA42" s="58">
        <v>9</v>
      </c>
      <c r="AB42" s="58" t="s">
        <v>72</v>
      </c>
      <c r="AC42" s="58" t="s">
        <v>110</v>
      </c>
      <c r="AD42" s="58">
        <v>120</v>
      </c>
      <c r="AE42" s="58">
        <f t="shared" si="11"/>
        <v>120</v>
      </c>
      <c r="AF42" s="58">
        <f t="shared" si="12"/>
        <v>120</v>
      </c>
      <c r="AG42" s="58">
        <f t="shared" si="13"/>
        <v>120</v>
      </c>
      <c r="AH42" s="58">
        <f t="shared" si="14"/>
        <v>120</v>
      </c>
      <c r="AI42" s="58">
        <f t="shared" si="15"/>
        <v>120</v>
      </c>
      <c r="AJ42" s="58">
        <f t="shared" si="16"/>
        <v>120</v>
      </c>
      <c r="AK42" s="58">
        <f t="shared" si="17"/>
        <v>120</v>
      </c>
      <c r="AL42" s="58">
        <f t="shared" si="18"/>
        <v>120</v>
      </c>
      <c r="AM42" s="58">
        <f t="shared" si="19"/>
        <v>120</v>
      </c>
      <c r="AN42" s="58">
        <f t="shared" si="20"/>
        <v>120</v>
      </c>
    </row>
    <row r="43" spans="1:40" x14ac:dyDescent="0.35">
      <c r="A43" s="106" t="s">
        <v>73</v>
      </c>
      <c r="B43" s="107">
        <v>1</v>
      </c>
      <c r="C43" s="107">
        <v>1</v>
      </c>
      <c r="D43" s="107">
        <v>1</v>
      </c>
      <c r="E43" s="107">
        <v>1</v>
      </c>
      <c r="F43" s="107">
        <v>1</v>
      </c>
      <c r="G43" s="107">
        <v>1</v>
      </c>
      <c r="H43" s="107">
        <v>1</v>
      </c>
      <c r="I43" s="107">
        <v>1</v>
      </c>
      <c r="J43" s="107">
        <v>1</v>
      </c>
      <c r="K43" s="107">
        <v>1</v>
      </c>
      <c r="L43" s="107">
        <v>1</v>
      </c>
      <c r="M43" s="108">
        <v>1</v>
      </c>
      <c r="N43" s="108">
        <v>1</v>
      </c>
      <c r="O43" s="108">
        <v>1</v>
      </c>
      <c r="P43" s="108">
        <v>1</v>
      </c>
      <c r="Q43" s="108">
        <v>1</v>
      </c>
      <c r="R43" s="108">
        <v>1</v>
      </c>
      <c r="S43" s="108">
        <v>1</v>
      </c>
      <c r="T43" s="108">
        <v>1</v>
      </c>
      <c r="U43" s="108">
        <v>1</v>
      </c>
      <c r="V43" s="108">
        <v>1</v>
      </c>
      <c r="W43" s="108">
        <v>1</v>
      </c>
      <c r="X43" s="161"/>
      <c r="Y43" s="58">
        <f t="shared" si="10"/>
        <v>22</v>
      </c>
      <c r="Z43" s="62">
        <v>12</v>
      </c>
      <c r="AA43" s="58">
        <v>9</v>
      </c>
      <c r="AB43" s="58" t="s">
        <v>73</v>
      </c>
      <c r="AC43" s="58" t="s">
        <v>110</v>
      </c>
      <c r="AD43" s="58">
        <v>200</v>
      </c>
      <c r="AE43" s="58">
        <f t="shared" si="11"/>
        <v>200</v>
      </c>
      <c r="AF43" s="58">
        <f t="shared" si="12"/>
        <v>200</v>
      </c>
      <c r="AG43" s="58">
        <f t="shared" si="13"/>
        <v>200</v>
      </c>
      <c r="AH43" s="58">
        <f t="shared" si="14"/>
        <v>200</v>
      </c>
      <c r="AI43" s="58">
        <f t="shared" si="15"/>
        <v>200</v>
      </c>
      <c r="AJ43" s="58">
        <f t="shared" si="16"/>
        <v>200</v>
      </c>
      <c r="AK43" s="58">
        <f t="shared" si="17"/>
        <v>200</v>
      </c>
      <c r="AL43" s="58">
        <f t="shared" si="18"/>
        <v>200</v>
      </c>
      <c r="AM43" s="58">
        <f t="shared" si="19"/>
        <v>200</v>
      </c>
      <c r="AN43" s="58">
        <f t="shared" si="20"/>
        <v>200</v>
      </c>
    </row>
    <row r="44" spans="1:40" x14ac:dyDescent="0.35">
      <c r="A44" s="103" t="s">
        <v>74</v>
      </c>
      <c r="B44" s="104">
        <v>1</v>
      </c>
      <c r="C44" s="104">
        <v>1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104">
        <v>1</v>
      </c>
      <c r="J44" s="104">
        <v>1</v>
      </c>
      <c r="K44" s="104">
        <v>1</v>
      </c>
      <c r="L44" s="104">
        <v>1</v>
      </c>
      <c r="M44" s="105">
        <v>1</v>
      </c>
      <c r="N44" s="105">
        <v>1</v>
      </c>
      <c r="O44" s="105">
        <v>1</v>
      </c>
      <c r="P44" s="105">
        <v>1</v>
      </c>
      <c r="Q44" s="105">
        <v>1</v>
      </c>
      <c r="R44" s="105">
        <v>1</v>
      </c>
      <c r="S44" s="105">
        <v>1</v>
      </c>
      <c r="T44" s="105">
        <v>1</v>
      </c>
      <c r="U44" s="105">
        <v>1</v>
      </c>
      <c r="V44" s="105">
        <v>1</v>
      </c>
      <c r="W44" s="105">
        <v>1</v>
      </c>
      <c r="X44" s="160"/>
      <c r="Y44" s="58">
        <f t="shared" si="10"/>
        <v>22</v>
      </c>
      <c r="Z44" s="62">
        <v>12</v>
      </c>
      <c r="AA44" s="58">
        <v>11</v>
      </c>
      <c r="AB44" s="58" t="s">
        <v>74</v>
      </c>
      <c r="AC44" s="58" t="s">
        <v>110</v>
      </c>
      <c r="AD44" s="58">
        <v>170</v>
      </c>
      <c r="AE44" s="58">
        <f t="shared" si="11"/>
        <v>170</v>
      </c>
      <c r="AF44" s="58">
        <f t="shared" si="12"/>
        <v>170</v>
      </c>
      <c r="AG44" s="58">
        <f t="shared" si="13"/>
        <v>170</v>
      </c>
      <c r="AH44" s="58">
        <f t="shared" si="14"/>
        <v>170</v>
      </c>
      <c r="AI44" s="58">
        <f t="shared" si="15"/>
        <v>170</v>
      </c>
      <c r="AJ44" s="58">
        <f t="shared" si="16"/>
        <v>170</v>
      </c>
      <c r="AK44" s="58">
        <f t="shared" si="17"/>
        <v>170</v>
      </c>
      <c r="AL44" s="58">
        <f t="shared" si="18"/>
        <v>170</v>
      </c>
      <c r="AM44" s="58">
        <f t="shared" si="19"/>
        <v>170</v>
      </c>
      <c r="AN44" s="58">
        <f t="shared" si="20"/>
        <v>170</v>
      </c>
    </row>
    <row r="45" spans="1:40" x14ac:dyDescent="0.35">
      <c r="A45" s="106" t="s">
        <v>223</v>
      </c>
      <c r="B45" s="107">
        <v>1</v>
      </c>
      <c r="C45" s="107">
        <v>1</v>
      </c>
      <c r="D45" s="107">
        <v>1</v>
      </c>
      <c r="E45" s="107">
        <v>1</v>
      </c>
      <c r="F45" s="107">
        <v>1</v>
      </c>
      <c r="G45" s="107">
        <v>1</v>
      </c>
      <c r="H45" s="107">
        <v>1</v>
      </c>
      <c r="I45" s="107">
        <v>1</v>
      </c>
      <c r="J45" s="107">
        <v>1</v>
      </c>
      <c r="K45" s="107">
        <v>1</v>
      </c>
      <c r="L45" s="107">
        <v>1</v>
      </c>
      <c r="M45" s="108">
        <v>1</v>
      </c>
      <c r="N45" s="108">
        <v>1</v>
      </c>
      <c r="O45" s="108">
        <v>1</v>
      </c>
      <c r="P45" s="108">
        <v>1</v>
      </c>
      <c r="Q45" s="108">
        <v>1</v>
      </c>
      <c r="R45" s="108">
        <v>1</v>
      </c>
      <c r="S45" s="108">
        <v>1</v>
      </c>
      <c r="T45" s="108">
        <v>1</v>
      </c>
      <c r="U45" s="108">
        <v>1</v>
      </c>
      <c r="V45" s="108">
        <v>1</v>
      </c>
      <c r="W45" s="108">
        <v>1</v>
      </c>
      <c r="X45" s="161"/>
      <c r="Y45" s="58">
        <f t="shared" si="10"/>
        <v>22</v>
      </c>
      <c r="Z45" s="62">
        <v>12</v>
      </c>
      <c r="AA45" s="58">
        <v>9</v>
      </c>
      <c r="AB45" s="58" t="s">
        <v>223</v>
      </c>
      <c r="AC45" s="58" t="s">
        <v>110</v>
      </c>
      <c r="AD45" s="58">
        <v>190</v>
      </c>
      <c r="AE45" s="58">
        <f t="shared" si="11"/>
        <v>190</v>
      </c>
      <c r="AF45" s="58">
        <f t="shared" si="12"/>
        <v>190</v>
      </c>
      <c r="AG45" s="58">
        <f t="shared" si="13"/>
        <v>190</v>
      </c>
      <c r="AH45" s="58">
        <f t="shared" si="14"/>
        <v>190</v>
      </c>
      <c r="AI45" s="58">
        <f t="shared" si="15"/>
        <v>190</v>
      </c>
      <c r="AJ45" s="58">
        <f t="shared" si="16"/>
        <v>190</v>
      </c>
      <c r="AK45" s="58">
        <f t="shared" si="17"/>
        <v>190</v>
      </c>
      <c r="AL45" s="58">
        <f t="shared" si="18"/>
        <v>190</v>
      </c>
      <c r="AM45" s="58">
        <f t="shared" si="19"/>
        <v>190</v>
      </c>
      <c r="AN45" s="58">
        <f t="shared" si="20"/>
        <v>190</v>
      </c>
    </row>
    <row r="46" spans="1:40" x14ac:dyDescent="0.35">
      <c r="A46" s="103" t="s">
        <v>76</v>
      </c>
      <c r="B46" s="104">
        <v>1</v>
      </c>
      <c r="C46" s="104">
        <v>1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104">
        <v>1</v>
      </c>
      <c r="J46" s="104">
        <v>1</v>
      </c>
      <c r="K46" s="104">
        <v>1</v>
      </c>
      <c r="L46" s="104">
        <v>1</v>
      </c>
      <c r="M46" s="105">
        <v>1</v>
      </c>
      <c r="N46" s="105">
        <v>1</v>
      </c>
      <c r="O46" s="105">
        <v>1</v>
      </c>
      <c r="P46" s="105">
        <v>1</v>
      </c>
      <c r="Q46" s="105">
        <v>1</v>
      </c>
      <c r="R46" s="105">
        <v>1</v>
      </c>
      <c r="S46" s="105">
        <v>1</v>
      </c>
      <c r="T46" s="105">
        <v>1</v>
      </c>
      <c r="U46" s="105">
        <v>1</v>
      </c>
      <c r="V46" s="105">
        <v>1</v>
      </c>
      <c r="W46" s="105">
        <v>1</v>
      </c>
      <c r="X46" s="160"/>
      <c r="Y46" s="58">
        <f t="shared" si="10"/>
        <v>22</v>
      </c>
      <c r="Z46" s="62">
        <v>12</v>
      </c>
      <c r="AA46" s="58">
        <v>9</v>
      </c>
      <c r="AB46" s="58" t="s">
        <v>76</v>
      </c>
      <c r="AC46" s="58" t="s">
        <v>110</v>
      </c>
      <c r="AD46" s="58">
        <v>200</v>
      </c>
      <c r="AE46" s="58">
        <f t="shared" si="11"/>
        <v>200</v>
      </c>
      <c r="AF46" s="58">
        <f t="shared" si="12"/>
        <v>200</v>
      </c>
      <c r="AG46" s="58">
        <f t="shared" si="13"/>
        <v>200</v>
      </c>
      <c r="AH46" s="58">
        <f t="shared" si="14"/>
        <v>200</v>
      </c>
      <c r="AI46" s="58">
        <f t="shared" si="15"/>
        <v>200</v>
      </c>
      <c r="AJ46" s="58">
        <f t="shared" si="16"/>
        <v>200</v>
      </c>
      <c r="AK46" s="58">
        <f t="shared" si="17"/>
        <v>200</v>
      </c>
      <c r="AL46" s="58">
        <f t="shared" si="18"/>
        <v>200</v>
      </c>
      <c r="AM46" s="58">
        <f t="shared" si="19"/>
        <v>200</v>
      </c>
      <c r="AN46" s="58">
        <f t="shared" si="20"/>
        <v>200</v>
      </c>
    </row>
    <row r="47" spans="1:40" x14ac:dyDescent="0.35">
      <c r="A47" s="106" t="s">
        <v>224</v>
      </c>
      <c r="B47" s="107">
        <v>1</v>
      </c>
      <c r="C47" s="107">
        <v>1</v>
      </c>
      <c r="D47" s="107">
        <v>1</v>
      </c>
      <c r="E47" s="107">
        <v>1</v>
      </c>
      <c r="F47" s="107">
        <v>1</v>
      </c>
      <c r="G47" s="107">
        <v>1</v>
      </c>
      <c r="H47" s="107">
        <v>1</v>
      </c>
      <c r="I47" s="107">
        <v>1</v>
      </c>
      <c r="J47" s="107">
        <v>1</v>
      </c>
      <c r="K47" s="107">
        <v>1</v>
      </c>
      <c r="L47" s="107">
        <v>1</v>
      </c>
      <c r="M47" s="108">
        <v>1</v>
      </c>
      <c r="N47" s="108">
        <v>1</v>
      </c>
      <c r="O47" s="108">
        <v>1</v>
      </c>
      <c r="P47" s="108">
        <v>1</v>
      </c>
      <c r="Q47" s="108">
        <v>1</v>
      </c>
      <c r="R47" s="108">
        <v>1</v>
      </c>
      <c r="S47" s="108">
        <v>1</v>
      </c>
      <c r="T47" s="108">
        <v>1</v>
      </c>
      <c r="U47" s="108">
        <v>1</v>
      </c>
      <c r="V47" s="108">
        <v>1</v>
      </c>
      <c r="W47" s="108">
        <v>1</v>
      </c>
      <c r="X47" s="161"/>
      <c r="Y47" s="58">
        <f t="shared" si="10"/>
        <v>22</v>
      </c>
      <c r="Z47" s="62">
        <v>12</v>
      </c>
      <c r="AA47" s="58">
        <v>9</v>
      </c>
      <c r="AB47" s="58" t="s">
        <v>224</v>
      </c>
      <c r="AC47" s="58" t="s">
        <v>110</v>
      </c>
      <c r="AD47" s="58">
        <v>120</v>
      </c>
      <c r="AE47" s="58">
        <f t="shared" si="11"/>
        <v>120</v>
      </c>
      <c r="AF47" s="58">
        <f t="shared" si="12"/>
        <v>120</v>
      </c>
      <c r="AG47" s="58">
        <f t="shared" si="13"/>
        <v>120</v>
      </c>
      <c r="AH47" s="58">
        <f t="shared" si="14"/>
        <v>120</v>
      </c>
      <c r="AI47" s="58">
        <f t="shared" si="15"/>
        <v>120</v>
      </c>
      <c r="AJ47" s="58">
        <f t="shared" si="16"/>
        <v>120</v>
      </c>
      <c r="AK47" s="58">
        <f t="shared" si="17"/>
        <v>120</v>
      </c>
      <c r="AL47" s="58">
        <f t="shared" si="18"/>
        <v>120</v>
      </c>
      <c r="AM47" s="58">
        <f t="shared" si="19"/>
        <v>120</v>
      </c>
      <c r="AN47" s="58">
        <f t="shared" si="20"/>
        <v>120</v>
      </c>
    </row>
    <row r="48" spans="1:40" x14ac:dyDescent="0.35">
      <c r="A48" s="103" t="s">
        <v>78</v>
      </c>
      <c r="B48" s="104">
        <v>1</v>
      </c>
      <c r="C48" s="104">
        <v>1</v>
      </c>
      <c r="D48" s="104">
        <v>1</v>
      </c>
      <c r="E48" s="104">
        <v>1</v>
      </c>
      <c r="F48" s="104">
        <v>1</v>
      </c>
      <c r="G48" s="104">
        <v>1</v>
      </c>
      <c r="H48" s="104">
        <v>1</v>
      </c>
      <c r="I48" s="104">
        <v>1</v>
      </c>
      <c r="J48" s="104">
        <v>1</v>
      </c>
      <c r="K48" s="104">
        <v>1</v>
      </c>
      <c r="L48" s="104">
        <v>1</v>
      </c>
      <c r="M48" s="105">
        <v>1</v>
      </c>
      <c r="N48" s="105">
        <v>1</v>
      </c>
      <c r="O48" s="105">
        <v>1</v>
      </c>
      <c r="P48" s="105">
        <v>1</v>
      </c>
      <c r="Q48" s="105">
        <v>1</v>
      </c>
      <c r="R48" s="105">
        <v>1</v>
      </c>
      <c r="S48" s="105">
        <v>1</v>
      </c>
      <c r="T48" s="105">
        <v>1</v>
      </c>
      <c r="U48" s="105">
        <v>1</v>
      </c>
      <c r="V48" s="105">
        <v>1</v>
      </c>
      <c r="W48" s="105">
        <v>1</v>
      </c>
      <c r="X48" s="160"/>
      <c r="Y48" s="58">
        <f t="shared" si="10"/>
        <v>22</v>
      </c>
      <c r="Z48" s="62">
        <v>12</v>
      </c>
      <c r="AA48" s="58">
        <v>10</v>
      </c>
      <c r="AB48" s="58" t="s">
        <v>78</v>
      </c>
      <c r="AC48" s="58" t="s">
        <v>111</v>
      </c>
      <c r="AD48" s="58">
        <v>150</v>
      </c>
      <c r="AE48" s="58">
        <f t="shared" si="11"/>
        <v>150</v>
      </c>
      <c r="AF48" s="58">
        <f t="shared" si="12"/>
        <v>150</v>
      </c>
      <c r="AG48" s="58">
        <f t="shared" si="13"/>
        <v>150</v>
      </c>
      <c r="AH48" s="58">
        <f t="shared" si="14"/>
        <v>150</v>
      </c>
      <c r="AI48" s="58">
        <f t="shared" si="15"/>
        <v>150</v>
      </c>
      <c r="AJ48" s="58">
        <f t="shared" si="16"/>
        <v>150</v>
      </c>
      <c r="AK48" s="58">
        <f t="shared" si="17"/>
        <v>150</v>
      </c>
      <c r="AL48" s="58">
        <f t="shared" si="18"/>
        <v>150</v>
      </c>
      <c r="AM48" s="58">
        <f t="shared" si="19"/>
        <v>150</v>
      </c>
      <c r="AN48" s="58">
        <f t="shared" si="20"/>
        <v>150</v>
      </c>
    </row>
    <row r="49" spans="1:40" x14ac:dyDescent="0.35">
      <c r="A49" s="106" t="s">
        <v>225</v>
      </c>
      <c r="B49" s="107">
        <v>1</v>
      </c>
      <c r="C49" s="107">
        <v>1</v>
      </c>
      <c r="D49" s="107">
        <v>1</v>
      </c>
      <c r="E49" s="107">
        <v>1</v>
      </c>
      <c r="F49" s="107">
        <v>1</v>
      </c>
      <c r="G49" s="107">
        <v>1</v>
      </c>
      <c r="H49" s="107">
        <v>1</v>
      </c>
      <c r="I49" s="107">
        <v>1</v>
      </c>
      <c r="J49" s="107">
        <v>1</v>
      </c>
      <c r="K49" s="107">
        <v>1</v>
      </c>
      <c r="L49" s="107">
        <v>1</v>
      </c>
      <c r="M49" s="108">
        <v>1</v>
      </c>
      <c r="N49" s="108">
        <v>1</v>
      </c>
      <c r="O49" s="108">
        <v>1</v>
      </c>
      <c r="P49" s="108">
        <v>1</v>
      </c>
      <c r="Q49" s="108">
        <v>1</v>
      </c>
      <c r="R49" s="108">
        <v>1</v>
      </c>
      <c r="S49" s="108">
        <v>1</v>
      </c>
      <c r="T49" s="108">
        <v>1</v>
      </c>
      <c r="U49" s="108">
        <v>1</v>
      </c>
      <c r="V49" s="108">
        <v>1</v>
      </c>
      <c r="W49" s="108">
        <v>1</v>
      </c>
      <c r="X49" s="161"/>
      <c r="Y49" s="58">
        <f t="shared" si="10"/>
        <v>22</v>
      </c>
      <c r="Z49" s="62">
        <v>12</v>
      </c>
      <c r="AA49" s="58">
        <v>10</v>
      </c>
      <c r="AB49" s="58" t="s">
        <v>225</v>
      </c>
      <c r="AC49" s="58" t="s">
        <v>111</v>
      </c>
      <c r="AD49" s="58">
        <v>180</v>
      </c>
      <c r="AE49" s="58">
        <f t="shared" si="11"/>
        <v>180</v>
      </c>
      <c r="AF49" s="58">
        <f t="shared" si="12"/>
        <v>180</v>
      </c>
      <c r="AG49" s="58">
        <f t="shared" si="13"/>
        <v>180</v>
      </c>
      <c r="AH49" s="58">
        <f t="shared" si="14"/>
        <v>180</v>
      </c>
      <c r="AI49" s="58">
        <f t="shared" si="15"/>
        <v>180</v>
      </c>
      <c r="AJ49" s="58">
        <f t="shared" si="16"/>
        <v>180</v>
      </c>
      <c r="AK49" s="58">
        <f t="shared" si="17"/>
        <v>180</v>
      </c>
      <c r="AL49" s="58">
        <f t="shared" si="18"/>
        <v>180</v>
      </c>
      <c r="AM49" s="58">
        <f t="shared" si="19"/>
        <v>180</v>
      </c>
      <c r="AN49" s="58">
        <f t="shared" si="20"/>
        <v>180</v>
      </c>
    </row>
    <row r="50" spans="1:40" x14ac:dyDescent="0.35">
      <c r="A50" s="103" t="s">
        <v>226</v>
      </c>
      <c r="B50" s="104">
        <v>1</v>
      </c>
      <c r="C50" s="104">
        <v>1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104">
        <v>1</v>
      </c>
      <c r="J50" s="104">
        <v>1</v>
      </c>
      <c r="K50" s="104">
        <v>1</v>
      </c>
      <c r="L50" s="104">
        <v>1</v>
      </c>
      <c r="M50" s="105">
        <v>1</v>
      </c>
      <c r="N50" s="105">
        <v>1</v>
      </c>
      <c r="O50" s="105">
        <v>1</v>
      </c>
      <c r="P50" s="105">
        <v>1</v>
      </c>
      <c r="Q50" s="105">
        <v>1</v>
      </c>
      <c r="R50" s="105">
        <v>1</v>
      </c>
      <c r="S50" s="105">
        <v>1</v>
      </c>
      <c r="T50" s="105">
        <v>1</v>
      </c>
      <c r="U50" s="105">
        <v>1</v>
      </c>
      <c r="V50" s="105">
        <v>1</v>
      </c>
      <c r="W50" s="105">
        <v>1</v>
      </c>
      <c r="X50" s="160"/>
      <c r="Y50" s="58">
        <f t="shared" si="10"/>
        <v>22</v>
      </c>
      <c r="Z50" s="62">
        <v>12</v>
      </c>
      <c r="AA50" s="58">
        <v>12</v>
      </c>
      <c r="AB50" s="58" t="s">
        <v>226</v>
      </c>
      <c r="AC50" s="58" t="s">
        <v>111</v>
      </c>
      <c r="AD50" s="58">
        <v>200</v>
      </c>
      <c r="AE50" s="58">
        <f t="shared" si="11"/>
        <v>200</v>
      </c>
      <c r="AF50" s="58">
        <f t="shared" si="12"/>
        <v>200</v>
      </c>
      <c r="AG50" s="58">
        <f t="shared" si="13"/>
        <v>200</v>
      </c>
      <c r="AH50" s="58">
        <f t="shared" si="14"/>
        <v>200</v>
      </c>
      <c r="AI50" s="58">
        <f t="shared" si="15"/>
        <v>200</v>
      </c>
      <c r="AJ50" s="58">
        <f t="shared" si="16"/>
        <v>200</v>
      </c>
      <c r="AK50" s="58">
        <f t="shared" si="17"/>
        <v>200</v>
      </c>
      <c r="AL50" s="58">
        <f t="shared" si="18"/>
        <v>200</v>
      </c>
      <c r="AM50" s="58">
        <f t="shared" si="19"/>
        <v>200</v>
      </c>
      <c r="AN50" s="58">
        <f t="shared" si="20"/>
        <v>200</v>
      </c>
    </row>
    <row r="51" spans="1:40" x14ac:dyDescent="0.35">
      <c r="A51" s="106" t="s">
        <v>227</v>
      </c>
      <c r="B51" s="107">
        <v>1</v>
      </c>
      <c r="C51" s="107">
        <v>1</v>
      </c>
      <c r="D51" s="107">
        <v>1</v>
      </c>
      <c r="E51" s="107">
        <v>1</v>
      </c>
      <c r="F51" s="107">
        <v>1</v>
      </c>
      <c r="G51" s="107">
        <v>1</v>
      </c>
      <c r="H51" s="107">
        <v>1</v>
      </c>
      <c r="I51" s="107">
        <v>1</v>
      </c>
      <c r="J51" s="107">
        <v>1</v>
      </c>
      <c r="K51" s="107">
        <v>1</v>
      </c>
      <c r="L51" s="107">
        <v>1</v>
      </c>
      <c r="M51" s="108">
        <v>1</v>
      </c>
      <c r="N51" s="108">
        <v>1</v>
      </c>
      <c r="O51" s="108">
        <v>1</v>
      </c>
      <c r="P51" s="108">
        <v>1</v>
      </c>
      <c r="Q51" s="108">
        <v>1</v>
      </c>
      <c r="R51" s="108">
        <v>1</v>
      </c>
      <c r="S51" s="108">
        <v>1</v>
      </c>
      <c r="T51" s="108">
        <v>1</v>
      </c>
      <c r="U51" s="108">
        <v>1</v>
      </c>
      <c r="V51" s="108">
        <v>1</v>
      </c>
      <c r="W51" s="108">
        <v>1</v>
      </c>
      <c r="X51" s="161"/>
      <c r="Y51" s="58">
        <f t="shared" si="10"/>
        <v>22</v>
      </c>
      <c r="Z51" s="62">
        <v>12</v>
      </c>
      <c r="AA51" s="58">
        <v>9</v>
      </c>
      <c r="AB51" s="58" t="s">
        <v>227</v>
      </c>
      <c r="AC51" s="58" t="s">
        <v>112</v>
      </c>
      <c r="AD51" s="58">
        <v>150</v>
      </c>
      <c r="AE51" s="58">
        <f t="shared" si="11"/>
        <v>150</v>
      </c>
      <c r="AF51" s="58">
        <f t="shared" si="12"/>
        <v>150</v>
      </c>
      <c r="AG51" s="58">
        <f t="shared" si="13"/>
        <v>150</v>
      </c>
      <c r="AH51" s="58">
        <f t="shared" si="14"/>
        <v>150</v>
      </c>
      <c r="AI51" s="58">
        <f t="shared" si="15"/>
        <v>150</v>
      </c>
      <c r="AJ51" s="58">
        <f t="shared" si="16"/>
        <v>150</v>
      </c>
      <c r="AK51" s="58">
        <f t="shared" si="17"/>
        <v>150</v>
      </c>
      <c r="AL51" s="58">
        <f t="shared" si="18"/>
        <v>150</v>
      </c>
      <c r="AM51" s="58">
        <f t="shared" si="19"/>
        <v>150</v>
      </c>
      <c r="AN51" s="58">
        <f t="shared" si="20"/>
        <v>150</v>
      </c>
    </row>
    <row r="52" spans="1:40" x14ac:dyDescent="0.35">
      <c r="A52" s="103" t="s">
        <v>228</v>
      </c>
      <c r="B52" s="104">
        <v>1</v>
      </c>
      <c r="C52" s="104">
        <v>1</v>
      </c>
      <c r="D52" s="104">
        <v>1</v>
      </c>
      <c r="E52" s="104">
        <v>1</v>
      </c>
      <c r="F52" s="104">
        <v>1</v>
      </c>
      <c r="G52" s="104">
        <v>1</v>
      </c>
      <c r="H52" s="104">
        <v>1</v>
      </c>
      <c r="I52" s="104">
        <v>1</v>
      </c>
      <c r="J52" s="104">
        <v>1</v>
      </c>
      <c r="K52" s="104">
        <v>1</v>
      </c>
      <c r="L52" s="104">
        <v>1</v>
      </c>
      <c r="M52" s="105">
        <v>1</v>
      </c>
      <c r="N52" s="105">
        <v>1</v>
      </c>
      <c r="O52" s="105">
        <v>1</v>
      </c>
      <c r="P52" s="105">
        <v>1</v>
      </c>
      <c r="Q52" s="105">
        <v>1</v>
      </c>
      <c r="R52" s="105">
        <v>1</v>
      </c>
      <c r="S52" s="105">
        <v>1</v>
      </c>
      <c r="T52" s="105">
        <v>1</v>
      </c>
      <c r="U52" s="105">
        <v>1</v>
      </c>
      <c r="V52" s="105">
        <v>1</v>
      </c>
      <c r="W52" s="105">
        <v>1</v>
      </c>
      <c r="X52" s="160"/>
      <c r="Y52" s="58">
        <f t="shared" si="10"/>
        <v>22</v>
      </c>
      <c r="Z52" s="62">
        <v>12</v>
      </c>
      <c r="AA52" s="58">
        <v>9</v>
      </c>
      <c r="AB52" s="58" t="s">
        <v>228</v>
      </c>
      <c r="AC52" s="58" t="s">
        <v>112</v>
      </c>
      <c r="AD52" s="58">
        <v>170</v>
      </c>
      <c r="AE52" s="58">
        <f t="shared" si="11"/>
        <v>170</v>
      </c>
      <c r="AF52" s="58">
        <f t="shared" si="12"/>
        <v>170</v>
      </c>
      <c r="AG52" s="58">
        <f t="shared" si="13"/>
        <v>170</v>
      </c>
      <c r="AH52" s="58">
        <f t="shared" si="14"/>
        <v>170</v>
      </c>
      <c r="AI52" s="58">
        <f t="shared" si="15"/>
        <v>170</v>
      </c>
      <c r="AJ52" s="58">
        <f t="shared" si="16"/>
        <v>170</v>
      </c>
      <c r="AK52" s="58">
        <f t="shared" si="17"/>
        <v>170</v>
      </c>
      <c r="AL52" s="58">
        <f t="shared" si="18"/>
        <v>170</v>
      </c>
      <c r="AM52" s="58">
        <f t="shared" si="19"/>
        <v>170</v>
      </c>
      <c r="AN52" s="58">
        <f t="shared" si="20"/>
        <v>170</v>
      </c>
    </row>
    <row r="53" spans="1:40" x14ac:dyDescent="0.35">
      <c r="A53" s="106" t="s">
        <v>83</v>
      </c>
      <c r="B53" s="107">
        <v>1</v>
      </c>
      <c r="C53" s="107">
        <v>1</v>
      </c>
      <c r="D53" s="107">
        <v>1</v>
      </c>
      <c r="E53" s="107">
        <v>1</v>
      </c>
      <c r="F53" s="107">
        <v>1</v>
      </c>
      <c r="G53" s="107">
        <v>1</v>
      </c>
      <c r="H53" s="107">
        <v>1</v>
      </c>
      <c r="I53" s="107">
        <v>1</v>
      </c>
      <c r="J53" s="107">
        <v>1</v>
      </c>
      <c r="K53" s="107">
        <v>1</v>
      </c>
      <c r="L53" s="107">
        <v>1</v>
      </c>
      <c r="M53" s="108">
        <v>1</v>
      </c>
      <c r="N53" s="108">
        <v>1</v>
      </c>
      <c r="O53" s="108">
        <v>1</v>
      </c>
      <c r="P53" s="108">
        <v>1</v>
      </c>
      <c r="Q53" s="108">
        <v>1</v>
      </c>
      <c r="R53" s="108">
        <v>1</v>
      </c>
      <c r="S53" s="108">
        <v>1</v>
      </c>
      <c r="T53" s="108">
        <v>1</v>
      </c>
      <c r="U53" s="108">
        <v>1</v>
      </c>
      <c r="V53" s="108">
        <v>1</v>
      </c>
      <c r="W53" s="108">
        <v>1</v>
      </c>
      <c r="X53" s="161"/>
      <c r="Y53" s="58">
        <f t="shared" si="10"/>
        <v>22</v>
      </c>
      <c r="Z53" s="62">
        <v>12</v>
      </c>
      <c r="AA53" s="58">
        <v>12</v>
      </c>
      <c r="AB53" s="58" t="s">
        <v>83</v>
      </c>
      <c r="AC53" s="58" t="s">
        <v>112</v>
      </c>
      <c r="AD53" s="58">
        <v>110.00000000000001</v>
      </c>
      <c r="AE53" s="58">
        <f t="shared" si="11"/>
        <v>110.00000000000001</v>
      </c>
      <c r="AF53" s="58">
        <f t="shared" si="12"/>
        <v>110.00000000000001</v>
      </c>
      <c r="AG53" s="58">
        <f t="shared" si="13"/>
        <v>110.00000000000001</v>
      </c>
      <c r="AH53" s="58">
        <f t="shared" si="14"/>
        <v>110.00000000000001</v>
      </c>
      <c r="AI53" s="58">
        <f t="shared" si="15"/>
        <v>110.00000000000001</v>
      </c>
      <c r="AJ53" s="58">
        <f t="shared" si="16"/>
        <v>110.00000000000001</v>
      </c>
      <c r="AK53" s="58">
        <f t="shared" si="17"/>
        <v>110.00000000000001</v>
      </c>
      <c r="AL53" s="58">
        <f t="shared" si="18"/>
        <v>110.00000000000001</v>
      </c>
      <c r="AM53" s="58">
        <f t="shared" si="19"/>
        <v>110.00000000000001</v>
      </c>
      <c r="AN53" s="58">
        <f t="shared" si="20"/>
        <v>110.00000000000001</v>
      </c>
    </row>
    <row r="54" spans="1:40" x14ac:dyDescent="0.35">
      <c r="A54" s="103" t="s">
        <v>84</v>
      </c>
      <c r="B54" s="104">
        <v>1</v>
      </c>
      <c r="C54" s="104">
        <v>1</v>
      </c>
      <c r="D54" s="104">
        <v>1</v>
      </c>
      <c r="E54" s="104">
        <v>1</v>
      </c>
      <c r="F54" s="104">
        <v>1</v>
      </c>
      <c r="G54" s="104">
        <v>1</v>
      </c>
      <c r="H54" s="104">
        <v>1</v>
      </c>
      <c r="I54" s="104">
        <v>1</v>
      </c>
      <c r="J54" s="104">
        <v>1</v>
      </c>
      <c r="K54" s="104">
        <v>1</v>
      </c>
      <c r="L54" s="104">
        <v>1</v>
      </c>
      <c r="M54" s="105">
        <v>1</v>
      </c>
      <c r="N54" s="105">
        <v>1</v>
      </c>
      <c r="O54" s="105">
        <v>1</v>
      </c>
      <c r="P54" s="105">
        <v>1</v>
      </c>
      <c r="Q54" s="105">
        <v>1</v>
      </c>
      <c r="R54" s="105">
        <v>1</v>
      </c>
      <c r="S54" s="105">
        <v>1</v>
      </c>
      <c r="T54" s="105">
        <v>1</v>
      </c>
      <c r="U54" s="105">
        <v>1</v>
      </c>
      <c r="V54" s="105">
        <v>1</v>
      </c>
      <c r="W54" s="105">
        <v>1</v>
      </c>
      <c r="X54" s="160"/>
      <c r="Y54" s="58">
        <f t="shared" si="10"/>
        <v>22</v>
      </c>
      <c r="Z54" s="62">
        <v>12</v>
      </c>
      <c r="AA54" s="58">
        <v>12</v>
      </c>
      <c r="AB54" s="58" t="s">
        <v>84</v>
      </c>
      <c r="AC54" s="58" t="s">
        <v>112</v>
      </c>
      <c r="AD54" s="58">
        <v>180</v>
      </c>
      <c r="AE54" s="58">
        <f t="shared" si="11"/>
        <v>180</v>
      </c>
      <c r="AF54" s="58">
        <f t="shared" si="12"/>
        <v>180</v>
      </c>
      <c r="AG54" s="58">
        <f t="shared" si="13"/>
        <v>180</v>
      </c>
      <c r="AH54" s="58">
        <f t="shared" si="14"/>
        <v>180</v>
      </c>
      <c r="AI54" s="58">
        <f t="shared" si="15"/>
        <v>180</v>
      </c>
      <c r="AJ54" s="58">
        <f t="shared" si="16"/>
        <v>180</v>
      </c>
      <c r="AK54" s="58">
        <f t="shared" si="17"/>
        <v>180</v>
      </c>
      <c r="AL54" s="58">
        <f t="shared" si="18"/>
        <v>180</v>
      </c>
      <c r="AM54" s="58">
        <f t="shared" si="19"/>
        <v>180</v>
      </c>
      <c r="AN54" s="58">
        <f t="shared" si="20"/>
        <v>180</v>
      </c>
    </row>
    <row r="55" spans="1:40" x14ac:dyDescent="0.35">
      <c r="A55" s="106" t="s">
        <v>85</v>
      </c>
      <c r="B55" s="107">
        <v>1</v>
      </c>
      <c r="C55" s="107">
        <v>1</v>
      </c>
      <c r="D55" s="107">
        <v>1</v>
      </c>
      <c r="E55" s="107">
        <v>1</v>
      </c>
      <c r="F55" s="107">
        <v>1</v>
      </c>
      <c r="G55" s="107">
        <v>1</v>
      </c>
      <c r="H55" s="107">
        <v>1</v>
      </c>
      <c r="I55" s="107">
        <v>1</v>
      </c>
      <c r="J55" s="107">
        <v>1</v>
      </c>
      <c r="K55" s="107">
        <v>1</v>
      </c>
      <c r="L55" s="107">
        <v>1</v>
      </c>
      <c r="M55" s="108">
        <v>1</v>
      </c>
      <c r="N55" s="108">
        <v>1</v>
      </c>
      <c r="O55" s="108">
        <v>1</v>
      </c>
      <c r="P55" s="108">
        <v>1</v>
      </c>
      <c r="Q55" s="108">
        <v>1</v>
      </c>
      <c r="R55" s="108">
        <v>1</v>
      </c>
      <c r="S55" s="108">
        <v>1</v>
      </c>
      <c r="T55" s="108">
        <v>1</v>
      </c>
      <c r="U55" s="108">
        <v>1</v>
      </c>
      <c r="V55" s="108">
        <v>1</v>
      </c>
      <c r="W55" s="108">
        <v>1</v>
      </c>
      <c r="X55" s="161"/>
      <c r="Y55" s="58">
        <f t="shared" si="10"/>
        <v>22</v>
      </c>
      <c r="Z55" s="62">
        <v>12</v>
      </c>
      <c r="AA55" s="58">
        <v>12</v>
      </c>
      <c r="AB55" s="58" t="s">
        <v>85</v>
      </c>
      <c r="AC55" s="58" t="s">
        <v>112</v>
      </c>
      <c r="AD55" s="58">
        <v>120</v>
      </c>
      <c r="AE55" s="58">
        <f t="shared" si="11"/>
        <v>120</v>
      </c>
      <c r="AF55" s="58">
        <f t="shared" si="12"/>
        <v>120</v>
      </c>
      <c r="AG55" s="58">
        <f t="shared" si="13"/>
        <v>120</v>
      </c>
      <c r="AH55" s="58">
        <f t="shared" si="14"/>
        <v>120</v>
      </c>
      <c r="AI55" s="58">
        <f t="shared" si="15"/>
        <v>120</v>
      </c>
      <c r="AJ55" s="58">
        <f t="shared" si="16"/>
        <v>120</v>
      </c>
      <c r="AK55" s="58">
        <f t="shared" si="17"/>
        <v>120</v>
      </c>
      <c r="AL55" s="58">
        <f t="shared" si="18"/>
        <v>120</v>
      </c>
      <c r="AM55" s="58">
        <f t="shared" si="19"/>
        <v>120</v>
      </c>
      <c r="AN55" s="58">
        <f t="shared" si="20"/>
        <v>120</v>
      </c>
    </row>
    <row r="56" spans="1:40" x14ac:dyDescent="0.35">
      <c r="A56" s="103" t="s">
        <v>325</v>
      </c>
      <c r="B56" s="107">
        <v>0</v>
      </c>
      <c r="C56" s="107">
        <v>1</v>
      </c>
      <c r="D56" s="107">
        <v>1</v>
      </c>
      <c r="E56" s="107">
        <v>1</v>
      </c>
      <c r="F56" s="107">
        <v>1</v>
      </c>
      <c r="G56" s="107">
        <v>1</v>
      </c>
      <c r="H56" s="107">
        <v>1</v>
      </c>
      <c r="I56" s="107">
        <v>1</v>
      </c>
      <c r="J56" s="107">
        <v>1</v>
      </c>
      <c r="K56" s="107">
        <v>1</v>
      </c>
      <c r="L56" s="107">
        <v>1</v>
      </c>
      <c r="M56" s="108">
        <v>1</v>
      </c>
      <c r="N56" s="108">
        <v>1</v>
      </c>
      <c r="O56" s="108">
        <v>1</v>
      </c>
      <c r="P56" s="108">
        <v>1</v>
      </c>
      <c r="Q56" s="108">
        <v>1</v>
      </c>
      <c r="R56" s="108">
        <v>1</v>
      </c>
      <c r="S56" s="108">
        <v>1</v>
      </c>
      <c r="T56" s="108">
        <v>1</v>
      </c>
      <c r="U56" s="108">
        <v>1</v>
      </c>
      <c r="V56" s="108">
        <v>1</v>
      </c>
      <c r="W56" s="108">
        <v>1</v>
      </c>
      <c r="X56" s="161"/>
      <c r="Y56" s="58">
        <f t="shared" si="10"/>
        <v>21</v>
      </c>
      <c r="Z56" s="62"/>
    </row>
    <row r="57" spans="1:40" x14ac:dyDescent="0.35">
      <c r="A57" s="103" t="s">
        <v>326</v>
      </c>
      <c r="B57" s="107">
        <v>0</v>
      </c>
      <c r="C57" s="107">
        <v>1</v>
      </c>
      <c r="D57" s="107">
        <v>1</v>
      </c>
      <c r="E57" s="107">
        <v>1</v>
      </c>
      <c r="F57" s="107">
        <v>1</v>
      </c>
      <c r="G57" s="107">
        <v>1</v>
      </c>
      <c r="H57" s="107">
        <v>1</v>
      </c>
      <c r="I57" s="107">
        <v>1</v>
      </c>
      <c r="J57" s="107">
        <v>1</v>
      </c>
      <c r="K57" s="107">
        <v>1</v>
      </c>
      <c r="L57" s="107">
        <v>1</v>
      </c>
      <c r="M57" s="108">
        <v>1</v>
      </c>
      <c r="N57" s="108">
        <v>1</v>
      </c>
      <c r="O57" s="108">
        <v>1</v>
      </c>
      <c r="P57" s="108">
        <v>1</v>
      </c>
      <c r="Q57" s="108">
        <v>1</v>
      </c>
      <c r="R57" s="108">
        <v>1</v>
      </c>
      <c r="S57" s="108">
        <v>1</v>
      </c>
      <c r="T57" s="108">
        <v>1</v>
      </c>
      <c r="U57" s="108">
        <v>1</v>
      </c>
      <c r="V57" s="108">
        <v>1</v>
      </c>
      <c r="W57" s="108">
        <v>1</v>
      </c>
      <c r="X57" s="161"/>
      <c r="Y57" s="58">
        <f t="shared" si="10"/>
        <v>21</v>
      </c>
      <c r="Z57" s="62"/>
    </row>
    <row r="58" spans="1:40" x14ac:dyDescent="0.35">
      <c r="A58" s="103" t="s">
        <v>327</v>
      </c>
      <c r="B58" s="107">
        <v>0</v>
      </c>
      <c r="C58" s="107">
        <v>1</v>
      </c>
      <c r="D58" s="107">
        <v>1</v>
      </c>
      <c r="E58" s="107">
        <v>1</v>
      </c>
      <c r="F58" s="107">
        <v>1</v>
      </c>
      <c r="G58" s="107">
        <v>1</v>
      </c>
      <c r="H58" s="107">
        <v>1</v>
      </c>
      <c r="I58" s="107">
        <v>1</v>
      </c>
      <c r="J58" s="107">
        <v>1</v>
      </c>
      <c r="K58" s="107">
        <v>1</v>
      </c>
      <c r="L58" s="107">
        <v>1</v>
      </c>
      <c r="M58" s="108">
        <v>1</v>
      </c>
      <c r="N58" s="108">
        <v>1</v>
      </c>
      <c r="O58" s="108">
        <v>1</v>
      </c>
      <c r="P58" s="108">
        <v>1</v>
      </c>
      <c r="Q58" s="108">
        <v>1</v>
      </c>
      <c r="R58" s="108">
        <v>1</v>
      </c>
      <c r="S58" s="108">
        <v>1</v>
      </c>
      <c r="T58" s="108">
        <v>1</v>
      </c>
      <c r="U58" s="108">
        <v>1</v>
      </c>
      <c r="V58" s="108">
        <v>1</v>
      </c>
      <c r="W58" s="108">
        <v>1</v>
      </c>
      <c r="X58" s="161"/>
      <c r="Y58" s="58">
        <f t="shared" si="10"/>
        <v>21</v>
      </c>
      <c r="Z58" s="62"/>
    </row>
    <row r="59" spans="1:40" x14ac:dyDescent="0.35">
      <c r="A59" s="103" t="s">
        <v>328</v>
      </c>
      <c r="B59" s="104">
        <v>0</v>
      </c>
      <c r="C59" s="107">
        <v>1</v>
      </c>
      <c r="D59" s="107">
        <v>1</v>
      </c>
      <c r="E59" s="107">
        <v>1</v>
      </c>
      <c r="F59" s="107">
        <v>1</v>
      </c>
      <c r="G59" s="107">
        <v>1</v>
      </c>
      <c r="H59" s="107">
        <v>1</v>
      </c>
      <c r="I59" s="107">
        <v>1</v>
      </c>
      <c r="J59" s="107">
        <v>1</v>
      </c>
      <c r="K59" s="107">
        <v>1</v>
      </c>
      <c r="L59" s="107">
        <v>1</v>
      </c>
      <c r="M59" s="108">
        <v>1</v>
      </c>
      <c r="N59" s="108">
        <v>1</v>
      </c>
      <c r="O59" s="108">
        <v>1</v>
      </c>
      <c r="P59" s="108">
        <v>1</v>
      </c>
      <c r="Q59" s="108">
        <v>1</v>
      </c>
      <c r="R59" s="108">
        <v>1</v>
      </c>
      <c r="S59" s="108">
        <v>1</v>
      </c>
      <c r="T59" s="108">
        <v>1</v>
      </c>
      <c r="U59" s="108">
        <v>1</v>
      </c>
      <c r="V59" s="108">
        <v>1</v>
      </c>
      <c r="W59" s="108">
        <v>1</v>
      </c>
      <c r="X59" s="161"/>
      <c r="Y59" s="58">
        <f t="shared" si="10"/>
        <v>21</v>
      </c>
      <c r="Z59" s="62">
        <v>12</v>
      </c>
      <c r="AA59" s="58">
        <v>9</v>
      </c>
      <c r="AB59" s="58" t="s">
        <v>229</v>
      </c>
      <c r="AC59" s="58" t="s">
        <v>112</v>
      </c>
      <c r="AD59" s="58">
        <v>180</v>
      </c>
      <c r="AE59" s="58">
        <f t="shared" ref="AE59:AE70" si="21">B59*AD59</f>
        <v>0</v>
      </c>
      <c r="AF59" s="58">
        <f t="shared" ref="AF59:AF70" si="22">C59*AE59</f>
        <v>0</v>
      </c>
      <c r="AG59" s="58">
        <f t="shared" ref="AG59:AG70" si="23">D59*AF59</f>
        <v>0</v>
      </c>
      <c r="AH59" s="58">
        <f t="shared" ref="AH59:AH70" si="24">E59*AG59</f>
        <v>0</v>
      </c>
      <c r="AI59" s="58">
        <f t="shared" ref="AI59:AI70" si="25">F59*AH59</f>
        <v>0</v>
      </c>
      <c r="AJ59" s="58">
        <f t="shared" ref="AJ59:AJ70" si="26">G59*AI59</f>
        <v>0</v>
      </c>
      <c r="AK59" s="58">
        <f t="shared" ref="AK59:AK70" si="27">H59*AJ59</f>
        <v>0</v>
      </c>
      <c r="AL59" s="58">
        <f t="shared" ref="AL59:AL70" si="28">I59*AK59</f>
        <v>0</v>
      </c>
      <c r="AM59" s="58">
        <f t="shared" ref="AM59:AM70" si="29">J59*AL59</f>
        <v>0</v>
      </c>
      <c r="AN59" s="58">
        <f t="shared" ref="AN59:AN70" si="30">K59*AM59</f>
        <v>0</v>
      </c>
    </row>
    <row r="60" spans="1:40" x14ac:dyDescent="0.35">
      <c r="A60" s="106" t="s">
        <v>87</v>
      </c>
      <c r="B60" s="107">
        <v>1</v>
      </c>
      <c r="C60" s="107">
        <v>1</v>
      </c>
      <c r="D60" s="107">
        <v>1</v>
      </c>
      <c r="E60" s="107">
        <v>1</v>
      </c>
      <c r="F60" s="107">
        <v>1</v>
      </c>
      <c r="G60" s="107">
        <v>1</v>
      </c>
      <c r="H60" s="107">
        <v>1</v>
      </c>
      <c r="I60" s="107">
        <v>1</v>
      </c>
      <c r="J60" s="107">
        <v>1</v>
      </c>
      <c r="K60" s="107">
        <v>1</v>
      </c>
      <c r="L60" s="107">
        <v>1</v>
      </c>
      <c r="M60" s="108">
        <v>1</v>
      </c>
      <c r="N60" s="108">
        <v>1</v>
      </c>
      <c r="O60" s="108">
        <v>1</v>
      </c>
      <c r="P60" s="108">
        <v>1</v>
      </c>
      <c r="Q60" s="108">
        <v>1</v>
      </c>
      <c r="R60" s="108">
        <v>1</v>
      </c>
      <c r="S60" s="108">
        <v>1</v>
      </c>
      <c r="T60" s="108">
        <v>1</v>
      </c>
      <c r="U60" s="108">
        <v>1</v>
      </c>
      <c r="V60" s="108">
        <v>1</v>
      </c>
      <c r="W60" s="108">
        <v>1</v>
      </c>
      <c r="X60" s="161"/>
      <c r="Y60" s="58">
        <f t="shared" si="10"/>
        <v>22</v>
      </c>
      <c r="Z60" s="62">
        <v>12</v>
      </c>
      <c r="AA60" s="58">
        <v>9</v>
      </c>
      <c r="AB60" s="58" t="s">
        <v>87</v>
      </c>
      <c r="AC60" s="58" t="s">
        <v>112</v>
      </c>
      <c r="AD60" s="58">
        <v>100</v>
      </c>
      <c r="AE60" s="58">
        <f t="shared" si="21"/>
        <v>100</v>
      </c>
      <c r="AF60" s="58">
        <f t="shared" si="22"/>
        <v>100</v>
      </c>
      <c r="AG60" s="58">
        <f t="shared" si="23"/>
        <v>100</v>
      </c>
      <c r="AH60" s="58">
        <f t="shared" si="24"/>
        <v>100</v>
      </c>
      <c r="AI60" s="58">
        <f t="shared" si="25"/>
        <v>100</v>
      </c>
      <c r="AJ60" s="58">
        <f t="shared" si="26"/>
        <v>100</v>
      </c>
      <c r="AK60" s="58">
        <f t="shared" si="27"/>
        <v>100</v>
      </c>
      <c r="AL60" s="58">
        <f t="shared" si="28"/>
        <v>100</v>
      </c>
      <c r="AM60" s="58">
        <f t="shared" si="29"/>
        <v>100</v>
      </c>
      <c r="AN60" s="58">
        <f t="shared" si="30"/>
        <v>100</v>
      </c>
    </row>
    <row r="61" spans="1:40" x14ac:dyDescent="0.35">
      <c r="A61" s="103" t="s">
        <v>88</v>
      </c>
      <c r="B61" s="104">
        <v>1</v>
      </c>
      <c r="C61" s="104">
        <v>1</v>
      </c>
      <c r="D61" s="104">
        <v>1</v>
      </c>
      <c r="E61" s="104">
        <v>1</v>
      </c>
      <c r="F61" s="104">
        <v>1</v>
      </c>
      <c r="G61" s="104">
        <v>1</v>
      </c>
      <c r="H61" s="104">
        <v>1</v>
      </c>
      <c r="I61" s="104">
        <v>1</v>
      </c>
      <c r="J61" s="104">
        <v>1</v>
      </c>
      <c r="K61" s="104">
        <v>1</v>
      </c>
      <c r="L61" s="104">
        <v>1</v>
      </c>
      <c r="M61" s="105">
        <v>1</v>
      </c>
      <c r="N61" s="105">
        <v>1</v>
      </c>
      <c r="O61" s="105">
        <v>1</v>
      </c>
      <c r="P61" s="105">
        <v>1</v>
      </c>
      <c r="Q61" s="105">
        <v>1</v>
      </c>
      <c r="R61" s="105">
        <v>1</v>
      </c>
      <c r="S61" s="105">
        <v>1</v>
      </c>
      <c r="T61" s="105">
        <v>1</v>
      </c>
      <c r="U61" s="105">
        <v>1</v>
      </c>
      <c r="V61" s="105">
        <v>1</v>
      </c>
      <c r="W61" s="105">
        <v>1</v>
      </c>
      <c r="X61" s="160"/>
      <c r="Y61" s="58">
        <f t="shared" si="10"/>
        <v>22</v>
      </c>
      <c r="Z61" s="62">
        <v>12</v>
      </c>
      <c r="AA61" s="58">
        <v>12</v>
      </c>
      <c r="AB61" s="58" t="s">
        <v>88</v>
      </c>
      <c r="AC61" s="58" t="s">
        <v>112</v>
      </c>
      <c r="AD61" s="58">
        <v>190</v>
      </c>
      <c r="AE61" s="58">
        <f t="shared" si="21"/>
        <v>190</v>
      </c>
      <c r="AF61" s="58">
        <f t="shared" si="22"/>
        <v>190</v>
      </c>
      <c r="AG61" s="58">
        <f t="shared" si="23"/>
        <v>190</v>
      </c>
      <c r="AH61" s="58">
        <f t="shared" si="24"/>
        <v>190</v>
      </c>
      <c r="AI61" s="58">
        <f t="shared" si="25"/>
        <v>190</v>
      </c>
      <c r="AJ61" s="58">
        <f t="shared" si="26"/>
        <v>190</v>
      </c>
      <c r="AK61" s="58">
        <f t="shared" si="27"/>
        <v>190</v>
      </c>
      <c r="AL61" s="58">
        <f t="shared" si="28"/>
        <v>190</v>
      </c>
      <c r="AM61" s="58">
        <f t="shared" si="29"/>
        <v>190</v>
      </c>
      <c r="AN61" s="58">
        <f t="shared" si="30"/>
        <v>190</v>
      </c>
    </row>
    <row r="62" spans="1:40" x14ac:dyDescent="0.35">
      <c r="A62" s="106" t="s">
        <v>230</v>
      </c>
      <c r="B62" s="107">
        <v>1</v>
      </c>
      <c r="C62" s="107">
        <v>1</v>
      </c>
      <c r="D62" s="107">
        <v>1</v>
      </c>
      <c r="E62" s="107">
        <v>1</v>
      </c>
      <c r="F62" s="107">
        <v>1</v>
      </c>
      <c r="G62" s="107">
        <v>1</v>
      </c>
      <c r="H62" s="107">
        <v>1</v>
      </c>
      <c r="I62" s="107">
        <v>1</v>
      </c>
      <c r="J62" s="107">
        <v>1</v>
      </c>
      <c r="K62" s="107">
        <v>1</v>
      </c>
      <c r="L62" s="107">
        <v>1</v>
      </c>
      <c r="M62" s="108">
        <v>1</v>
      </c>
      <c r="N62" s="108">
        <v>1</v>
      </c>
      <c r="O62" s="108">
        <v>1</v>
      </c>
      <c r="P62" s="108">
        <v>1</v>
      </c>
      <c r="Q62" s="108">
        <v>1</v>
      </c>
      <c r="R62" s="108">
        <v>1</v>
      </c>
      <c r="S62" s="108">
        <v>1</v>
      </c>
      <c r="T62" s="108">
        <v>1</v>
      </c>
      <c r="U62" s="108">
        <v>1</v>
      </c>
      <c r="V62" s="108">
        <v>1</v>
      </c>
      <c r="W62" s="108">
        <v>1</v>
      </c>
      <c r="X62" s="161"/>
      <c r="Y62" s="58">
        <f t="shared" si="10"/>
        <v>22</v>
      </c>
      <c r="Z62" s="62">
        <v>12</v>
      </c>
      <c r="AA62" s="58">
        <v>9</v>
      </c>
      <c r="AB62" s="58" t="s">
        <v>230</v>
      </c>
      <c r="AC62" s="58" t="s">
        <v>112</v>
      </c>
      <c r="AD62" s="58">
        <v>120</v>
      </c>
      <c r="AE62" s="58">
        <f t="shared" si="21"/>
        <v>120</v>
      </c>
      <c r="AF62" s="58">
        <f t="shared" si="22"/>
        <v>120</v>
      </c>
      <c r="AG62" s="58">
        <f t="shared" si="23"/>
        <v>120</v>
      </c>
      <c r="AH62" s="58">
        <f t="shared" si="24"/>
        <v>120</v>
      </c>
      <c r="AI62" s="58">
        <f t="shared" si="25"/>
        <v>120</v>
      </c>
      <c r="AJ62" s="58">
        <f t="shared" si="26"/>
        <v>120</v>
      </c>
      <c r="AK62" s="58">
        <f t="shared" si="27"/>
        <v>120</v>
      </c>
      <c r="AL62" s="58">
        <f t="shared" si="28"/>
        <v>120</v>
      </c>
      <c r="AM62" s="58">
        <f t="shared" si="29"/>
        <v>120</v>
      </c>
      <c r="AN62" s="58">
        <f t="shared" si="30"/>
        <v>120</v>
      </c>
    </row>
    <row r="63" spans="1:40" x14ac:dyDescent="0.35">
      <c r="A63" s="103" t="s">
        <v>231</v>
      </c>
      <c r="B63" s="104">
        <v>1</v>
      </c>
      <c r="C63" s="104">
        <v>1</v>
      </c>
      <c r="D63" s="104">
        <v>1</v>
      </c>
      <c r="E63" s="104">
        <v>1</v>
      </c>
      <c r="F63" s="104">
        <v>1</v>
      </c>
      <c r="G63" s="104">
        <v>1</v>
      </c>
      <c r="H63" s="104">
        <v>1</v>
      </c>
      <c r="I63" s="104">
        <v>1</v>
      </c>
      <c r="J63" s="104">
        <v>1</v>
      </c>
      <c r="K63" s="104">
        <v>1</v>
      </c>
      <c r="L63" s="104">
        <v>1</v>
      </c>
      <c r="M63" s="105">
        <v>1</v>
      </c>
      <c r="N63" s="105">
        <v>1</v>
      </c>
      <c r="O63" s="105">
        <v>1</v>
      </c>
      <c r="P63" s="105">
        <v>1</v>
      </c>
      <c r="Q63" s="105">
        <v>1</v>
      </c>
      <c r="R63" s="105">
        <v>1</v>
      </c>
      <c r="S63" s="105">
        <v>1</v>
      </c>
      <c r="T63" s="105">
        <v>1</v>
      </c>
      <c r="U63" s="105">
        <v>1</v>
      </c>
      <c r="V63" s="105">
        <v>1</v>
      </c>
      <c r="W63" s="105">
        <v>1</v>
      </c>
      <c r="X63" s="160"/>
      <c r="Y63" s="58">
        <f t="shared" si="10"/>
        <v>22</v>
      </c>
      <c r="Z63" s="62">
        <v>12</v>
      </c>
      <c r="AA63" s="58">
        <v>12</v>
      </c>
      <c r="AB63" s="58" t="s">
        <v>231</v>
      </c>
      <c r="AC63" s="58" t="s">
        <v>112</v>
      </c>
      <c r="AD63" s="58">
        <v>130</v>
      </c>
      <c r="AE63" s="58">
        <f t="shared" si="21"/>
        <v>130</v>
      </c>
      <c r="AF63" s="58">
        <f t="shared" si="22"/>
        <v>130</v>
      </c>
      <c r="AG63" s="58">
        <f t="shared" si="23"/>
        <v>130</v>
      </c>
      <c r="AH63" s="58">
        <f t="shared" si="24"/>
        <v>130</v>
      </c>
      <c r="AI63" s="58">
        <f t="shared" si="25"/>
        <v>130</v>
      </c>
      <c r="AJ63" s="58">
        <f t="shared" si="26"/>
        <v>130</v>
      </c>
      <c r="AK63" s="58">
        <f t="shared" si="27"/>
        <v>130</v>
      </c>
      <c r="AL63" s="58">
        <f t="shared" si="28"/>
        <v>130</v>
      </c>
      <c r="AM63" s="58">
        <f t="shared" si="29"/>
        <v>130</v>
      </c>
      <c r="AN63" s="58">
        <f t="shared" si="30"/>
        <v>130</v>
      </c>
    </row>
    <row r="64" spans="1:40" x14ac:dyDescent="0.35">
      <c r="A64" s="106" t="s">
        <v>232</v>
      </c>
      <c r="B64" s="107">
        <v>1</v>
      </c>
      <c r="C64" s="107">
        <v>1</v>
      </c>
      <c r="D64" s="107">
        <v>1</v>
      </c>
      <c r="E64" s="107">
        <v>1</v>
      </c>
      <c r="F64" s="107">
        <v>1</v>
      </c>
      <c r="G64" s="107">
        <v>1</v>
      </c>
      <c r="H64" s="107">
        <v>1</v>
      </c>
      <c r="I64" s="107">
        <v>1</v>
      </c>
      <c r="J64" s="107">
        <v>1</v>
      </c>
      <c r="K64" s="107">
        <v>1</v>
      </c>
      <c r="L64" s="107">
        <v>1</v>
      </c>
      <c r="M64" s="108">
        <v>1</v>
      </c>
      <c r="N64" s="108">
        <v>1</v>
      </c>
      <c r="O64" s="108">
        <v>1</v>
      </c>
      <c r="P64" s="108">
        <v>1</v>
      </c>
      <c r="Q64" s="108">
        <v>1</v>
      </c>
      <c r="R64" s="108">
        <v>1</v>
      </c>
      <c r="S64" s="108">
        <v>1</v>
      </c>
      <c r="T64" s="108">
        <v>1</v>
      </c>
      <c r="U64" s="108">
        <v>1</v>
      </c>
      <c r="V64" s="108">
        <v>1</v>
      </c>
      <c r="W64" s="108">
        <v>1</v>
      </c>
      <c r="X64" s="161"/>
      <c r="Y64" s="58">
        <f t="shared" si="10"/>
        <v>22</v>
      </c>
      <c r="Z64" s="62">
        <v>12</v>
      </c>
      <c r="AA64" s="58">
        <v>13</v>
      </c>
      <c r="AB64" s="58" t="s">
        <v>232</v>
      </c>
      <c r="AC64" s="58" t="s">
        <v>112</v>
      </c>
      <c r="AD64" s="58">
        <v>180</v>
      </c>
      <c r="AE64" s="58">
        <f t="shared" si="21"/>
        <v>180</v>
      </c>
      <c r="AF64" s="58">
        <f t="shared" si="22"/>
        <v>180</v>
      </c>
      <c r="AG64" s="58">
        <f t="shared" si="23"/>
        <v>180</v>
      </c>
      <c r="AH64" s="58">
        <f t="shared" si="24"/>
        <v>180</v>
      </c>
      <c r="AI64" s="58">
        <f t="shared" si="25"/>
        <v>180</v>
      </c>
      <c r="AJ64" s="58">
        <f t="shared" si="26"/>
        <v>180</v>
      </c>
      <c r="AK64" s="58">
        <f t="shared" si="27"/>
        <v>180</v>
      </c>
      <c r="AL64" s="58">
        <f t="shared" si="28"/>
        <v>180</v>
      </c>
      <c r="AM64" s="58">
        <f t="shared" si="29"/>
        <v>180</v>
      </c>
      <c r="AN64" s="58">
        <f t="shared" si="30"/>
        <v>180</v>
      </c>
    </row>
    <row r="65" spans="1:40" x14ac:dyDescent="0.35">
      <c r="A65" s="103" t="s">
        <v>92</v>
      </c>
      <c r="B65" s="104">
        <v>1</v>
      </c>
      <c r="C65" s="104">
        <v>1</v>
      </c>
      <c r="D65" s="104">
        <v>1</v>
      </c>
      <c r="E65" s="104">
        <v>1</v>
      </c>
      <c r="F65" s="104">
        <v>1</v>
      </c>
      <c r="G65" s="104">
        <v>1</v>
      </c>
      <c r="H65" s="104">
        <v>1</v>
      </c>
      <c r="I65" s="104">
        <v>1</v>
      </c>
      <c r="J65" s="104">
        <v>1</v>
      </c>
      <c r="K65" s="104">
        <v>1</v>
      </c>
      <c r="L65" s="104">
        <v>1</v>
      </c>
      <c r="M65" s="105">
        <v>1</v>
      </c>
      <c r="N65" s="105">
        <v>1</v>
      </c>
      <c r="O65" s="105">
        <v>1</v>
      </c>
      <c r="P65" s="105">
        <v>1</v>
      </c>
      <c r="Q65" s="105">
        <v>1</v>
      </c>
      <c r="R65" s="105">
        <v>1</v>
      </c>
      <c r="S65" s="105">
        <v>1</v>
      </c>
      <c r="T65" s="105">
        <v>1</v>
      </c>
      <c r="U65" s="105">
        <v>1</v>
      </c>
      <c r="V65" s="105">
        <v>1</v>
      </c>
      <c r="W65" s="105">
        <v>1</v>
      </c>
      <c r="X65" s="160"/>
      <c r="Y65" s="58">
        <f t="shared" si="10"/>
        <v>22</v>
      </c>
      <c r="Z65" s="62">
        <v>12</v>
      </c>
      <c r="AA65" s="58">
        <v>12</v>
      </c>
      <c r="AB65" s="58" t="s">
        <v>92</v>
      </c>
      <c r="AC65" s="58" t="s">
        <v>112</v>
      </c>
      <c r="AD65" s="58">
        <v>180</v>
      </c>
      <c r="AE65" s="58">
        <f t="shared" si="21"/>
        <v>180</v>
      </c>
      <c r="AF65" s="58">
        <f t="shared" si="22"/>
        <v>180</v>
      </c>
      <c r="AG65" s="58">
        <f t="shared" si="23"/>
        <v>180</v>
      </c>
      <c r="AH65" s="58">
        <f t="shared" si="24"/>
        <v>180</v>
      </c>
      <c r="AI65" s="58">
        <f t="shared" si="25"/>
        <v>180</v>
      </c>
      <c r="AJ65" s="58">
        <f t="shared" si="26"/>
        <v>180</v>
      </c>
      <c r="AK65" s="58">
        <f t="shared" si="27"/>
        <v>180</v>
      </c>
      <c r="AL65" s="58">
        <f t="shared" si="28"/>
        <v>180</v>
      </c>
      <c r="AM65" s="58">
        <f t="shared" si="29"/>
        <v>180</v>
      </c>
      <c r="AN65" s="58">
        <f t="shared" si="30"/>
        <v>180</v>
      </c>
    </row>
    <row r="66" spans="1:40" x14ac:dyDescent="0.35">
      <c r="A66" s="106" t="s">
        <v>233</v>
      </c>
      <c r="B66" s="107">
        <v>1</v>
      </c>
      <c r="C66" s="107">
        <v>1</v>
      </c>
      <c r="D66" s="107">
        <v>1</v>
      </c>
      <c r="E66" s="107">
        <v>1</v>
      </c>
      <c r="F66" s="107">
        <v>1</v>
      </c>
      <c r="G66" s="107">
        <v>1</v>
      </c>
      <c r="H66" s="107">
        <v>1</v>
      </c>
      <c r="I66" s="107">
        <v>1</v>
      </c>
      <c r="J66" s="107">
        <v>1</v>
      </c>
      <c r="K66" s="107">
        <v>1</v>
      </c>
      <c r="L66" s="107">
        <v>1</v>
      </c>
      <c r="M66" s="108">
        <v>1</v>
      </c>
      <c r="N66" s="108">
        <v>1</v>
      </c>
      <c r="O66" s="108">
        <v>1</v>
      </c>
      <c r="P66" s="108">
        <v>1</v>
      </c>
      <c r="Q66" s="108">
        <v>1</v>
      </c>
      <c r="R66" s="108">
        <v>1</v>
      </c>
      <c r="S66" s="108">
        <v>1</v>
      </c>
      <c r="T66" s="108">
        <v>1</v>
      </c>
      <c r="U66" s="108">
        <v>1</v>
      </c>
      <c r="V66" s="108">
        <v>1</v>
      </c>
      <c r="W66" s="108">
        <v>1</v>
      </c>
      <c r="X66" s="161"/>
      <c r="Y66" s="58">
        <f t="shared" si="10"/>
        <v>22</v>
      </c>
      <c r="Z66" s="62">
        <v>12</v>
      </c>
      <c r="AA66" s="58">
        <v>12</v>
      </c>
      <c r="AB66" s="58" t="s">
        <v>233</v>
      </c>
      <c r="AC66" s="58" t="s">
        <v>112</v>
      </c>
      <c r="AD66" s="58">
        <v>200</v>
      </c>
      <c r="AE66" s="58">
        <f t="shared" si="21"/>
        <v>200</v>
      </c>
      <c r="AF66" s="58">
        <f t="shared" si="22"/>
        <v>200</v>
      </c>
      <c r="AG66" s="58">
        <f t="shared" si="23"/>
        <v>200</v>
      </c>
      <c r="AH66" s="58">
        <f t="shared" si="24"/>
        <v>200</v>
      </c>
      <c r="AI66" s="58">
        <f t="shared" si="25"/>
        <v>200</v>
      </c>
      <c r="AJ66" s="58">
        <f t="shared" si="26"/>
        <v>200</v>
      </c>
      <c r="AK66" s="58">
        <f t="shared" si="27"/>
        <v>200</v>
      </c>
      <c r="AL66" s="58">
        <f t="shared" si="28"/>
        <v>200</v>
      </c>
      <c r="AM66" s="58">
        <f t="shared" si="29"/>
        <v>200</v>
      </c>
      <c r="AN66" s="58">
        <f t="shared" si="30"/>
        <v>200</v>
      </c>
    </row>
    <row r="67" spans="1:40" x14ac:dyDescent="0.35">
      <c r="A67" s="103" t="s">
        <v>234</v>
      </c>
      <c r="B67" s="104">
        <v>1</v>
      </c>
      <c r="C67" s="104">
        <v>1</v>
      </c>
      <c r="D67" s="104">
        <v>1</v>
      </c>
      <c r="E67" s="104">
        <v>1</v>
      </c>
      <c r="F67" s="104">
        <v>1</v>
      </c>
      <c r="G67" s="104">
        <v>1</v>
      </c>
      <c r="H67" s="104">
        <v>1</v>
      </c>
      <c r="I67" s="104">
        <v>1</v>
      </c>
      <c r="J67" s="104">
        <v>1</v>
      </c>
      <c r="K67" s="104">
        <v>1</v>
      </c>
      <c r="L67" s="104">
        <v>1</v>
      </c>
      <c r="M67" s="105">
        <v>1</v>
      </c>
      <c r="N67" s="105">
        <v>1</v>
      </c>
      <c r="O67" s="105">
        <v>1</v>
      </c>
      <c r="P67" s="105">
        <v>1</v>
      </c>
      <c r="Q67" s="105">
        <v>1</v>
      </c>
      <c r="R67" s="105">
        <v>1</v>
      </c>
      <c r="S67" s="105">
        <v>1</v>
      </c>
      <c r="T67" s="105">
        <v>1</v>
      </c>
      <c r="U67" s="105">
        <v>1</v>
      </c>
      <c r="V67" s="105">
        <v>1</v>
      </c>
      <c r="W67" s="105">
        <v>1</v>
      </c>
      <c r="X67" s="160"/>
      <c r="Y67" s="58">
        <f t="shared" ref="Y67:Y71" si="31">SUM(B67:W67)</f>
        <v>22</v>
      </c>
      <c r="Z67" s="62">
        <v>12</v>
      </c>
      <c r="AA67" s="58">
        <v>13</v>
      </c>
      <c r="AB67" s="58" t="s">
        <v>234</v>
      </c>
      <c r="AC67" s="58" t="s">
        <v>112</v>
      </c>
      <c r="AD67" s="58">
        <v>180</v>
      </c>
      <c r="AE67" s="58">
        <f t="shared" si="21"/>
        <v>180</v>
      </c>
      <c r="AF67" s="58">
        <f t="shared" si="22"/>
        <v>180</v>
      </c>
      <c r="AG67" s="58">
        <f t="shared" si="23"/>
        <v>180</v>
      </c>
      <c r="AH67" s="58">
        <f t="shared" si="24"/>
        <v>180</v>
      </c>
      <c r="AI67" s="58">
        <f t="shared" si="25"/>
        <v>180</v>
      </c>
      <c r="AJ67" s="58">
        <f t="shared" si="26"/>
        <v>180</v>
      </c>
      <c r="AK67" s="58">
        <f t="shared" si="27"/>
        <v>180</v>
      </c>
      <c r="AL67" s="58">
        <f t="shared" si="28"/>
        <v>180</v>
      </c>
      <c r="AM67" s="58">
        <f t="shared" si="29"/>
        <v>180</v>
      </c>
      <c r="AN67" s="58">
        <f t="shared" si="30"/>
        <v>180</v>
      </c>
    </row>
    <row r="68" spans="1:40" x14ac:dyDescent="0.35">
      <c r="A68" s="106" t="s">
        <v>235</v>
      </c>
      <c r="B68" s="107">
        <v>1</v>
      </c>
      <c r="C68" s="107">
        <v>1</v>
      </c>
      <c r="D68" s="107">
        <v>0</v>
      </c>
      <c r="E68" s="107">
        <v>0</v>
      </c>
      <c r="F68" s="107">
        <v>0</v>
      </c>
      <c r="G68" s="107">
        <v>0</v>
      </c>
      <c r="H68" s="107">
        <v>0</v>
      </c>
      <c r="I68" s="107">
        <v>0</v>
      </c>
      <c r="J68" s="107">
        <v>0</v>
      </c>
      <c r="K68" s="107">
        <v>0</v>
      </c>
      <c r="L68" s="107">
        <v>0</v>
      </c>
      <c r="M68" s="108">
        <v>0</v>
      </c>
      <c r="N68" s="108">
        <v>0</v>
      </c>
      <c r="O68" s="108">
        <v>0</v>
      </c>
      <c r="P68" s="108">
        <v>0</v>
      </c>
      <c r="Q68" s="108">
        <v>0</v>
      </c>
      <c r="R68" s="108">
        <v>0</v>
      </c>
      <c r="S68" s="108">
        <v>0</v>
      </c>
      <c r="T68" s="108">
        <v>0</v>
      </c>
      <c r="U68" s="108">
        <v>0</v>
      </c>
      <c r="V68" s="108">
        <v>0</v>
      </c>
      <c r="W68" s="108">
        <v>0</v>
      </c>
      <c r="X68" s="161"/>
      <c r="Y68" s="58">
        <f t="shared" si="31"/>
        <v>2</v>
      </c>
      <c r="Z68" s="87">
        <v>2</v>
      </c>
      <c r="AA68" s="58">
        <v>13</v>
      </c>
      <c r="AB68" s="58" t="s">
        <v>235</v>
      </c>
      <c r="AC68" s="58" t="s">
        <v>112</v>
      </c>
      <c r="AD68" s="58">
        <v>130</v>
      </c>
      <c r="AE68" s="58">
        <f t="shared" si="21"/>
        <v>130</v>
      </c>
      <c r="AF68" s="58">
        <f t="shared" si="22"/>
        <v>130</v>
      </c>
      <c r="AG68" s="58">
        <f t="shared" si="23"/>
        <v>0</v>
      </c>
      <c r="AH68" s="58">
        <f t="shared" si="24"/>
        <v>0</v>
      </c>
      <c r="AI68" s="58">
        <f t="shared" si="25"/>
        <v>0</v>
      </c>
      <c r="AJ68" s="58">
        <f t="shared" si="26"/>
        <v>0</v>
      </c>
      <c r="AK68" s="58">
        <f t="shared" si="27"/>
        <v>0</v>
      </c>
      <c r="AL68" s="58">
        <f t="shared" si="28"/>
        <v>0</v>
      </c>
      <c r="AM68" s="58">
        <f t="shared" si="29"/>
        <v>0</v>
      </c>
      <c r="AN68" s="58">
        <f t="shared" si="30"/>
        <v>0</v>
      </c>
    </row>
    <row r="69" spans="1:40" x14ac:dyDescent="0.35">
      <c r="A69" s="103" t="s">
        <v>96</v>
      </c>
      <c r="B69" s="104">
        <v>1</v>
      </c>
      <c r="C69" s="104">
        <v>1</v>
      </c>
      <c r="D69" s="104">
        <v>1</v>
      </c>
      <c r="E69" s="104">
        <v>1</v>
      </c>
      <c r="F69" s="104">
        <v>1</v>
      </c>
      <c r="G69" s="104">
        <v>1</v>
      </c>
      <c r="H69" s="104">
        <v>1</v>
      </c>
      <c r="I69" s="104">
        <v>1</v>
      </c>
      <c r="J69" s="104">
        <v>1</v>
      </c>
      <c r="K69" s="104">
        <v>1</v>
      </c>
      <c r="L69" s="104">
        <v>1</v>
      </c>
      <c r="M69" s="105">
        <v>1</v>
      </c>
      <c r="N69" s="105">
        <v>1</v>
      </c>
      <c r="O69" s="105">
        <v>1</v>
      </c>
      <c r="P69" s="105">
        <v>1</v>
      </c>
      <c r="Q69" s="105">
        <v>1</v>
      </c>
      <c r="R69" s="105">
        <v>1</v>
      </c>
      <c r="S69" s="105">
        <v>1</v>
      </c>
      <c r="T69" s="105">
        <v>1</v>
      </c>
      <c r="U69" s="105">
        <v>1</v>
      </c>
      <c r="V69" s="105">
        <v>1</v>
      </c>
      <c r="W69" s="105">
        <v>1</v>
      </c>
      <c r="X69" s="160"/>
      <c r="Y69" s="58">
        <f t="shared" si="31"/>
        <v>22</v>
      </c>
      <c r="Z69" s="62">
        <v>12</v>
      </c>
      <c r="AA69" s="58">
        <v>13</v>
      </c>
      <c r="AB69" s="58" t="s">
        <v>96</v>
      </c>
      <c r="AC69" s="58" t="s">
        <v>112</v>
      </c>
      <c r="AD69" s="58">
        <v>190</v>
      </c>
      <c r="AE69" s="58">
        <f t="shared" si="21"/>
        <v>190</v>
      </c>
      <c r="AF69" s="58">
        <f t="shared" si="22"/>
        <v>190</v>
      </c>
      <c r="AG69" s="58">
        <f t="shared" si="23"/>
        <v>190</v>
      </c>
      <c r="AH69" s="58">
        <f t="shared" si="24"/>
        <v>190</v>
      </c>
      <c r="AI69" s="58">
        <f t="shared" si="25"/>
        <v>190</v>
      </c>
      <c r="AJ69" s="58">
        <f t="shared" si="26"/>
        <v>190</v>
      </c>
      <c r="AK69" s="58">
        <f t="shared" si="27"/>
        <v>190</v>
      </c>
      <c r="AL69" s="58">
        <f t="shared" si="28"/>
        <v>190</v>
      </c>
      <c r="AM69" s="58">
        <f t="shared" si="29"/>
        <v>190</v>
      </c>
      <c r="AN69" s="58">
        <f t="shared" si="30"/>
        <v>190</v>
      </c>
    </row>
    <row r="70" spans="1:40" x14ac:dyDescent="0.35">
      <c r="A70" s="106" t="s">
        <v>236</v>
      </c>
      <c r="B70" s="107">
        <v>1</v>
      </c>
      <c r="C70" s="107">
        <v>1</v>
      </c>
      <c r="D70" s="107">
        <v>1</v>
      </c>
      <c r="E70" s="107">
        <v>1</v>
      </c>
      <c r="F70" s="107">
        <v>1</v>
      </c>
      <c r="G70" s="107">
        <v>1</v>
      </c>
      <c r="H70" s="107">
        <v>1</v>
      </c>
      <c r="I70" s="107">
        <v>1</v>
      </c>
      <c r="J70" s="107">
        <v>1</v>
      </c>
      <c r="K70" s="107">
        <v>1</v>
      </c>
      <c r="L70" s="107">
        <v>1</v>
      </c>
      <c r="M70" s="108">
        <v>1</v>
      </c>
      <c r="N70" s="108">
        <v>1</v>
      </c>
      <c r="O70" s="108">
        <v>1</v>
      </c>
      <c r="P70" s="108">
        <v>1</v>
      </c>
      <c r="Q70" s="108">
        <v>1</v>
      </c>
      <c r="R70" s="108">
        <v>1</v>
      </c>
      <c r="S70" s="108">
        <v>1</v>
      </c>
      <c r="T70" s="108">
        <v>1</v>
      </c>
      <c r="U70" s="108">
        <v>1</v>
      </c>
      <c r="V70" s="108">
        <v>1</v>
      </c>
      <c r="W70" s="108">
        <v>1</v>
      </c>
      <c r="X70" s="161"/>
      <c r="Y70" s="58">
        <f t="shared" si="31"/>
        <v>22</v>
      </c>
      <c r="Z70" s="62">
        <v>12</v>
      </c>
      <c r="AA70" s="58">
        <v>13</v>
      </c>
      <c r="AB70" s="58" t="s">
        <v>236</v>
      </c>
      <c r="AD70" s="58">
        <v>140</v>
      </c>
      <c r="AE70" s="58">
        <f t="shared" si="21"/>
        <v>140</v>
      </c>
      <c r="AF70" s="58">
        <f t="shared" si="22"/>
        <v>140</v>
      </c>
      <c r="AG70" s="58">
        <f t="shared" si="23"/>
        <v>140</v>
      </c>
      <c r="AH70" s="58">
        <f t="shared" si="24"/>
        <v>140</v>
      </c>
      <c r="AI70" s="58">
        <f t="shared" si="25"/>
        <v>140</v>
      </c>
      <c r="AJ70" s="58">
        <f t="shared" si="26"/>
        <v>140</v>
      </c>
      <c r="AK70" s="58">
        <f t="shared" si="27"/>
        <v>140</v>
      </c>
      <c r="AL70" s="58">
        <f t="shared" si="28"/>
        <v>140</v>
      </c>
      <c r="AM70" s="58">
        <f t="shared" si="29"/>
        <v>140</v>
      </c>
      <c r="AN70" s="58">
        <f t="shared" si="30"/>
        <v>140</v>
      </c>
    </row>
    <row r="71" spans="1:40" x14ac:dyDescent="0.35">
      <c r="A71" s="97" t="s">
        <v>237</v>
      </c>
      <c r="B71" s="98">
        <v>1</v>
      </c>
      <c r="C71" s="98">
        <v>1</v>
      </c>
      <c r="D71" s="98">
        <v>1</v>
      </c>
      <c r="E71" s="98">
        <v>1</v>
      </c>
      <c r="F71" s="98">
        <v>1</v>
      </c>
      <c r="G71" s="98">
        <v>1</v>
      </c>
      <c r="H71" s="98">
        <v>1</v>
      </c>
      <c r="I71" s="98">
        <v>1</v>
      </c>
      <c r="J71" s="98">
        <v>1</v>
      </c>
      <c r="K71" s="98">
        <v>1</v>
      </c>
      <c r="L71" s="98">
        <v>1</v>
      </c>
      <c r="M71" s="99">
        <v>1</v>
      </c>
      <c r="N71" s="99">
        <v>1</v>
      </c>
      <c r="O71" s="99">
        <v>1</v>
      </c>
      <c r="P71" s="99">
        <v>1</v>
      </c>
      <c r="Q71" s="99">
        <v>1</v>
      </c>
      <c r="R71" s="99">
        <v>1</v>
      </c>
      <c r="S71" s="99">
        <v>1</v>
      </c>
      <c r="T71" s="99">
        <v>1</v>
      </c>
      <c r="U71" s="99">
        <v>1</v>
      </c>
      <c r="V71" s="99">
        <v>1</v>
      </c>
      <c r="W71" s="99">
        <v>1</v>
      </c>
      <c r="X71" s="160"/>
      <c r="Y71" s="58">
        <f t="shared" si="31"/>
        <v>22</v>
      </c>
      <c r="Z71" s="70">
        <v>12</v>
      </c>
      <c r="AA71" s="58">
        <v>13</v>
      </c>
      <c r="AB71" s="58" t="s">
        <v>237</v>
      </c>
      <c r="AD71" s="58" t="e">
        <f>B71*#REF!</f>
        <v>#REF!</v>
      </c>
      <c r="AE71" s="58" t="e">
        <f t="shared" ref="AE71:AM71" si="32">C71*AD71</f>
        <v>#REF!</v>
      </c>
      <c r="AF71" s="58" t="e">
        <f t="shared" si="32"/>
        <v>#REF!</v>
      </c>
      <c r="AG71" s="58" t="e">
        <f t="shared" si="32"/>
        <v>#REF!</v>
      </c>
      <c r="AH71" s="58" t="e">
        <f t="shared" si="32"/>
        <v>#REF!</v>
      </c>
      <c r="AI71" s="58" t="e">
        <f t="shared" si="32"/>
        <v>#REF!</v>
      </c>
      <c r="AJ71" s="58" t="e">
        <f t="shared" si="32"/>
        <v>#REF!</v>
      </c>
      <c r="AK71" s="58" t="e">
        <f t="shared" si="32"/>
        <v>#REF!</v>
      </c>
      <c r="AL71" s="58" t="e">
        <f t="shared" si="32"/>
        <v>#REF!</v>
      </c>
      <c r="AM71" s="58" t="e">
        <f t="shared" si="32"/>
        <v>#REF!</v>
      </c>
    </row>
    <row r="72" spans="1:40" x14ac:dyDescent="0.35">
      <c r="Y72" s="58">
        <f t="shared" ref="Y72" si="33">SUM(B72:M72)</f>
        <v>0</v>
      </c>
      <c r="AB72" s="58" t="s">
        <v>31</v>
      </c>
    </row>
    <row r="74" spans="1:40" x14ac:dyDescent="0.35">
      <c r="AB74" s="58" t="s">
        <v>31</v>
      </c>
    </row>
  </sheetData>
  <sheetProtection insertColumns="0" insertRows="0"/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tabColor theme="4"/>
  </sheetPr>
  <dimension ref="A1:AC44"/>
  <sheetViews>
    <sheetView zoomScaleNormal="100" workbookViewId="0">
      <selection activeCell="I5" sqref="I5"/>
    </sheetView>
  </sheetViews>
  <sheetFormatPr defaultColWidth="9.1796875" defaultRowHeight="14.5" x14ac:dyDescent="0.35"/>
  <cols>
    <col min="1" max="1" width="27.81640625" style="58" customWidth="1"/>
    <col min="2" max="2" width="10" style="58" hidden="1" customWidth="1"/>
    <col min="3" max="8" width="9.1796875" style="58" hidden="1" customWidth="1"/>
    <col min="9" max="9" width="11.1796875" style="58" bestFit="1" customWidth="1"/>
    <col min="10" max="10" width="11.1796875" style="58" customWidth="1"/>
    <col min="11" max="11" width="11.1796875" style="58" bestFit="1" customWidth="1"/>
    <col min="12" max="12" width="3.453125" style="58" customWidth="1"/>
    <col min="13" max="13" width="9.1796875" style="58"/>
    <col min="14" max="14" width="6.26953125" style="58" customWidth="1"/>
    <col min="15" max="15" width="3.1796875" style="58" customWidth="1"/>
    <col min="16" max="16" width="4.81640625" style="58" customWidth="1"/>
    <col min="17" max="17" width="22.1796875" style="58" bestFit="1" customWidth="1"/>
    <col min="18" max="18" width="10.7265625" style="58" customWidth="1"/>
    <col min="19" max="19" width="9.1796875" style="58"/>
    <col min="20" max="20" width="11.7265625" style="58" bestFit="1" customWidth="1"/>
    <col min="21" max="16384" width="9.1796875" style="58"/>
  </cols>
  <sheetData>
    <row r="1" spans="1:29" ht="43.5" x14ac:dyDescent="0.35">
      <c r="A1" s="58" t="s">
        <v>105</v>
      </c>
      <c r="B1" s="58" t="s">
        <v>130</v>
      </c>
      <c r="C1" s="58" t="s">
        <v>131</v>
      </c>
      <c r="D1" s="58" t="s">
        <v>0</v>
      </c>
      <c r="E1" s="58" t="s">
        <v>1</v>
      </c>
      <c r="F1" s="58" t="s">
        <v>2</v>
      </c>
      <c r="G1" s="58" t="s">
        <v>3</v>
      </c>
      <c r="H1" s="58" t="s">
        <v>4</v>
      </c>
      <c r="I1" s="3" t="s">
        <v>128</v>
      </c>
      <c r="J1" s="3" t="s">
        <v>163</v>
      </c>
      <c r="K1" s="3" t="s">
        <v>193</v>
      </c>
      <c r="L1" s="3" t="s">
        <v>129</v>
      </c>
      <c r="M1" s="3" t="s">
        <v>200</v>
      </c>
      <c r="N1" s="3" t="s">
        <v>26</v>
      </c>
      <c r="O1" s="3" t="s">
        <v>27</v>
      </c>
      <c r="Q1" s="3" t="s">
        <v>164</v>
      </c>
      <c r="R1" s="71" t="s">
        <v>165</v>
      </c>
      <c r="S1" s="3" t="s">
        <v>194</v>
      </c>
      <c r="T1" s="3" t="s">
        <v>195</v>
      </c>
      <c r="U1" s="3" t="s">
        <v>128</v>
      </c>
      <c r="AC1" s="58" t="s">
        <v>265</v>
      </c>
    </row>
    <row r="2" spans="1:29" x14ac:dyDescent="0.35">
      <c r="A2" s="58" t="s">
        <v>103</v>
      </c>
      <c r="B2" s="11">
        <v>60581636.32</v>
      </c>
      <c r="C2" s="11">
        <v>2380</v>
      </c>
      <c r="D2" s="11">
        <f>E2*0.55</f>
        <v>617.1</v>
      </c>
      <c r="E2" s="72">
        <f t="shared" ref="E2:E8" si="0">R2</f>
        <v>1122</v>
      </c>
      <c r="F2" s="23">
        <f t="shared" ref="F2:F15" si="1">E2*0.4</f>
        <v>448.8</v>
      </c>
      <c r="G2" s="23">
        <v>4</v>
      </c>
      <c r="H2" s="23">
        <v>4</v>
      </c>
      <c r="I2" s="23">
        <v>7</v>
      </c>
      <c r="J2" s="73">
        <v>2022</v>
      </c>
      <c r="K2" s="53" t="s">
        <v>166</v>
      </c>
      <c r="L2" s="54">
        <v>20</v>
      </c>
      <c r="M2" s="1">
        <v>1320</v>
      </c>
      <c r="N2" s="58">
        <v>617.1</v>
      </c>
      <c r="O2" s="3">
        <v>1</v>
      </c>
      <c r="P2" s="2">
        <v>0.24767801857585139</v>
      </c>
      <c r="Q2" s="17" t="s">
        <v>103</v>
      </c>
      <c r="R2" s="2">
        <f t="shared" ref="R2:R16" si="2">M2*0.85</f>
        <v>1122</v>
      </c>
      <c r="S2" s="1"/>
      <c r="T2" s="1">
        <f>B2*365</f>
        <v>22112297256.799999</v>
      </c>
      <c r="U2" s="23">
        <v>7</v>
      </c>
      <c r="V2" s="1">
        <v>10</v>
      </c>
      <c r="W2" s="1"/>
      <c r="X2" s="1"/>
      <c r="Y2" s="23">
        <v>4</v>
      </c>
      <c r="Z2" s="23">
        <v>4</v>
      </c>
      <c r="AA2" s="1"/>
      <c r="AB2" s="58">
        <v>448.8</v>
      </c>
      <c r="AC2" s="23">
        <f t="shared" ref="AC2:AC15" si="3">AB2*0.4</f>
        <v>179.52</v>
      </c>
    </row>
    <row r="3" spans="1:29" x14ac:dyDescent="0.35">
      <c r="A3" s="58" t="s">
        <v>117</v>
      </c>
      <c r="B3" s="11">
        <v>31328293.363481499</v>
      </c>
      <c r="C3" s="11">
        <v>2330</v>
      </c>
      <c r="D3" s="11">
        <f t="shared" ref="D3:D9" si="4">E3*0.55</f>
        <v>308.55</v>
      </c>
      <c r="E3" s="72">
        <f t="shared" si="0"/>
        <v>561</v>
      </c>
      <c r="F3" s="23">
        <f t="shared" si="1"/>
        <v>224.4</v>
      </c>
      <c r="G3" s="23">
        <v>4</v>
      </c>
      <c r="H3" s="23">
        <v>4</v>
      </c>
      <c r="I3" s="23">
        <v>5</v>
      </c>
      <c r="J3" s="73">
        <v>2020</v>
      </c>
      <c r="K3" s="53" t="s">
        <v>166</v>
      </c>
      <c r="L3" s="54">
        <v>20</v>
      </c>
      <c r="M3" s="1">
        <v>660</v>
      </c>
      <c r="N3" s="58">
        <v>308.55</v>
      </c>
      <c r="O3" s="3">
        <v>1</v>
      </c>
      <c r="P3" s="2">
        <v>0.27863777089783281</v>
      </c>
      <c r="Q3" s="74" t="s">
        <v>117</v>
      </c>
      <c r="R3" s="2">
        <f t="shared" si="2"/>
        <v>561</v>
      </c>
      <c r="S3" s="1"/>
      <c r="T3" s="1"/>
      <c r="U3" s="23">
        <v>5</v>
      </c>
      <c r="V3" s="1">
        <v>12</v>
      </c>
      <c r="W3" s="1"/>
      <c r="X3" s="1"/>
      <c r="Y3" s="23">
        <v>4</v>
      </c>
      <c r="Z3" s="23">
        <v>4</v>
      </c>
      <c r="AA3" s="1"/>
      <c r="AB3" s="58">
        <v>224.4</v>
      </c>
      <c r="AC3" s="23">
        <f t="shared" si="3"/>
        <v>89.76</v>
      </c>
    </row>
    <row r="4" spans="1:29" x14ac:dyDescent="0.35">
      <c r="A4" s="58" t="s">
        <v>245</v>
      </c>
      <c r="B4" s="11">
        <v>60670607.192681499</v>
      </c>
      <c r="C4" s="11">
        <v>1930</v>
      </c>
      <c r="D4" s="11">
        <f t="shared" si="4"/>
        <v>617.1</v>
      </c>
      <c r="E4" s="72">
        <f t="shared" si="0"/>
        <v>1122</v>
      </c>
      <c r="F4" s="23">
        <f t="shared" si="1"/>
        <v>448.8</v>
      </c>
      <c r="G4" s="23">
        <v>4</v>
      </c>
      <c r="H4" s="23">
        <v>4</v>
      </c>
      <c r="I4" s="23">
        <v>7</v>
      </c>
      <c r="J4" s="73">
        <v>2022</v>
      </c>
      <c r="K4" s="53" t="s">
        <v>166</v>
      </c>
      <c r="L4" s="54">
        <v>20</v>
      </c>
      <c r="M4" s="1">
        <v>1320</v>
      </c>
      <c r="N4" s="58">
        <v>617.1</v>
      </c>
      <c r="O4" s="3">
        <v>1</v>
      </c>
      <c r="P4" s="2">
        <v>0.2</v>
      </c>
      <c r="Q4" s="74" t="s">
        <v>118</v>
      </c>
      <c r="R4" s="2">
        <f t="shared" si="2"/>
        <v>1122</v>
      </c>
      <c r="S4" s="1"/>
      <c r="T4" s="1"/>
      <c r="U4" s="23">
        <v>7</v>
      </c>
      <c r="V4" s="1">
        <v>10</v>
      </c>
      <c r="W4" s="1"/>
      <c r="X4" s="1"/>
      <c r="Y4" s="23">
        <v>4</v>
      </c>
      <c r="Z4" s="23">
        <v>4</v>
      </c>
      <c r="AA4" s="1"/>
      <c r="AB4" s="58">
        <v>448.8</v>
      </c>
      <c r="AC4" s="23">
        <f t="shared" si="3"/>
        <v>179.52</v>
      </c>
    </row>
    <row r="5" spans="1:29" x14ac:dyDescent="0.35">
      <c r="A5" s="158" t="s">
        <v>37</v>
      </c>
      <c r="B5" s="11">
        <v>31213744.050741799</v>
      </c>
      <c r="C5" s="11">
        <v>2100</v>
      </c>
      <c r="D5" s="11">
        <f>E5*0.55</f>
        <v>308.55</v>
      </c>
      <c r="E5" s="72">
        <f>R5</f>
        <v>561</v>
      </c>
      <c r="F5" s="23">
        <f>E5*0.4</f>
        <v>224.4</v>
      </c>
      <c r="G5" s="23">
        <v>4</v>
      </c>
      <c r="H5" s="23">
        <v>4</v>
      </c>
      <c r="I5" s="124">
        <v>9</v>
      </c>
      <c r="J5" s="73">
        <v>2022</v>
      </c>
      <c r="K5" s="53" t="s">
        <v>166</v>
      </c>
      <c r="L5" s="54">
        <v>20</v>
      </c>
      <c r="M5" s="1">
        <v>660</v>
      </c>
      <c r="N5" s="58">
        <v>308.55</v>
      </c>
      <c r="O5" s="3">
        <v>1</v>
      </c>
      <c r="P5" s="2">
        <v>0.12755102040816327</v>
      </c>
      <c r="Q5" s="74" t="s">
        <v>37</v>
      </c>
      <c r="R5" s="2">
        <f>M5*0.85</f>
        <v>561</v>
      </c>
      <c r="S5" s="1"/>
      <c r="T5" s="1"/>
      <c r="U5" s="23">
        <v>7</v>
      </c>
      <c r="V5" s="1">
        <v>9</v>
      </c>
      <c r="W5" s="1"/>
      <c r="X5" s="1"/>
      <c r="Y5" s="23">
        <v>4</v>
      </c>
      <c r="Z5" s="23">
        <v>4</v>
      </c>
      <c r="AA5" s="1"/>
      <c r="AB5" s="58">
        <v>224.4</v>
      </c>
      <c r="AC5" s="23">
        <f>AB5*0.4</f>
        <v>89.76</v>
      </c>
    </row>
    <row r="6" spans="1:29" s="46" customFormat="1" x14ac:dyDescent="0.35">
      <c r="A6" s="58" t="s">
        <v>246</v>
      </c>
      <c r="B6" s="44">
        <v>65473531.200000003</v>
      </c>
      <c r="C6" s="44">
        <v>2780</v>
      </c>
      <c r="D6" s="11">
        <f t="shared" si="4"/>
        <v>231.41250000000002</v>
      </c>
      <c r="E6" s="72">
        <f t="shared" si="0"/>
        <v>420.75</v>
      </c>
      <c r="F6" s="45">
        <f t="shared" si="1"/>
        <v>168.3</v>
      </c>
      <c r="G6" s="23">
        <v>4</v>
      </c>
      <c r="H6" s="23">
        <v>4</v>
      </c>
      <c r="I6" s="23">
        <v>3</v>
      </c>
      <c r="J6" s="73">
        <v>2018</v>
      </c>
      <c r="K6" s="53">
        <v>43070</v>
      </c>
      <c r="L6" s="54">
        <v>20</v>
      </c>
      <c r="M6" s="48">
        <f>660*0.75</f>
        <v>495</v>
      </c>
      <c r="N6" s="58">
        <v>231.41250000000002</v>
      </c>
      <c r="O6" s="3">
        <v>1</v>
      </c>
      <c r="P6" s="47">
        <v>0.10818120351588911</v>
      </c>
      <c r="Q6" s="75" t="s">
        <v>198</v>
      </c>
      <c r="R6" s="2">
        <f t="shared" si="2"/>
        <v>420.75</v>
      </c>
      <c r="S6" s="48" t="s">
        <v>167</v>
      </c>
      <c r="T6" s="48"/>
      <c r="U6" s="23">
        <v>3</v>
      </c>
      <c r="V6" s="48">
        <v>3</v>
      </c>
      <c r="W6" s="48"/>
      <c r="X6" s="48"/>
      <c r="Y6" s="23">
        <v>4</v>
      </c>
      <c r="Z6" s="23">
        <v>4</v>
      </c>
      <c r="AA6" s="48"/>
      <c r="AB6" s="46">
        <v>168.3</v>
      </c>
      <c r="AC6" s="45">
        <f t="shared" si="3"/>
        <v>67.320000000000007</v>
      </c>
    </row>
    <row r="7" spans="1:29" s="121" customFormat="1" x14ac:dyDescent="0.35">
      <c r="A7" s="58" t="s">
        <v>247</v>
      </c>
      <c r="B7" s="111">
        <v>65473531.200000003</v>
      </c>
      <c r="C7" s="111">
        <v>2780</v>
      </c>
      <c r="D7" s="111">
        <f>0.55*E7</f>
        <v>231.41250000000002</v>
      </c>
      <c r="E7" s="112">
        <f t="shared" si="0"/>
        <v>420.75</v>
      </c>
      <c r="F7" s="45">
        <f t="shared" si="1"/>
        <v>168.3</v>
      </c>
      <c r="G7" s="23">
        <v>4</v>
      </c>
      <c r="H7" s="23">
        <v>4</v>
      </c>
      <c r="I7" s="111">
        <v>4</v>
      </c>
      <c r="J7" s="113">
        <v>2019</v>
      </c>
      <c r="K7" s="114">
        <v>43252</v>
      </c>
      <c r="L7" s="115">
        <v>20</v>
      </c>
      <c r="M7" s="119">
        <f>660*0.75</f>
        <v>495</v>
      </c>
      <c r="N7" s="116">
        <v>231.41250000000002</v>
      </c>
      <c r="O7" s="3">
        <v>1</v>
      </c>
      <c r="P7" s="117"/>
      <c r="Q7" s="118" t="s">
        <v>199</v>
      </c>
      <c r="R7" s="117">
        <f t="shared" si="2"/>
        <v>420.75</v>
      </c>
      <c r="S7" s="120" t="s">
        <v>167</v>
      </c>
      <c r="T7" s="120"/>
      <c r="U7" s="111">
        <v>4</v>
      </c>
      <c r="V7" s="120">
        <v>4</v>
      </c>
      <c r="W7" s="120"/>
      <c r="X7" s="120"/>
      <c r="Y7" s="23">
        <v>4</v>
      </c>
      <c r="Z7" s="23">
        <v>4</v>
      </c>
      <c r="AA7" s="120"/>
      <c r="AB7" s="121">
        <v>168.3</v>
      </c>
      <c r="AC7" s="45">
        <f t="shared" si="3"/>
        <v>67.320000000000007</v>
      </c>
    </row>
    <row r="8" spans="1:29" x14ac:dyDescent="0.35">
      <c r="A8" s="58" t="s">
        <v>102</v>
      </c>
      <c r="B8" s="142">
        <v>72350334</v>
      </c>
      <c r="C8" s="76">
        <v>2780</v>
      </c>
      <c r="D8" s="11">
        <f t="shared" si="4"/>
        <v>596.0625</v>
      </c>
      <c r="E8" s="72">
        <f t="shared" si="0"/>
        <v>1083.75</v>
      </c>
      <c r="F8" s="45">
        <f t="shared" si="1"/>
        <v>433.5</v>
      </c>
      <c r="G8" s="23">
        <v>4</v>
      </c>
      <c r="H8" s="23">
        <v>4</v>
      </c>
      <c r="I8" s="23">
        <v>6</v>
      </c>
      <c r="J8" s="73">
        <v>2021</v>
      </c>
      <c r="K8" s="53" t="s">
        <v>166</v>
      </c>
      <c r="L8" s="54">
        <v>20</v>
      </c>
      <c r="M8" s="1">
        <v>1275</v>
      </c>
      <c r="N8" s="58">
        <v>596.0625</v>
      </c>
      <c r="O8" s="3">
        <v>1</v>
      </c>
      <c r="P8" s="27">
        <v>0.4</v>
      </c>
      <c r="Q8" s="74" t="s">
        <v>102</v>
      </c>
      <c r="R8" s="2">
        <f t="shared" si="2"/>
        <v>1083.75</v>
      </c>
      <c r="S8" s="1" t="s">
        <v>167</v>
      </c>
      <c r="T8" s="1"/>
      <c r="U8" s="23">
        <v>6</v>
      </c>
      <c r="V8" s="1">
        <v>6</v>
      </c>
      <c r="W8" s="1"/>
      <c r="X8" s="1"/>
      <c r="Y8" s="23">
        <v>4</v>
      </c>
      <c r="Z8" s="23">
        <v>4</v>
      </c>
      <c r="AA8" s="1"/>
      <c r="AB8" s="58">
        <v>433.5</v>
      </c>
      <c r="AC8" s="45">
        <f t="shared" si="3"/>
        <v>173.4</v>
      </c>
    </row>
    <row r="9" spans="1:29" x14ac:dyDescent="0.35">
      <c r="A9" s="58" t="s">
        <v>106</v>
      </c>
      <c r="B9" s="11">
        <v>8008310.5022831047</v>
      </c>
      <c r="C9" s="11">
        <v>2330</v>
      </c>
      <c r="D9" s="11">
        <f t="shared" si="4"/>
        <v>277.69499999999999</v>
      </c>
      <c r="E9" s="72">
        <f>R9</f>
        <v>504.9</v>
      </c>
      <c r="F9" s="45">
        <f t="shared" si="1"/>
        <v>201.96</v>
      </c>
      <c r="G9" s="23">
        <v>4</v>
      </c>
      <c r="H9" s="23">
        <v>4</v>
      </c>
      <c r="I9" s="23">
        <v>2</v>
      </c>
      <c r="J9" s="73">
        <v>2017</v>
      </c>
      <c r="K9" s="53" t="s">
        <v>166</v>
      </c>
      <c r="L9" s="54">
        <v>20</v>
      </c>
      <c r="M9" s="48">
        <v>594</v>
      </c>
      <c r="N9" s="58">
        <v>277.69499999999999</v>
      </c>
      <c r="O9" s="3">
        <v>1</v>
      </c>
      <c r="P9" s="27">
        <v>0.4</v>
      </c>
      <c r="Q9" s="17" t="s">
        <v>106</v>
      </c>
      <c r="R9" s="2">
        <f t="shared" si="2"/>
        <v>504.9</v>
      </c>
      <c r="S9" s="58" t="s">
        <v>167</v>
      </c>
      <c r="U9" s="23">
        <v>3</v>
      </c>
      <c r="V9" s="58">
        <v>3</v>
      </c>
      <c r="Y9" s="23">
        <v>4</v>
      </c>
      <c r="Z9" s="23">
        <v>4</v>
      </c>
      <c r="AB9" s="58">
        <v>201.96</v>
      </c>
      <c r="AC9" s="45">
        <f t="shared" si="3"/>
        <v>80.784000000000006</v>
      </c>
    </row>
    <row r="10" spans="1:29" x14ac:dyDescent="0.35">
      <c r="A10" s="58" t="s">
        <v>249</v>
      </c>
      <c r="B10" s="11">
        <v>60670607.192681499</v>
      </c>
      <c r="C10" s="11">
        <v>1930</v>
      </c>
      <c r="D10" s="11">
        <f>E10*0.55</f>
        <v>77.605000000000004</v>
      </c>
      <c r="E10" s="72">
        <f t="shared" ref="E10" si="5">R10</f>
        <v>141.1</v>
      </c>
      <c r="F10" s="149">
        <f>E10</f>
        <v>141.1</v>
      </c>
      <c r="G10" s="23">
        <v>4</v>
      </c>
      <c r="H10" s="23">
        <v>4</v>
      </c>
      <c r="I10" s="23">
        <v>5</v>
      </c>
      <c r="J10" s="73">
        <v>2020</v>
      </c>
      <c r="K10" s="53" t="s">
        <v>166</v>
      </c>
      <c r="L10" s="54">
        <v>20</v>
      </c>
      <c r="M10" s="1">
        <v>166</v>
      </c>
      <c r="N10" s="58">
        <v>77.605000000000004</v>
      </c>
      <c r="O10" s="3">
        <v>1</v>
      </c>
      <c r="P10" s="27">
        <v>0.4</v>
      </c>
      <c r="Q10" s="17" t="s">
        <v>168</v>
      </c>
      <c r="R10" s="2">
        <f t="shared" si="2"/>
        <v>141.1</v>
      </c>
      <c r="S10" s="58" t="s">
        <v>167</v>
      </c>
      <c r="T10" s="1"/>
      <c r="U10" s="23">
        <v>5</v>
      </c>
      <c r="V10" s="1">
        <v>5</v>
      </c>
      <c r="W10" s="1"/>
      <c r="X10" s="1"/>
      <c r="Y10" s="23">
        <v>4</v>
      </c>
      <c r="Z10" s="23">
        <v>4</v>
      </c>
      <c r="AA10" s="1"/>
      <c r="AB10" s="58">
        <v>141.1</v>
      </c>
      <c r="AC10" s="149">
        <f>AB10</f>
        <v>141.1</v>
      </c>
    </row>
    <row r="11" spans="1:29" x14ac:dyDescent="0.35">
      <c r="A11" s="58" t="s">
        <v>250</v>
      </c>
      <c r="B11" s="77">
        <v>7280000</v>
      </c>
      <c r="C11" s="77">
        <v>3500</v>
      </c>
      <c r="D11" s="11">
        <v>85.084999999999994</v>
      </c>
      <c r="E11" s="77">
        <v>154.69999999999999</v>
      </c>
      <c r="F11" s="149">
        <f t="shared" ref="F11:F14" si="6">E11</f>
        <v>154.69999999999999</v>
      </c>
      <c r="G11" s="23">
        <v>4</v>
      </c>
      <c r="H11" s="23">
        <v>4</v>
      </c>
      <c r="I11" s="78">
        <v>6</v>
      </c>
      <c r="J11" s="73">
        <v>2021</v>
      </c>
      <c r="K11" s="53" t="s">
        <v>166</v>
      </c>
      <c r="L11" s="54">
        <v>20</v>
      </c>
      <c r="M11" s="48">
        <v>182</v>
      </c>
      <c r="N11" s="58">
        <v>85.084999999999994</v>
      </c>
      <c r="O11" s="3">
        <v>1</v>
      </c>
      <c r="Q11" s="17" t="s">
        <v>169</v>
      </c>
      <c r="R11" s="2">
        <f t="shared" si="2"/>
        <v>154.69999999999999</v>
      </c>
      <c r="S11" s="58" t="s">
        <v>167</v>
      </c>
      <c r="U11" s="78">
        <v>6</v>
      </c>
      <c r="V11" s="58">
        <v>6</v>
      </c>
      <c r="Y11" s="23">
        <v>4</v>
      </c>
      <c r="Z11" s="23">
        <v>4</v>
      </c>
      <c r="AB11" s="58">
        <v>154.69999999999999</v>
      </c>
      <c r="AC11" s="149">
        <f t="shared" ref="AC11:AC14" si="7">AB11</f>
        <v>154.69999999999999</v>
      </c>
    </row>
    <row r="12" spans="1:29" x14ac:dyDescent="0.35">
      <c r="A12" s="58" t="s">
        <v>251</v>
      </c>
      <c r="B12" s="77">
        <v>4080000</v>
      </c>
      <c r="C12" s="77">
        <v>3500</v>
      </c>
      <c r="D12" s="11">
        <v>47.685000000000002</v>
      </c>
      <c r="E12" s="72">
        <v>86.7</v>
      </c>
      <c r="F12" s="149">
        <f t="shared" si="6"/>
        <v>86.7</v>
      </c>
      <c r="G12" s="23">
        <v>4</v>
      </c>
      <c r="H12" s="23">
        <v>4</v>
      </c>
      <c r="I12" s="78">
        <v>5</v>
      </c>
      <c r="J12" s="73">
        <v>2020</v>
      </c>
      <c r="K12" s="53" t="s">
        <v>166</v>
      </c>
      <c r="L12" s="54">
        <v>20</v>
      </c>
      <c r="M12" s="79">
        <v>102</v>
      </c>
      <c r="N12" s="58">
        <v>47.685000000000002</v>
      </c>
      <c r="O12" s="3">
        <v>1</v>
      </c>
      <c r="P12" s="79"/>
      <c r="Q12" s="17" t="s">
        <v>170</v>
      </c>
      <c r="R12" s="2">
        <f t="shared" si="2"/>
        <v>86.7</v>
      </c>
      <c r="S12" s="58" t="s">
        <v>167</v>
      </c>
      <c r="U12" s="78">
        <v>5</v>
      </c>
      <c r="V12" s="58">
        <v>5</v>
      </c>
      <c r="Y12" s="23">
        <v>4</v>
      </c>
      <c r="Z12" s="23">
        <v>4</v>
      </c>
      <c r="AB12" s="58">
        <v>86.7</v>
      </c>
      <c r="AC12" s="149">
        <f t="shared" si="7"/>
        <v>86.7</v>
      </c>
    </row>
    <row r="13" spans="1:29" x14ac:dyDescent="0.35">
      <c r="A13" s="58" t="s">
        <v>252</v>
      </c>
      <c r="B13" s="77">
        <v>1360000</v>
      </c>
      <c r="C13" s="77">
        <v>3500</v>
      </c>
      <c r="D13" s="11">
        <v>15.895000000000001</v>
      </c>
      <c r="E13" s="72">
        <v>28.9</v>
      </c>
      <c r="F13" s="149">
        <f t="shared" si="6"/>
        <v>28.9</v>
      </c>
      <c r="G13" s="23">
        <v>4</v>
      </c>
      <c r="H13" s="23">
        <v>4</v>
      </c>
      <c r="I13" s="78">
        <v>7</v>
      </c>
      <c r="J13" s="73">
        <v>2022</v>
      </c>
      <c r="K13" s="53" t="s">
        <v>166</v>
      </c>
      <c r="L13" s="54">
        <v>20</v>
      </c>
      <c r="M13" s="79">
        <v>34</v>
      </c>
      <c r="N13" s="58">
        <v>15.895000000000001</v>
      </c>
      <c r="O13" s="3">
        <v>1</v>
      </c>
      <c r="P13" s="79"/>
      <c r="Q13" s="17" t="s">
        <v>171</v>
      </c>
      <c r="R13" s="2">
        <f t="shared" si="2"/>
        <v>28.9</v>
      </c>
      <c r="S13" s="58" t="s">
        <v>167</v>
      </c>
      <c r="U13" s="78">
        <v>7</v>
      </c>
      <c r="V13" s="58">
        <v>7</v>
      </c>
      <c r="Y13" s="23">
        <v>4</v>
      </c>
      <c r="Z13" s="23">
        <v>4</v>
      </c>
      <c r="AB13" s="58">
        <v>28.9</v>
      </c>
      <c r="AC13" s="149">
        <f t="shared" si="7"/>
        <v>28.9</v>
      </c>
    </row>
    <row r="14" spans="1:29" x14ac:dyDescent="0.35">
      <c r="A14" s="58" t="s">
        <v>253</v>
      </c>
      <c r="B14" s="77">
        <v>6200000</v>
      </c>
      <c r="C14" s="77">
        <v>3500</v>
      </c>
      <c r="D14" s="11">
        <v>72.462500000000006</v>
      </c>
      <c r="E14" s="72">
        <v>131.75</v>
      </c>
      <c r="F14" s="149">
        <f t="shared" si="6"/>
        <v>131.75</v>
      </c>
      <c r="G14" s="23">
        <v>4</v>
      </c>
      <c r="H14" s="23">
        <v>4</v>
      </c>
      <c r="I14" s="78">
        <v>4</v>
      </c>
      <c r="J14" s="73">
        <v>2019</v>
      </c>
      <c r="K14" s="53" t="s">
        <v>166</v>
      </c>
      <c r="L14" s="54">
        <v>20</v>
      </c>
      <c r="M14" s="79">
        <v>155</v>
      </c>
      <c r="N14" s="58">
        <v>72.462500000000006</v>
      </c>
      <c r="O14" s="3">
        <v>1</v>
      </c>
      <c r="P14" s="79"/>
      <c r="Q14" s="17" t="s">
        <v>172</v>
      </c>
      <c r="R14" s="2">
        <f t="shared" si="2"/>
        <v>131.75</v>
      </c>
      <c r="S14" s="58" t="s">
        <v>167</v>
      </c>
      <c r="U14" s="78">
        <v>4</v>
      </c>
      <c r="V14" s="58">
        <v>4</v>
      </c>
      <c r="Y14" s="23">
        <v>4</v>
      </c>
      <c r="Z14" s="23">
        <v>4</v>
      </c>
      <c r="AB14" s="58">
        <v>131.75</v>
      </c>
      <c r="AC14" s="149">
        <f t="shared" si="7"/>
        <v>131.75</v>
      </c>
    </row>
    <row r="15" spans="1:29" x14ac:dyDescent="0.35">
      <c r="A15" s="58" t="s">
        <v>254</v>
      </c>
      <c r="B15" s="77">
        <v>3949263.6482449453</v>
      </c>
      <c r="C15" s="77">
        <v>1830</v>
      </c>
      <c r="D15" s="11">
        <v>388.96</v>
      </c>
      <c r="E15" s="72">
        <v>707.19999999999993</v>
      </c>
      <c r="F15" s="45">
        <f t="shared" si="1"/>
        <v>282.88</v>
      </c>
      <c r="G15" s="23">
        <v>4</v>
      </c>
      <c r="H15" s="23">
        <v>4</v>
      </c>
      <c r="I15" s="78">
        <v>4</v>
      </c>
      <c r="J15" s="73">
        <v>2019</v>
      </c>
      <c r="K15" s="53" t="s">
        <v>166</v>
      </c>
      <c r="L15" s="54">
        <v>20</v>
      </c>
      <c r="M15" s="79">
        <v>832</v>
      </c>
      <c r="N15" s="58">
        <v>388.96</v>
      </c>
      <c r="O15" s="3">
        <v>1</v>
      </c>
      <c r="P15" s="79"/>
      <c r="Q15" s="17" t="s">
        <v>173</v>
      </c>
      <c r="R15" s="2">
        <f t="shared" si="2"/>
        <v>707.19999999999993</v>
      </c>
      <c r="S15" s="58" t="s">
        <v>167</v>
      </c>
      <c r="U15" s="78">
        <v>4</v>
      </c>
      <c r="V15" s="58">
        <v>4</v>
      </c>
      <c r="Y15" s="23">
        <v>4</v>
      </c>
      <c r="Z15" s="23">
        <v>4</v>
      </c>
      <c r="AB15" s="58">
        <v>282.88</v>
      </c>
      <c r="AC15" s="45">
        <f t="shared" si="3"/>
        <v>113.152</v>
      </c>
    </row>
    <row r="16" spans="1:29" x14ac:dyDescent="0.35">
      <c r="A16" s="58" t="s">
        <v>255</v>
      </c>
      <c r="B16" s="77">
        <v>60000</v>
      </c>
      <c r="C16" s="77">
        <v>3500</v>
      </c>
      <c r="D16" s="11">
        <v>0.70125000000000004</v>
      </c>
      <c r="E16" s="72">
        <v>1.2749999999999999</v>
      </c>
      <c r="F16" s="149">
        <f>E16</f>
        <v>1.2749999999999999</v>
      </c>
      <c r="G16" s="27">
        <v>1</v>
      </c>
      <c r="H16" s="27">
        <v>1</v>
      </c>
      <c r="I16" s="78">
        <v>3</v>
      </c>
      <c r="J16" s="73">
        <v>2018</v>
      </c>
      <c r="K16" s="53" t="s">
        <v>166</v>
      </c>
      <c r="L16" s="54">
        <v>20</v>
      </c>
      <c r="M16" s="79">
        <v>1.5</v>
      </c>
      <c r="N16" s="116">
        <v>0.70125000000000004</v>
      </c>
      <c r="O16" s="3">
        <v>1</v>
      </c>
      <c r="P16" s="79"/>
      <c r="Q16" s="80" t="s">
        <v>174</v>
      </c>
      <c r="R16" s="79">
        <f t="shared" si="2"/>
        <v>1.2749999999999999</v>
      </c>
      <c r="S16" s="58" t="s">
        <v>167</v>
      </c>
      <c r="U16" s="78">
        <v>3</v>
      </c>
      <c r="V16" s="58">
        <v>3</v>
      </c>
      <c r="Y16" s="27">
        <v>1</v>
      </c>
      <c r="Z16" s="27">
        <v>1</v>
      </c>
      <c r="AB16" s="58">
        <v>1.2749999999999999</v>
      </c>
      <c r="AC16" s="149">
        <f>AB16</f>
        <v>1.2749999999999999</v>
      </c>
    </row>
    <row r="17" spans="1:29" x14ac:dyDescent="0.35">
      <c r="C17" s="79"/>
      <c r="D17" s="51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82"/>
      <c r="R17" s="79"/>
      <c r="S17" s="79"/>
    </row>
    <row r="18" spans="1:29" x14ac:dyDescent="0.35">
      <c r="A18" s="122" t="s">
        <v>107</v>
      </c>
      <c r="B18" s="122">
        <v>3987237.3371703783</v>
      </c>
      <c r="C18" s="122">
        <v>2520</v>
      </c>
      <c r="D18" s="122">
        <f t="shared" ref="D18:D19" si="8">E18*0.55</f>
        <v>374.00000000000006</v>
      </c>
      <c r="E18" s="123">
        <f t="shared" ref="E18:E19" si="9">R18</f>
        <v>680</v>
      </c>
      <c r="F18" s="124">
        <f t="shared" ref="F18:F19" si="10">E18*0.4</f>
        <v>272</v>
      </c>
      <c r="G18" s="124">
        <v>8</v>
      </c>
      <c r="H18" s="124">
        <v>8</v>
      </c>
      <c r="I18" s="124">
        <v>7</v>
      </c>
      <c r="J18" s="125">
        <v>2022</v>
      </c>
      <c r="K18" s="126" t="s">
        <v>166</v>
      </c>
      <c r="L18" s="127">
        <v>20</v>
      </c>
      <c r="M18" s="132">
        <v>800</v>
      </c>
      <c r="N18" s="128">
        <v>0</v>
      </c>
      <c r="O18" s="129">
        <v>1</v>
      </c>
      <c r="P18" s="130">
        <v>6.6186812277653688</v>
      </c>
      <c r="Q18" s="131" t="s">
        <v>119</v>
      </c>
      <c r="R18" s="130">
        <f>M18*0.85</f>
        <v>680</v>
      </c>
      <c r="S18" s="79"/>
    </row>
    <row r="19" spans="1:29" x14ac:dyDescent="0.35">
      <c r="A19" s="122" t="s">
        <v>108</v>
      </c>
      <c r="B19" s="122">
        <v>3132829.3363481537</v>
      </c>
      <c r="C19" s="122">
        <v>4360</v>
      </c>
      <c r="D19" s="122">
        <f t="shared" si="8"/>
        <v>308.55</v>
      </c>
      <c r="E19" s="123">
        <f t="shared" si="9"/>
        <v>561</v>
      </c>
      <c r="F19" s="124">
        <f t="shared" si="10"/>
        <v>224.4</v>
      </c>
      <c r="G19" s="124">
        <v>8</v>
      </c>
      <c r="H19" s="124">
        <v>8</v>
      </c>
      <c r="I19" s="124">
        <v>5</v>
      </c>
      <c r="J19" s="125">
        <v>2020</v>
      </c>
      <c r="K19" s="126" t="s">
        <v>166</v>
      </c>
      <c r="L19" s="127">
        <v>20</v>
      </c>
      <c r="M19" s="132">
        <v>660</v>
      </c>
      <c r="N19" s="128">
        <v>0</v>
      </c>
      <c r="O19" s="129">
        <v>1</v>
      </c>
      <c r="P19" s="130">
        <v>1.3683072670798955</v>
      </c>
      <c r="Q19" s="131" t="s">
        <v>120</v>
      </c>
      <c r="R19" s="130">
        <f>M19*0.85</f>
        <v>561</v>
      </c>
      <c r="S19" s="79"/>
    </row>
    <row r="20" spans="1:29" x14ac:dyDescent="0.35">
      <c r="C20" s="79"/>
      <c r="D20" s="51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82"/>
      <c r="R20" s="79"/>
      <c r="S20" s="79"/>
    </row>
    <row r="21" spans="1:29" x14ac:dyDescent="0.35">
      <c r="C21" s="79"/>
      <c r="D21" s="51"/>
      <c r="E21" s="79"/>
      <c r="F21" s="79"/>
      <c r="G21" s="79"/>
      <c r="H21" s="79"/>
      <c r="I21" s="79" t="s">
        <v>201</v>
      </c>
      <c r="J21" s="79" t="s">
        <v>202</v>
      </c>
      <c r="K21" s="79"/>
      <c r="L21" s="79"/>
      <c r="M21" s="79"/>
      <c r="N21" s="79"/>
      <c r="O21" s="79"/>
      <c r="P21" s="79"/>
      <c r="Q21" s="82"/>
      <c r="R21" s="79"/>
      <c r="S21" s="79"/>
    </row>
    <row r="22" spans="1:29" x14ac:dyDescent="0.35">
      <c r="B22" s="11"/>
      <c r="C22" s="79"/>
      <c r="D22" s="51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1:29" x14ac:dyDescent="0.35">
      <c r="C23" s="79"/>
      <c r="D23" s="51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1:29" x14ac:dyDescent="0.35">
      <c r="C24" s="79"/>
      <c r="D24" s="51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1:29" x14ac:dyDescent="0.35">
      <c r="C25" s="79"/>
      <c r="D25" s="5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1:29" x14ac:dyDescent="0.35">
      <c r="A26" s="58" t="s">
        <v>37</v>
      </c>
      <c r="B26" s="11">
        <v>31213744.050741807</v>
      </c>
      <c r="C26" s="11">
        <v>2100</v>
      </c>
      <c r="D26" s="11">
        <f>E26*0.55</f>
        <v>308.55</v>
      </c>
      <c r="E26" s="72">
        <f>R26</f>
        <v>561</v>
      </c>
      <c r="F26" s="23">
        <f>E26*0.4</f>
        <v>224.4</v>
      </c>
      <c r="G26" s="23">
        <v>4</v>
      </c>
      <c r="H26" s="23">
        <v>4</v>
      </c>
      <c r="I26" s="23">
        <v>7</v>
      </c>
      <c r="J26" s="73">
        <v>2022</v>
      </c>
      <c r="K26" s="53" t="s">
        <v>166</v>
      </c>
      <c r="L26" s="54">
        <v>20</v>
      </c>
      <c r="M26" s="1">
        <v>660</v>
      </c>
      <c r="N26" s="58">
        <v>308.55</v>
      </c>
      <c r="O26" s="3">
        <v>1</v>
      </c>
      <c r="P26" s="2">
        <v>0.12755102040816327</v>
      </c>
      <c r="Q26" s="74" t="s">
        <v>37</v>
      </c>
      <c r="R26" s="2">
        <f>M26*0.85</f>
        <v>561</v>
      </c>
      <c r="S26" s="1"/>
      <c r="T26" s="1"/>
      <c r="U26" s="23">
        <v>7</v>
      </c>
      <c r="V26" s="1">
        <v>9</v>
      </c>
      <c r="W26" s="1"/>
      <c r="X26" s="1"/>
      <c r="Y26" s="23">
        <v>4</v>
      </c>
      <c r="Z26" s="23">
        <v>4</v>
      </c>
      <c r="AA26" s="1"/>
      <c r="AB26" s="58">
        <v>224.4</v>
      </c>
      <c r="AC26" s="23">
        <f>AB26*0.4</f>
        <v>89.76</v>
      </c>
    </row>
    <row r="27" spans="1:29" x14ac:dyDescent="0.35"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9" x14ac:dyDescent="0.35"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30" spans="1:29" x14ac:dyDescent="0.35">
      <c r="I30" s="23"/>
    </row>
    <row r="31" spans="1:29" x14ac:dyDescent="0.35">
      <c r="I31" s="23"/>
    </row>
    <row r="32" spans="1:29" x14ac:dyDescent="0.35">
      <c r="I32" s="23"/>
    </row>
    <row r="33" spans="9:9" x14ac:dyDescent="0.35">
      <c r="I33" s="23"/>
    </row>
    <row r="34" spans="9:9" x14ac:dyDescent="0.35">
      <c r="I34" s="23"/>
    </row>
    <row r="35" spans="9:9" x14ac:dyDescent="0.35">
      <c r="I35" s="111"/>
    </row>
    <row r="36" spans="9:9" x14ac:dyDescent="0.35">
      <c r="I36" s="23"/>
    </row>
    <row r="37" spans="9:9" x14ac:dyDescent="0.35">
      <c r="I37" s="23"/>
    </row>
    <row r="38" spans="9:9" x14ac:dyDescent="0.35">
      <c r="I38" s="23"/>
    </row>
    <row r="39" spans="9:9" x14ac:dyDescent="0.35">
      <c r="I39" s="78"/>
    </row>
    <row r="40" spans="9:9" x14ac:dyDescent="0.35">
      <c r="I40" s="78"/>
    </row>
    <row r="41" spans="9:9" x14ac:dyDescent="0.35">
      <c r="I41" s="78"/>
    </row>
    <row r="42" spans="9:9" x14ac:dyDescent="0.35">
      <c r="I42" s="78"/>
    </row>
    <row r="43" spans="9:9" x14ac:dyDescent="0.35">
      <c r="I43" s="78"/>
    </row>
    <row r="44" spans="9:9" x14ac:dyDescent="0.35">
      <c r="I44" s="7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>
    <tabColor theme="9"/>
  </sheetPr>
  <dimension ref="A1:O70"/>
  <sheetViews>
    <sheetView workbookViewId="0">
      <selection activeCell="A4" sqref="A4"/>
    </sheetView>
  </sheetViews>
  <sheetFormatPr defaultRowHeight="14.5" x14ac:dyDescent="0.35"/>
  <cols>
    <col min="1" max="1" width="14.26953125" bestFit="1" customWidth="1"/>
    <col min="6" max="6" width="15.1796875" bestFit="1" customWidth="1"/>
    <col min="7" max="7" width="12.7265625" bestFit="1" customWidth="1"/>
    <col min="15" max="15" width="13.81640625" bestFit="1" customWidth="1"/>
  </cols>
  <sheetData>
    <row r="1" spans="1:15" x14ac:dyDescent="0.35">
      <c r="A1" t="s">
        <v>15</v>
      </c>
      <c r="B1" t="s">
        <v>116</v>
      </c>
      <c r="C1" t="s">
        <v>0</v>
      </c>
      <c r="D1" t="s">
        <v>1</v>
      </c>
      <c r="E1" t="s">
        <v>330</v>
      </c>
      <c r="F1" t="s">
        <v>16</v>
      </c>
      <c r="G1" t="s">
        <v>21</v>
      </c>
      <c r="H1" t="s">
        <v>25</v>
      </c>
    </row>
    <row r="2" spans="1:15" x14ac:dyDescent="0.35">
      <c r="A2" s="58" t="s">
        <v>238</v>
      </c>
      <c r="B2">
        <v>3200</v>
      </c>
      <c r="C2">
        <v>10</v>
      </c>
      <c r="D2">
        <v>500</v>
      </c>
      <c r="E2">
        <v>24</v>
      </c>
      <c r="F2" t="s">
        <v>17</v>
      </c>
      <c r="G2" t="s">
        <v>24</v>
      </c>
      <c r="H2">
        <v>24</v>
      </c>
      <c r="I2">
        <v>3300</v>
      </c>
    </row>
    <row r="3" spans="1:15" x14ac:dyDescent="0.35">
      <c r="A3" s="58" t="s">
        <v>239</v>
      </c>
      <c r="B3">
        <v>3300</v>
      </c>
      <c r="C3">
        <v>10</v>
      </c>
      <c r="D3">
        <v>400</v>
      </c>
      <c r="E3" s="58">
        <v>24</v>
      </c>
      <c r="F3" t="s">
        <v>17</v>
      </c>
      <c r="G3" t="s">
        <v>24</v>
      </c>
      <c r="H3">
        <v>24</v>
      </c>
      <c r="I3" s="58">
        <v>34</v>
      </c>
      <c r="J3" s="58"/>
    </row>
    <row r="4" spans="1:15" s="58" customFormat="1" x14ac:dyDescent="0.35">
      <c r="A4" s="58" t="s">
        <v>331</v>
      </c>
      <c r="B4" s="58">
        <v>3400</v>
      </c>
      <c r="C4" s="58">
        <v>10</v>
      </c>
      <c r="D4" s="58">
        <v>300</v>
      </c>
      <c r="E4" s="58">
        <v>24</v>
      </c>
      <c r="F4" s="58" t="s">
        <v>17</v>
      </c>
    </row>
    <row r="5" spans="1:15" x14ac:dyDescent="0.35">
      <c r="A5" s="58" t="s">
        <v>240</v>
      </c>
      <c r="B5">
        <v>3400</v>
      </c>
      <c r="C5">
        <v>10</v>
      </c>
      <c r="D5">
        <v>300</v>
      </c>
      <c r="E5" s="58">
        <v>24</v>
      </c>
      <c r="F5" t="s">
        <v>17</v>
      </c>
      <c r="G5" t="s">
        <v>24</v>
      </c>
      <c r="H5">
        <v>24</v>
      </c>
      <c r="I5" s="58">
        <v>35</v>
      </c>
      <c r="J5" s="58"/>
    </row>
    <row r="6" spans="1:15" x14ac:dyDescent="0.35">
      <c r="A6" s="58" t="s">
        <v>297</v>
      </c>
      <c r="B6" s="58">
        <v>3000</v>
      </c>
      <c r="C6" s="58">
        <v>10</v>
      </c>
      <c r="D6" s="58">
        <v>300</v>
      </c>
      <c r="E6" s="58">
        <v>4</v>
      </c>
      <c r="F6" s="58" t="s">
        <v>20</v>
      </c>
      <c r="G6" s="58" t="s">
        <v>302</v>
      </c>
      <c r="H6" s="58">
        <v>8</v>
      </c>
      <c r="I6" s="58">
        <v>25</v>
      </c>
      <c r="J6" s="58"/>
    </row>
    <row r="7" spans="1:15" s="58" customFormat="1" x14ac:dyDescent="0.35">
      <c r="A7" s="58" t="s">
        <v>332</v>
      </c>
      <c r="B7" s="58">
        <v>3300</v>
      </c>
      <c r="C7" s="58">
        <v>10</v>
      </c>
      <c r="D7" s="58">
        <v>250</v>
      </c>
      <c r="E7" s="58">
        <v>4</v>
      </c>
      <c r="F7" s="58" t="s">
        <v>20</v>
      </c>
    </row>
    <row r="8" spans="1:15" x14ac:dyDescent="0.35">
      <c r="A8" s="58" t="s">
        <v>298</v>
      </c>
      <c r="B8" s="58">
        <v>3300</v>
      </c>
      <c r="C8" s="58">
        <v>10</v>
      </c>
      <c r="D8" s="58">
        <v>250</v>
      </c>
      <c r="E8" s="58">
        <v>4</v>
      </c>
      <c r="F8" s="58" t="s">
        <v>20</v>
      </c>
      <c r="G8" s="58" t="s">
        <v>302</v>
      </c>
      <c r="H8" s="58">
        <v>8</v>
      </c>
      <c r="I8" s="58">
        <v>30</v>
      </c>
      <c r="J8" s="58"/>
      <c r="O8" t="s">
        <v>331</v>
      </c>
    </row>
    <row r="9" spans="1:15" x14ac:dyDescent="0.35">
      <c r="A9" s="58" t="s">
        <v>292</v>
      </c>
      <c r="B9" s="58">
        <v>4000</v>
      </c>
      <c r="C9" s="58">
        <v>10</v>
      </c>
      <c r="D9" s="58">
        <v>300</v>
      </c>
      <c r="E9" s="58">
        <v>3</v>
      </c>
      <c r="F9" s="58" t="s">
        <v>18</v>
      </c>
      <c r="G9" s="58" t="s">
        <v>303</v>
      </c>
      <c r="H9" s="58">
        <v>8</v>
      </c>
      <c r="I9" s="58"/>
      <c r="J9" s="58"/>
      <c r="O9" t="s">
        <v>332</v>
      </c>
    </row>
    <row r="10" spans="1:15" x14ac:dyDescent="0.35">
      <c r="A10" s="58" t="s">
        <v>293</v>
      </c>
      <c r="B10" s="58">
        <v>4300</v>
      </c>
      <c r="C10" s="58">
        <v>10</v>
      </c>
      <c r="D10" s="58">
        <v>250</v>
      </c>
      <c r="E10" s="58">
        <v>3</v>
      </c>
      <c r="F10" s="58" t="s">
        <v>18</v>
      </c>
      <c r="G10" s="58" t="s">
        <v>303</v>
      </c>
      <c r="H10" s="58">
        <v>8</v>
      </c>
      <c r="I10" s="58">
        <v>45</v>
      </c>
      <c r="J10" s="58"/>
      <c r="O10" t="s">
        <v>333</v>
      </c>
    </row>
    <row r="11" spans="1:15" s="58" customFormat="1" x14ac:dyDescent="0.35">
      <c r="A11" s="58" t="s">
        <v>333</v>
      </c>
      <c r="B11" s="58">
        <v>4600</v>
      </c>
      <c r="C11" s="58">
        <v>10</v>
      </c>
      <c r="D11" s="58">
        <v>200</v>
      </c>
      <c r="E11" s="58">
        <v>3</v>
      </c>
      <c r="F11" s="58" t="s">
        <v>18</v>
      </c>
      <c r="O11" s="58" t="s">
        <v>334</v>
      </c>
    </row>
    <row r="12" spans="1:15" s="58" customFormat="1" x14ac:dyDescent="0.35">
      <c r="A12" s="58" t="s">
        <v>301</v>
      </c>
      <c r="B12" s="58">
        <v>4600</v>
      </c>
      <c r="C12" s="58">
        <v>10</v>
      </c>
      <c r="D12" s="58">
        <v>200</v>
      </c>
      <c r="E12" s="58">
        <v>3</v>
      </c>
      <c r="F12" s="58" t="s">
        <v>18</v>
      </c>
      <c r="G12" s="58" t="s">
        <v>303</v>
      </c>
      <c r="H12" s="58">
        <v>8</v>
      </c>
      <c r="I12" s="58">
        <v>45</v>
      </c>
      <c r="O12" s="58" t="s">
        <v>335</v>
      </c>
    </row>
    <row r="13" spans="1:15" x14ac:dyDescent="0.35">
      <c r="A13" s="58" t="s">
        <v>243</v>
      </c>
      <c r="B13" s="58">
        <v>3000</v>
      </c>
      <c r="C13" s="58">
        <v>10</v>
      </c>
      <c r="D13" s="58">
        <v>300</v>
      </c>
      <c r="E13" s="58">
        <v>6</v>
      </c>
      <c r="F13" s="58" t="s">
        <v>20</v>
      </c>
      <c r="G13" s="58" t="s">
        <v>304</v>
      </c>
      <c r="H13" s="58">
        <v>8</v>
      </c>
      <c r="I13" s="58"/>
      <c r="J13" s="58"/>
      <c r="O13" t="s">
        <v>336</v>
      </c>
    </row>
    <row r="14" spans="1:15" s="58" customFormat="1" x14ac:dyDescent="0.35">
      <c r="A14" s="58" t="s">
        <v>334</v>
      </c>
      <c r="B14" s="58">
        <v>3200</v>
      </c>
      <c r="C14" s="58">
        <v>10</v>
      </c>
      <c r="D14" s="58">
        <v>250</v>
      </c>
      <c r="E14" s="58">
        <v>6</v>
      </c>
      <c r="F14" s="58" t="s">
        <v>20</v>
      </c>
    </row>
    <row r="15" spans="1:15" x14ac:dyDescent="0.35">
      <c r="A15" s="58" t="s">
        <v>244</v>
      </c>
      <c r="B15" s="58">
        <v>3200</v>
      </c>
      <c r="C15" s="58">
        <v>10</v>
      </c>
      <c r="D15" s="58">
        <v>250</v>
      </c>
      <c r="E15" s="58">
        <v>6</v>
      </c>
      <c r="F15" s="58" t="s">
        <v>20</v>
      </c>
      <c r="G15" s="58" t="s">
        <v>304</v>
      </c>
      <c r="H15" s="58">
        <v>8</v>
      </c>
      <c r="I15" s="58"/>
      <c r="J15" s="58"/>
    </row>
    <row r="16" spans="1:15" x14ac:dyDescent="0.35">
      <c r="A16" s="58" t="s">
        <v>295</v>
      </c>
      <c r="B16" s="58">
        <v>5500</v>
      </c>
      <c r="C16" s="58">
        <v>10</v>
      </c>
      <c r="D16" s="58">
        <v>300</v>
      </c>
      <c r="E16" s="58">
        <v>5</v>
      </c>
      <c r="F16" s="58" t="s">
        <v>18</v>
      </c>
      <c r="G16" s="58" t="s">
        <v>299</v>
      </c>
      <c r="H16" s="58">
        <v>8</v>
      </c>
      <c r="I16" s="58">
        <v>50</v>
      </c>
      <c r="J16" s="58"/>
    </row>
    <row r="17" spans="1:10" x14ac:dyDescent="0.35">
      <c r="A17" s="58" t="s">
        <v>296</v>
      </c>
      <c r="B17" s="58">
        <v>5800</v>
      </c>
      <c r="C17" s="58">
        <v>10</v>
      </c>
      <c r="D17" s="58">
        <v>250</v>
      </c>
      <c r="E17" s="58">
        <v>5</v>
      </c>
      <c r="F17" s="58" t="s">
        <v>18</v>
      </c>
      <c r="G17" s="58" t="s">
        <v>299</v>
      </c>
      <c r="H17" s="58">
        <v>8</v>
      </c>
      <c r="I17" s="58"/>
      <c r="J17" s="58"/>
    </row>
    <row r="18" spans="1:10" s="58" customFormat="1" x14ac:dyDescent="0.35">
      <c r="A18" s="58" t="s">
        <v>335</v>
      </c>
      <c r="B18" s="58">
        <v>6100</v>
      </c>
      <c r="C18" s="58">
        <v>10</v>
      </c>
      <c r="D18" s="58">
        <v>200</v>
      </c>
      <c r="E18" s="58">
        <v>5</v>
      </c>
      <c r="F18" s="58" t="s">
        <v>18</v>
      </c>
    </row>
    <row r="19" spans="1:10" s="58" customFormat="1" x14ac:dyDescent="0.35">
      <c r="A19" s="58" t="s">
        <v>294</v>
      </c>
      <c r="B19" s="58">
        <v>6100</v>
      </c>
      <c r="C19" s="58">
        <v>10</v>
      </c>
      <c r="D19" s="58">
        <v>200</v>
      </c>
      <c r="E19" s="58">
        <v>5</v>
      </c>
      <c r="F19" s="58" t="s">
        <v>18</v>
      </c>
      <c r="G19" s="58" t="s">
        <v>299</v>
      </c>
      <c r="H19" s="58">
        <v>8</v>
      </c>
    </row>
    <row r="20" spans="1:10" x14ac:dyDescent="0.35">
      <c r="A20" s="58" t="s">
        <v>242</v>
      </c>
      <c r="B20" s="58">
        <v>2000</v>
      </c>
      <c r="C20" s="58">
        <v>10</v>
      </c>
      <c r="D20" s="58">
        <v>300</v>
      </c>
      <c r="E20" s="58">
        <v>6</v>
      </c>
      <c r="F20" s="58" t="s">
        <v>19</v>
      </c>
      <c r="G20" s="58" t="s">
        <v>300</v>
      </c>
      <c r="H20" s="58">
        <v>8</v>
      </c>
      <c r="I20" s="58"/>
      <c r="J20" s="58"/>
    </row>
    <row r="21" spans="1:10" s="58" customFormat="1" x14ac:dyDescent="0.35">
      <c r="A21" s="58" t="s">
        <v>336</v>
      </c>
      <c r="B21" s="58">
        <v>2200</v>
      </c>
      <c r="C21" s="58">
        <v>10</v>
      </c>
      <c r="D21" s="58">
        <v>250</v>
      </c>
      <c r="E21" s="58">
        <v>6</v>
      </c>
      <c r="F21" s="58" t="s">
        <v>19</v>
      </c>
    </row>
    <row r="22" spans="1:10" x14ac:dyDescent="0.35">
      <c r="A22" s="58" t="s">
        <v>241</v>
      </c>
      <c r="B22" s="58">
        <v>2200</v>
      </c>
      <c r="C22" s="58">
        <v>10</v>
      </c>
      <c r="D22" s="58">
        <v>250</v>
      </c>
      <c r="E22" s="58">
        <v>6</v>
      </c>
      <c r="F22" s="58" t="s">
        <v>19</v>
      </c>
      <c r="G22" s="58" t="s">
        <v>300</v>
      </c>
      <c r="H22" s="58">
        <v>8</v>
      </c>
      <c r="I22" s="58"/>
      <c r="J22" s="58"/>
    </row>
    <row r="25" spans="1:10" x14ac:dyDescent="0.35">
      <c r="I25" s="58"/>
    </row>
    <row r="26" spans="1:10" x14ac:dyDescent="0.35">
      <c r="I26" s="58"/>
    </row>
    <row r="27" spans="1:10" x14ac:dyDescent="0.35">
      <c r="I27" s="58"/>
    </row>
    <row r="28" spans="1:10" x14ac:dyDescent="0.35">
      <c r="I28" s="58"/>
    </row>
    <row r="29" spans="1:10" x14ac:dyDescent="0.35">
      <c r="I29" s="58"/>
    </row>
    <row r="30" spans="1:10" x14ac:dyDescent="0.35">
      <c r="I30" s="58"/>
    </row>
    <row r="31" spans="1:10" x14ac:dyDescent="0.35">
      <c r="I31" s="58"/>
    </row>
    <row r="32" spans="1:10" x14ac:dyDescent="0.35">
      <c r="I32" s="58"/>
    </row>
    <row r="33" spans="9:9" x14ac:dyDescent="0.35">
      <c r="I33" s="58"/>
    </row>
    <row r="34" spans="9:9" x14ac:dyDescent="0.35">
      <c r="I34" s="58"/>
    </row>
    <row r="35" spans="9:9" x14ac:dyDescent="0.35">
      <c r="I35" s="58"/>
    </row>
    <row r="36" spans="9:9" x14ac:dyDescent="0.35">
      <c r="I36" s="58"/>
    </row>
    <row r="37" spans="9:9" x14ac:dyDescent="0.35">
      <c r="I37" s="58"/>
    </row>
    <row r="38" spans="9:9" x14ac:dyDescent="0.35">
      <c r="I38" s="58"/>
    </row>
    <row r="56" spans="1:8" x14ac:dyDescent="0.35">
      <c r="A56" s="58" t="s">
        <v>277</v>
      </c>
      <c r="B56" s="58">
        <v>3200</v>
      </c>
      <c r="C56" s="58">
        <v>10</v>
      </c>
      <c r="D56" s="58">
        <v>500</v>
      </c>
      <c r="E56" s="58" t="s">
        <v>17</v>
      </c>
      <c r="F56" s="58" t="s">
        <v>24</v>
      </c>
      <c r="G56" s="58">
        <v>24</v>
      </c>
    </row>
    <row r="57" spans="1:8" x14ac:dyDescent="0.35">
      <c r="A57" s="58" t="s">
        <v>278</v>
      </c>
      <c r="B57" s="58">
        <v>3300</v>
      </c>
      <c r="C57" s="58">
        <v>10</v>
      </c>
      <c r="D57" s="58">
        <v>400</v>
      </c>
      <c r="E57" s="58" t="s">
        <v>17</v>
      </c>
      <c r="F57" s="58" t="s">
        <v>24</v>
      </c>
      <c r="G57" s="58">
        <v>24</v>
      </c>
      <c r="H57" s="58"/>
    </row>
    <row r="58" spans="1:8" x14ac:dyDescent="0.35">
      <c r="A58" s="58" t="s">
        <v>279</v>
      </c>
      <c r="B58" s="58">
        <v>3500</v>
      </c>
      <c r="C58" s="58">
        <v>10</v>
      </c>
      <c r="D58" s="58">
        <v>300</v>
      </c>
      <c r="E58" s="58" t="s">
        <v>17</v>
      </c>
      <c r="F58" s="58" t="s">
        <v>24</v>
      </c>
      <c r="G58" s="58">
        <v>24</v>
      </c>
      <c r="H58" s="58"/>
    </row>
    <row r="59" spans="1:8" x14ac:dyDescent="0.35">
      <c r="A59" s="58" t="s">
        <v>280</v>
      </c>
      <c r="B59" s="58">
        <v>3500</v>
      </c>
      <c r="C59" s="58">
        <v>10</v>
      </c>
      <c r="D59" s="58">
        <v>200</v>
      </c>
      <c r="E59" s="58" t="s">
        <v>17</v>
      </c>
      <c r="F59" s="58" t="s">
        <v>24</v>
      </c>
      <c r="G59" s="58">
        <v>24</v>
      </c>
      <c r="H59" s="58"/>
    </row>
    <row r="60" spans="1:8" x14ac:dyDescent="0.35">
      <c r="A60" s="58" t="s">
        <v>281</v>
      </c>
      <c r="B60" s="58">
        <v>5000</v>
      </c>
      <c r="C60" s="58">
        <v>10</v>
      </c>
      <c r="D60" s="58">
        <v>200</v>
      </c>
      <c r="E60" s="58" t="s">
        <v>18</v>
      </c>
      <c r="F60" s="58" t="s">
        <v>22</v>
      </c>
      <c r="G60" s="58">
        <v>8</v>
      </c>
      <c r="H60" s="58"/>
    </row>
    <row r="61" spans="1:8" x14ac:dyDescent="0.35">
      <c r="A61" s="58" t="s">
        <v>282</v>
      </c>
      <c r="B61" s="58">
        <v>5200</v>
      </c>
      <c r="C61" s="58">
        <v>10</v>
      </c>
      <c r="D61" s="58">
        <v>150</v>
      </c>
      <c r="E61" s="58" t="s">
        <v>18</v>
      </c>
      <c r="F61" s="58" t="s">
        <v>22</v>
      </c>
      <c r="G61" s="58">
        <v>8</v>
      </c>
      <c r="H61" s="58"/>
    </row>
    <row r="62" spans="1:8" x14ac:dyDescent="0.35">
      <c r="A62" s="58" t="s">
        <v>283</v>
      </c>
      <c r="B62" s="58">
        <v>5500</v>
      </c>
      <c r="C62" s="58">
        <v>10</v>
      </c>
      <c r="D62" s="58">
        <v>200</v>
      </c>
      <c r="E62" s="58" t="s">
        <v>18</v>
      </c>
      <c r="F62" s="58" t="s">
        <v>22</v>
      </c>
      <c r="G62" s="58">
        <v>8</v>
      </c>
      <c r="H62" s="58"/>
    </row>
    <row r="63" spans="1:8" x14ac:dyDescent="0.35">
      <c r="A63" s="58" t="s">
        <v>284</v>
      </c>
      <c r="B63" s="58">
        <v>5800</v>
      </c>
      <c r="C63" s="58">
        <v>10</v>
      </c>
      <c r="D63" s="58">
        <v>150</v>
      </c>
      <c r="E63" s="58" t="s">
        <v>18</v>
      </c>
      <c r="F63" s="58" t="s">
        <v>22</v>
      </c>
      <c r="G63" s="58">
        <v>8</v>
      </c>
      <c r="H63" s="58"/>
    </row>
    <row r="64" spans="1:8" x14ac:dyDescent="0.35">
      <c r="A64" s="58" t="s">
        <v>285</v>
      </c>
      <c r="B64" s="58">
        <v>1800</v>
      </c>
      <c r="C64" s="58">
        <v>10</v>
      </c>
      <c r="D64" s="58">
        <v>200</v>
      </c>
      <c r="E64" s="58" t="s">
        <v>19</v>
      </c>
      <c r="F64" s="58" t="s">
        <v>257</v>
      </c>
      <c r="G64" s="58">
        <v>8</v>
      </c>
      <c r="H64" s="58"/>
    </row>
    <row r="65" spans="1:8" x14ac:dyDescent="0.35">
      <c r="A65" s="58" t="s">
        <v>286</v>
      </c>
      <c r="B65" s="58">
        <v>2000</v>
      </c>
      <c r="C65" s="58">
        <v>10</v>
      </c>
      <c r="D65" s="58">
        <v>180</v>
      </c>
      <c r="E65" s="58" t="s">
        <v>19</v>
      </c>
      <c r="F65" s="58" t="s">
        <v>257</v>
      </c>
      <c r="G65" s="58">
        <v>8</v>
      </c>
      <c r="H65" s="58"/>
    </row>
    <row r="66" spans="1:8" x14ac:dyDescent="0.35">
      <c r="A66" s="58" t="s">
        <v>287</v>
      </c>
      <c r="B66" s="58">
        <v>2200</v>
      </c>
      <c r="C66" s="58">
        <v>10</v>
      </c>
      <c r="D66" s="58">
        <v>150</v>
      </c>
      <c r="E66" s="58" t="s">
        <v>19</v>
      </c>
      <c r="F66" s="58" t="s">
        <v>257</v>
      </c>
      <c r="G66" s="58">
        <v>8</v>
      </c>
      <c r="H66" s="58"/>
    </row>
    <row r="67" spans="1:8" x14ac:dyDescent="0.35">
      <c r="A67" s="58" t="s">
        <v>288</v>
      </c>
      <c r="B67" s="58">
        <v>2300</v>
      </c>
      <c r="C67" s="58">
        <v>10</v>
      </c>
      <c r="D67" s="58">
        <v>120</v>
      </c>
      <c r="E67" s="58" t="s">
        <v>19</v>
      </c>
      <c r="F67" s="58" t="s">
        <v>257</v>
      </c>
      <c r="G67" s="58">
        <v>8</v>
      </c>
      <c r="H67" s="58"/>
    </row>
    <row r="68" spans="1:8" x14ac:dyDescent="0.35">
      <c r="A68" s="58" t="s">
        <v>289</v>
      </c>
      <c r="B68" s="58">
        <v>3000</v>
      </c>
      <c r="C68" s="58">
        <v>10</v>
      </c>
      <c r="D68" s="58">
        <v>300</v>
      </c>
      <c r="E68" s="58" t="s">
        <v>20</v>
      </c>
      <c r="F68" s="58" t="s">
        <v>23</v>
      </c>
      <c r="G68" s="58">
        <v>8</v>
      </c>
      <c r="H68" s="58"/>
    </row>
    <row r="69" spans="1:8" x14ac:dyDescent="0.35">
      <c r="A69" s="58" t="s">
        <v>290</v>
      </c>
      <c r="B69" s="58">
        <v>3200</v>
      </c>
      <c r="C69" s="58">
        <v>10</v>
      </c>
      <c r="D69" s="58">
        <v>250</v>
      </c>
      <c r="E69" s="58" t="s">
        <v>20</v>
      </c>
      <c r="F69" s="58" t="s">
        <v>23</v>
      </c>
      <c r="G69" s="58">
        <v>8</v>
      </c>
      <c r="H69" s="58"/>
    </row>
    <row r="70" spans="1:8" x14ac:dyDescent="0.35">
      <c r="A70" s="58" t="s">
        <v>291</v>
      </c>
      <c r="B70" s="58">
        <v>3500</v>
      </c>
      <c r="C70" s="58">
        <v>10</v>
      </c>
      <c r="D70" s="58">
        <v>200</v>
      </c>
      <c r="E70" s="58" t="s">
        <v>20</v>
      </c>
      <c r="F70" s="58" t="s">
        <v>23</v>
      </c>
      <c r="G70" s="58">
        <v>8</v>
      </c>
      <c r="H70" s="58"/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>
    <tabColor theme="9"/>
  </sheetPr>
  <dimension ref="A1:W41"/>
  <sheetViews>
    <sheetView workbookViewId="0">
      <selection activeCell="E6" sqref="E6"/>
    </sheetView>
  </sheetViews>
  <sheetFormatPr defaultRowHeight="14.5" x14ac:dyDescent="0.35"/>
  <cols>
    <col min="1" max="1" width="10.81640625" bestFit="1" customWidth="1"/>
  </cols>
  <sheetData>
    <row r="1" spans="1:23" x14ac:dyDescent="0.35">
      <c r="A1" s="58" t="s">
        <v>15</v>
      </c>
      <c r="B1" s="58">
        <v>2016</v>
      </c>
      <c r="C1" s="58">
        <v>2017</v>
      </c>
      <c r="D1" s="58">
        <v>2018</v>
      </c>
      <c r="E1" s="58">
        <v>2019</v>
      </c>
      <c r="F1" s="58">
        <v>2020</v>
      </c>
      <c r="G1" s="58">
        <v>2021</v>
      </c>
      <c r="H1" s="58">
        <v>2022</v>
      </c>
      <c r="I1" s="58">
        <v>2023</v>
      </c>
      <c r="J1" s="58">
        <v>2024</v>
      </c>
      <c r="K1" s="58">
        <v>2025</v>
      </c>
      <c r="L1" s="58">
        <v>2026</v>
      </c>
      <c r="M1" s="58">
        <v>2027</v>
      </c>
      <c r="N1" s="58">
        <v>2028</v>
      </c>
      <c r="O1" s="58">
        <v>2029</v>
      </c>
      <c r="P1" s="58">
        <v>2030</v>
      </c>
      <c r="Q1" s="58">
        <v>2031</v>
      </c>
      <c r="R1" s="58">
        <v>2032</v>
      </c>
      <c r="S1" s="58">
        <v>2033</v>
      </c>
      <c r="T1" s="58">
        <v>2034</v>
      </c>
      <c r="U1" s="58">
        <v>2035</v>
      </c>
      <c r="V1" s="58">
        <v>2036</v>
      </c>
      <c r="W1" s="58">
        <v>2037</v>
      </c>
    </row>
    <row r="2" spans="1:23" x14ac:dyDescent="0.35">
      <c r="A2" s="58" t="s">
        <v>238</v>
      </c>
      <c r="B2" s="58">
        <v>3200</v>
      </c>
      <c r="C2" s="58">
        <f t="shared" ref="C2:C8" si="0">1.03*B2</f>
        <v>3296</v>
      </c>
      <c r="D2" s="58">
        <f t="shared" ref="D2:M6" si="1">1.03*C2</f>
        <v>3394.88</v>
      </c>
      <c r="E2" s="58">
        <f t="shared" si="1"/>
        <v>3496.7264</v>
      </c>
      <c r="F2" s="58">
        <f t="shared" si="1"/>
        <v>3601.6281920000001</v>
      </c>
      <c r="G2" s="58">
        <f t="shared" si="1"/>
        <v>3709.6770377600001</v>
      </c>
      <c r="H2" s="58">
        <f t="shared" si="1"/>
        <v>3820.9673488928001</v>
      </c>
      <c r="I2" s="58">
        <f t="shared" si="1"/>
        <v>3935.5963693595841</v>
      </c>
      <c r="J2" s="58">
        <f t="shared" si="1"/>
        <v>4053.6642604403719</v>
      </c>
      <c r="K2" s="58">
        <f t="shared" si="1"/>
        <v>4175.2741882535829</v>
      </c>
      <c r="L2" s="58">
        <f t="shared" si="1"/>
        <v>4300.5324139011909</v>
      </c>
      <c r="M2" s="58">
        <f t="shared" si="1"/>
        <v>4429.5483863182271</v>
      </c>
      <c r="N2">
        <f>M2</f>
        <v>4429.5483863182271</v>
      </c>
      <c r="O2" s="58">
        <f t="shared" ref="O2:W2" si="2">N2</f>
        <v>4429.5483863182271</v>
      </c>
      <c r="P2" s="58">
        <f t="shared" si="2"/>
        <v>4429.5483863182271</v>
      </c>
      <c r="Q2" s="58">
        <f t="shared" si="2"/>
        <v>4429.5483863182271</v>
      </c>
      <c r="R2" s="58">
        <f t="shared" si="2"/>
        <v>4429.5483863182271</v>
      </c>
      <c r="S2" s="58">
        <f t="shared" si="2"/>
        <v>4429.5483863182271</v>
      </c>
      <c r="T2" s="58">
        <f t="shared" si="2"/>
        <v>4429.5483863182271</v>
      </c>
      <c r="U2" s="58">
        <f t="shared" si="2"/>
        <v>4429.5483863182271</v>
      </c>
      <c r="V2" s="58">
        <f t="shared" si="2"/>
        <v>4429.5483863182271</v>
      </c>
      <c r="W2" s="58">
        <f t="shared" si="2"/>
        <v>4429.5483863182271</v>
      </c>
    </row>
    <row r="3" spans="1:23" x14ac:dyDescent="0.35">
      <c r="A3" s="58" t="s">
        <v>239</v>
      </c>
      <c r="B3" s="58">
        <v>3300</v>
      </c>
      <c r="C3" s="58">
        <f t="shared" si="0"/>
        <v>3399</v>
      </c>
      <c r="D3" s="58">
        <f t="shared" si="1"/>
        <v>3500.9700000000003</v>
      </c>
      <c r="E3" s="58">
        <f t="shared" si="1"/>
        <v>3605.9991000000005</v>
      </c>
      <c r="F3" s="58">
        <f t="shared" si="1"/>
        <v>3714.1790730000007</v>
      </c>
      <c r="G3" s="58">
        <f t="shared" si="1"/>
        <v>3825.6044451900007</v>
      </c>
      <c r="H3" s="58">
        <f t="shared" si="1"/>
        <v>3940.3725785457009</v>
      </c>
      <c r="I3" s="58">
        <f t="shared" si="1"/>
        <v>4058.583755902072</v>
      </c>
      <c r="J3" s="58">
        <f t="shared" si="1"/>
        <v>4180.3412685791345</v>
      </c>
      <c r="K3" s="58">
        <f t="shared" si="1"/>
        <v>4305.7515066365086</v>
      </c>
      <c r="L3" s="58">
        <f t="shared" si="1"/>
        <v>4434.9240518356037</v>
      </c>
      <c r="M3" s="58">
        <f t="shared" si="1"/>
        <v>4567.9717733906718</v>
      </c>
      <c r="N3" s="58">
        <f t="shared" ref="N3:W22" si="3">M3</f>
        <v>4567.9717733906718</v>
      </c>
      <c r="O3" s="58">
        <f t="shared" si="3"/>
        <v>4567.9717733906718</v>
      </c>
      <c r="P3" s="58">
        <f t="shared" si="3"/>
        <v>4567.9717733906718</v>
      </c>
      <c r="Q3" s="58">
        <f t="shared" si="3"/>
        <v>4567.9717733906718</v>
      </c>
      <c r="R3" s="58">
        <f t="shared" si="3"/>
        <v>4567.9717733906718</v>
      </c>
      <c r="S3" s="58">
        <f t="shared" si="3"/>
        <v>4567.9717733906718</v>
      </c>
      <c r="T3" s="58">
        <f t="shared" si="3"/>
        <v>4567.9717733906718</v>
      </c>
      <c r="U3" s="58">
        <f t="shared" si="3"/>
        <v>4567.9717733906718</v>
      </c>
      <c r="V3" s="58">
        <f t="shared" si="3"/>
        <v>4567.9717733906718</v>
      </c>
      <c r="W3" s="58">
        <f t="shared" si="3"/>
        <v>4567.9717733906718</v>
      </c>
    </row>
    <row r="4" spans="1:23" s="58" customFormat="1" x14ac:dyDescent="0.35">
      <c r="A4" t="s">
        <v>331</v>
      </c>
      <c r="B4" s="58">
        <v>3400</v>
      </c>
      <c r="C4" s="58">
        <f t="shared" si="0"/>
        <v>3502</v>
      </c>
      <c r="D4" s="58">
        <f t="shared" ref="D4" si="4">1.03*C4</f>
        <v>3607.06</v>
      </c>
      <c r="E4" s="58">
        <f t="shared" ref="E4" si="5">1.03*D4</f>
        <v>3715.2718</v>
      </c>
      <c r="F4" s="58">
        <f t="shared" ref="F4" si="6">1.03*E4</f>
        <v>3826.7299539999999</v>
      </c>
      <c r="G4" s="58">
        <f t="shared" ref="G4" si="7">1.03*F4</f>
        <v>3941.5318526199999</v>
      </c>
      <c r="H4" s="58">
        <f t="shared" ref="H4" si="8">1.03*G4</f>
        <v>4059.7778081985998</v>
      </c>
      <c r="I4" s="58">
        <f t="shared" ref="I4" si="9">1.03*H4</f>
        <v>4181.5711424445581</v>
      </c>
      <c r="J4" s="58">
        <f t="shared" ref="J4" si="10">1.03*I4</f>
        <v>4307.0182767178949</v>
      </c>
      <c r="K4" s="58">
        <f t="shared" ref="K4" si="11">1.03*J4</f>
        <v>4436.2288250194315</v>
      </c>
      <c r="L4" s="58">
        <f t="shared" ref="L4" si="12">1.03*K4</f>
        <v>4569.3156897700146</v>
      </c>
      <c r="M4" s="58">
        <f t="shared" ref="M4" si="13">1.03*L4</f>
        <v>4706.3951604631147</v>
      </c>
      <c r="N4" s="58">
        <f t="shared" ref="N4" si="14">M4</f>
        <v>4706.3951604631147</v>
      </c>
      <c r="O4" s="58">
        <f t="shared" ref="O4" si="15">N4</f>
        <v>4706.3951604631147</v>
      </c>
      <c r="P4" s="58">
        <f t="shared" ref="P4" si="16">O4</f>
        <v>4706.3951604631147</v>
      </c>
      <c r="Q4" s="58">
        <f t="shared" ref="Q4" si="17">P4</f>
        <v>4706.3951604631147</v>
      </c>
      <c r="R4" s="58">
        <f t="shared" ref="R4" si="18">Q4</f>
        <v>4706.3951604631147</v>
      </c>
      <c r="S4" s="58">
        <f t="shared" ref="S4" si="19">R4</f>
        <v>4706.3951604631147</v>
      </c>
      <c r="T4" s="58">
        <f t="shared" ref="T4" si="20">S4</f>
        <v>4706.3951604631147</v>
      </c>
      <c r="U4" s="58">
        <f t="shared" ref="U4" si="21">T4</f>
        <v>4706.3951604631147</v>
      </c>
      <c r="V4" s="58">
        <f t="shared" ref="V4" si="22">U4</f>
        <v>4706.3951604631147</v>
      </c>
      <c r="W4" s="58">
        <f t="shared" ref="W4" si="23">V4</f>
        <v>4706.3951604631147</v>
      </c>
    </row>
    <row r="5" spans="1:23" x14ac:dyDescent="0.35">
      <c r="A5" s="58" t="s">
        <v>240</v>
      </c>
      <c r="B5" s="58">
        <v>3400</v>
      </c>
      <c r="C5" s="58">
        <f t="shared" si="0"/>
        <v>3502</v>
      </c>
      <c r="D5" s="58">
        <f t="shared" si="1"/>
        <v>3607.06</v>
      </c>
      <c r="E5" s="58">
        <f t="shared" si="1"/>
        <v>3715.2718</v>
      </c>
      <c r="F5" s="58">
        <f t="shared" si="1"/>
        <v>3826.7299539999999</v>
      </c>
      <c r="G5" s="58">
        <f t="shared" si="1"/>
        <v>3941.5318526199999</v>
      </c>
      <c r="H5" s="58">
        <f t="shared" si="1"/>
        <v>4059.7778081985998</v>
      </c>
      <c r="I5" s="58">
        <f t="shared" si="1"/>
        <v>4181.5711424445581</v>
      </c>
      <c r="J5" s="58">
        <f t="shared" si="1"/>
        <v>4307.0182767178949</v>
      </c>
      <c r="K5" s="58">
        <f t="shared" si="1"/>
        <v>4436.2288250194315</v>
      </c>
      <c r="L5" s="58">
        <f t="shared" si="1"/>
        <v>4569.3156897700146</v>
      </c>
      <c r="M5" s="58">
        <f t="shared" si="1"/>
        <v>4706.3951604631147</v>
      </c>
      <c r="N5" s="58">
        <f t="shared" si="3"/>
        <v>4706.3951604631147</v>
      </c>
      <c r="O5" s="58">
        <f t="shared" si="3"/>
        <v>4706.3951604631147</v>
      </c>
      <c r="P5" s="58">
        <f t="shared" si="3"/>
        <v>4706.3951604631147</v>
      </c>
      <c r="Q5" s="58">
        <f t="shared" si="3"/>
        <v>4706.3951604631147</v>
      </c>
      <c r="R5" s="58">
        <f t="shared" si="3"/>
        <v>4706.3951604631147</v>
      </c>
      <c r="S5" s="58">
        <f t="shared" si="3"/>
        <v>4706.3951604631147</v>
      </c>
      <c r="T5" s="58">
        <f t="shared" si="3"/>
        <v>4706.3951604631147</v>
      </c>
      <c r="U5" s="58">
        <f t="shared" si="3"/>
        <v>4706.3951604631147</v>
      </c>
      <c r="V5" s="58">
        <f t="shared" si="3"/>
        <v>4706.3951604631147</v>
      </c>
      <c r="W5" s="58">
        <f t="shared" si="3"/>
        <v>4706.3951604631147</v>
      </c>
    </row>
    <row r="6" spans="1:23" x14ac:dyDescent="0.35">
      <c r="A6" s="58" t="s">
        <v>297</v>
      </c>
      <c r="B6" s="58">
        <v>3000</v>
      </c>
      <c r="C6" s="58">
        <f t="shared" si="0"/>
        <v>3090</v>
      </c>
      <c r="D6" s="58">
        <f t="shared" si="1"/>
        <v>3182.7000000000003</v>
      </c>
      <c r="E6" s="58">
        <f t="shared" si="1"/>
        <v>3278.1810000000005</v>
      </c>
      <c r="F6" s="58">
        <f t="shared" si="1"/>
        <v>3376.5264300000008</v>
      </c>
      <c r="G6" s="58">
        <f t="shared" si="1"/>
        <v>3477.8222229000007</v>
      </c>
      <c r="H6" s="58">
        <f t="shared" si="1"/>
        <v>3582.1568895870009</v>
      </c>
      <c r="I6" s="58">
        <f t="shared" si="1"/>
        <v>3689.621596274611</v>
      </c>
      <c r="J6" s="58">
        <f t="shared" si="1"/>
        <v>3800.3102441628494</v>
      </c>
      <c r="K6" s="58">
        <f t="shared" si="1"/>
        <v>3914.3195514877348</v>
      </c>
      <c r="L6" s="58">
        <f t="shared" si="1"/>
        <v>4031.7491380323668</v>
      </c>
      <c r="M6" s="58">
        <f t="shared" si="1"/>
        <v>4152.7016121733377</v>
      </c>
      <c r="N6" s="58">
        <f t="shared" si="3"/>
        <v>4152.7016121733377</v>
      </c>
      <c r="O6" s="58">
        <f t="shared" si="3"/>
        <v>4152.7016121733377</v>
      </c>
      <c r="P6" s="58">
        <f t="shared" si="3"/>
        <v>4152.7016121733377</v>
      </c>
      <c r="Q6" s="58">
        <f t="shared" si="3"/>
        <v>4152.7016121733377</v>
      </c>
      <c r="R6" s="58">
        <f t="shared" si="3"/>
        <v>4152.7016121733377</v>
      </c>
      <c r="S6" s="58">
        <f t="shared" si="3"/>
        <v>4152.7016121733377</v>
      </c>
      <c r="T6" s="58">
        <f t="shared" si="3"/>
        <v>4152.7016121733377</v>
      </c>
      <c r="U6" s="58">
        <f t="shared" si="3"/>
        <v>4152.7016121733377</v>
      </c>
      <c r="V6" s="58">
        <f t="shared" si="3"/>
        <v>4152.7016121733377</v>
      </c>
      <c r="W6" s="58">
        <f t="shared" si="3"/>
        <v>4152.7016121733377</v>
      </c>
    </row>
    <row r="7" spans="1:23" s="58" customFormat="1" x14ac:dyDescent="0.35">
      <c r="A7" t="s">
        <v>332</v>
      </c>
      <c r="B7" s="58">
        <v>3300</v>
      </c>
      <c r="C7" s="58">
        <f t="shared" si="0"/>
        <v>3399</v>
      </c>
      <c r="D7" s="58">
        <f t="shared" ref="D7" si="24">1.03*C7</f>
        <v>3500.9700000000003</v>
      </c>
      <c r="E7" s="58">
        <f t="shared" ref="E7" si="25">1.03*D7</f>
        <v>3605.9991000000005</v>
      </c>
      <c r="F7" s="58">
        <f t="shared" ref="F7" si="26">1.03*E7</f>
        <v>3714.1790730000007</v>
      </c>
      <c r="G7" s="58">
        <f t="shared" ref="G7" si="27">1.03*F7</f>
        <v>3825.6044451900007</v>
      </c>
      <c r="H7" s="58">
        <f t="shared" ref="H7" si="28">1.03*G7</f>
        <v>3940.3725785457009</v>
      </c>
      <c r="I7" s="58">
        <f t="shared" ref="I7" si="29">1.03*H7</f>
        <v>4058.583755902072</v>
      </c>
      <c r="J7" s="58">
        <f t="shared" ref="J7" si="30">1.03*I7</f>
        <v>4180.3412685791345</v>
      </c>
      <c r="K7" s="58">
        <f t="shared" ref="K7" si="31">1.03*J7</f>
        <v>4305.7515066365086</v>
      </c>
      <c r="L7" s="58">
        <f t="shared" ref="L7" si="32">1.03*K7</f>
        <v>4434.9240518356037</v>
      </c>
      <c r="M7" s="58">
        <f t="shared" ref="M7" si="33">1.03*L7</f>
        <v>4567.9717733906718</v>
      </c>
      <c r="N7" s="58">
        <f t="shared" ref="N7" si="34">M7</f>
        <v>4567.9717733906718</v>
      </c>
      <c r="O7" s="58">
        <f t="shared" ref="O7" si="35">N7</f>
        <v>4567.9717733906718</v>
      </c>
      <c r="P7" s="58">
        <f t="shared" ref="P7" si="36">O7</f>
        <v>4567.9717733906718</v>
      </c>
      <c r="Q7" s="58">
        <f t="shared" ref="Q7" si="37">P7</f>
        <v>4567.9717733906718</v>
      </c>
      <c r="R7" s="58">
        <f t="shared" ref="R7" si="38">Q7</f>
        <v>4567.9717733906718</v>
      </c>
      <c r="S7" s="58">
        <f t="shared" ref="S7" si="39">R7</f>
        <v>4567.9717733906718</v>
      </c>
      <c r="T7" s="58">
        <f t="shared" ref="T7" si="40">S7</f>
        <v>4567.9717733906718</v>
      </c>
      <c r="U7" s="58">
        <f t="shared" ref="U7" si="41">T7</f>
        <v>4567.9717733906718</v>
      </c>
      <c r="V7" s="58">
        <f t="shared" ref="V7" si="42">U7</f>
        <v>4567.9717733906718</v>
      </c>
      <c r="W7" s="58">
        <f t="shared" ref="W7" si="43">V7</f>
        <v>4567.9717733906718</v>
      </c>
    </row>
    <row r="8" spans="1:23" x14ac:dyDescent="0.35">
      <c r="A8" s="58" t="s">
        <v>298</v>
      </c>
      <c r="B8" s="58">
        <v>3300</v>
      </c>
      <c r="C8" s="58">
        <f t="shared" si="0"/>
        <v>3399</v>
      </c>
      <c r="D8" s="58">
        <f t="shared" ref="D8:M12" si="44">1.03*C8</f>
        <v>3500.9700000000003</v>
      </c>
      <c r="E8" s="58">
        <f t="shared" si="44"/>
        <v>3605.9991000000005</v>
      </c>
      <c r="F8" s="58">
        <f t="shared" si="44"/>
        <v>3714.1790730000007</v>
      </c>
      <c r="G8" s="58">
        <f t="shared" si="44"/>
        <v>3825.6044451900007</v>
      </c>
      <c r="H8" s="58">
        <f t="shared" si="44"/>
        <v>3940.3725785457009</v>
      </c>
      <c r="I8" s="58">
        <f t="shared" si="44"/>
        <v>4058.583755902072</v>
      </c>
      <c r="J8" s="58">
        <f t="shared" si="44"/>
        <v>4180.3412685791345</v>
      </c>
      <c r="K8" s="58">
        <f t="shared" si="44"/>
        <v>4305.7515066365086</v>
      </c>
      <c r="L8" s="58">
        <f t="shared" si="44"/>
        <v>4434.9240518356037</v>
      </c>
      <c r="M8" s="58">
        <f t="shared" si="44"/>
        <v>4567.9717733906718</v>
      </c>
      <c r="N8" s="58">
        <f t="shared" si="3"/>
        <v>4567.9717733906718</v>
      </c>
      <c r="O8" s="58">
        <f t="shared" si="3"/>
        <v>4567.9717733906718</v>
      </c>
      <c r="P8" s="58">
        <f t="shared" si="3"/>
        <v>4567.9717733906718</v>
      </c>
      <c r="Q8" s="58">
        <f t="shared" si="3"/>
        <v>4567.9717733906718</v>
      </c>
      <c r="R8" s="58">
        <f t="shared" si="3"/>
        <v>4567.9717733906718</v>
      </c>
      <c r="S8" s="58">
        <f t="shared" si="3"/>
        <v>4567.9717733906718</v>
      </c>
      <c r="T8" s="58">
        <f t="shared" si="3"/>
        <v>4567.9717733906718</v>
      </c>
      <c r="U8" s="58">
        <f t="shared" si="3"/>
        <v>4567.9717733906718</v>
      </c>
      <c r="V8" s="58">
        <f t="shared" si="3"/>
        <v>4567.9717733906718</v>
      </c>
      <c r="W8" s="58">
        <f t="shared" si="3"/>
        <v>4567.9717733906718</v>
      </c>
    </row>
    <row r="9" spans="1:23" x14ac:dyDescent="0.35">
      <c r="A9" s="58" t="s">
        <v>292</v>
      </c>
      <c r="B9" s="58">
        <v>4000</v>
      </c>
      <c r="C9" s="58">
        <f t="shared" ref="C9:C12" si="45">1.03*B9</f>
        <v>4120</v>
      </c>
      <c r="D9" s="58">
        <f t="shared" si="44"/>
        <v>4243.6000000000004</v>
      </c>
      <c r="E9" s="58">
        <f t="shared" si="44"/>
        <v>4370.9080000000004</v>
      </c>
      <c r="F9" s="58">
        <f t="shared" si="44"/>
        <v>4502.0352400000002</v>
      </c>
      <c r="G9" s="58">
        <f t="shared" si="44"/>
        <v>4637.0962972000007</v>
      </c>
      <c r="H9" s="58">
        <f t="shared" si="44"/>
        <v>4776.2091861160006</v>
      </c>
      <c r="I9" s="58">
        <f t="shared" si="44"/>
        <v>4919.495461699481</v>
      </c>
      <c r="J9" s="58">
        <f t="shared" si="44"/>
        <v>5067.0803255504652</v>
      </c>
      <c r="K9" s="58">
        <f t="shared" si="44"/>
        <v>5219.0927353169791</v>
      </c>
      <c r="L9" s="58">
        <f t="shared" si="44"/>
        <v>5375.6655173764884</v>
      </c>
      <c r="M9" s="58">
        <f t="shared" si="44"/>
        <v>5536.935482897783</v>
      </c>
      <c r="N9" s="58">
        <f t="shared" si="3"/>
        <v>5536.935482897783</v>
      </c>
      <c r="O9" s="58">
        <f t="shared" si="3"/>
        <v>5536.935482897783</v>
      </c>
      <c r="P9" s="58">
        <f t="shared" si="3"/>
        <v>5536.935482897783</v>
      </c>
      <c r="Q9" s="58">
        <f t="shared" si="3"/>
        <v>5536.935482897783</v>
      </c>
      <c r="R9" s="58">
        <f t="shared" si="3"/>
        <v>5536.935482897783</v>
      </c>
      <c r="S9" s="58">
        <f t="shared" si="3"/>
        <v>5536.935482897783</v>
      </c>
      <c r="T9" s="58">
        <f t="shared" si="3"/>
        <v>5536.935482897783</v>
      </c>
      <c r="U9" s="58">
        <f t="shared" si="3"/>
        <v>5536.935482897783</v>
      </c>
      <c r="V9" s="58">
        <f t="shared" si="3"/>
        <v>5536.935482897783</v>
      </c>
      <c r="W9" s="58">
        <f t="shared" si="3"/>
        <v>5536.935482897783</v>
      </c>
    </row>
    <row r="10" spans="1:23" x14ac:dyDescent="0.35">
      <c r="A10" s="58" t="s">
        <v>293</v>
      </c>
      <c r="B10" s="58">
        <v>4300</v>
      </c>
      <c r="C10" s="58">
        <f t="shared" si="45"/>
        <v>4429</v>
      </c>
      <c r="D10" s="58">
        <f t="shared" si="44"/>
        <v>4561.87</v>
      </c>
      <c r="E10" s="58">
        <f t="shared" si="44"/>
        <v>4698.7260999999999</v>
      </c>
      <c r="F10" s="58">
        <f t="shared" si="44"/>
        <v>4839.6878829999996</v>
      </c>
      <c r="G10" s="58">
        <f t="shared" si="44"/>
        <v>4984.8785194900001</v>
      </c>
      <c r="H10" s="58">
        <f t="shared" si="44"/>
        <v>5134.4248750747001</v>
      </c>
      <c r="I10" s="58">
        <f t="shared" si="44"/>
        <v>5288.4576213269411</v>
      </c>
      <c r="J10" s="58">
        <f t="shared" si="44"/>
        <v>5447.111349966749</v>
      </c>
      <c r="K10" s="58">
        <f t="shared" si="44"/>
        <v>5610.5246904657515</v>
      </c>
      <c r="L10" s="58">
        <f t="shared" si="44"/>
        <v>5778.840431179724</v>
      </c>
      <c r="M10" s="58">
        <f t="shared" si="44"/>
        <v>5952.2056441151162</v>
      </c>
      <c r="N10" s="58">
        <f t="shared" si="3"/>
        <v>5952.2056441151162</v>
      </c>
      <c r="O10" s="58">
        <f t="shared" si="3"/>
        <v>5952.2056441151162</v>
      </c>
      <c r="P10" s="58">
        <f t="shared" si="3"/>
        <v>5952.2056441151162</v>
      </c>
      <c r="Q10" s="58">
        <f t="shared" si="3"/>
        <v>5952.2056441151162</v>
      </c>
      <c r="R10" s="58">
        <f t="shared" si="3"/>
        <v>5952.2056441151162</v>
      </c>
      <c r="S10" s="58">
        <f t="shared" si="3"/>
        <v>5952.2056441151162</v>
      </c>
      <c r="T10" s="58">
        <f t="shared" si="3"/>
        <v>5952.2056441151162</v>
      </c>
      <c r="U10" s="58">
        <f t="shared" si="3"/>
        <v>5952.2056441151162</v>
      </c>
      <c r="V10" s="58">
        <f t="shared" si="3"/>
        <v>5952.2056441151162</v>
      </c>
      <c r="W10" s="58">
        <f t="shared" si="3"/>
        <v>5952.2056441151162</v>
      </c>
    </row>
    <row r="11" spans="1:23" s="58" customFormat="1" x14ac:dyDescent="0.35">
      <c r="A11" t="s">
        <v>333</v>
      </c>
      <c r="B11" s="58">
        <v>4600</v>
      </c>
      <c r="C11" s="58">
        <f t="shared" ref="C11" si="46">1.03*B11</f>
        <v>4738</v>
      </c>
      <c r="D11" s="58">
        <f t="shared" ref="D11" si="47">1.03*C11</f>
        <v>4880.1400000000003</v>
      </c>
      <c r="E11" s="58">
        <f t="shared" ref="E11" si="48">1.03*D11</f>
        <v>5026.5442000000003</v>
      </c>
      <c r="F11" s="58">
        <f t="shared" ref="F11" si="49">1.03*E11</f>
        <v>5177.3405260000009</v>
      </c>
      <c r="G11" s="58">
        <f t="shared" ref="G11" si="50">1.03*F11</f>
        <v>5332.6607417800014</v>
      </c>
      <c r="H11" s="58">
        <f t="shared" ref="H11" si="51">1.03*G11</f>
        <v>5492.6405640334015</v>
      </c>
      <c r="I11" s="58">
        <f t="shared" ref="I11" si="52">1.03*H11</f>
        <v>5657.4197809544039</v>
      </c>
      <c r="J11" s="58">
        <f t="shared" ref="J11" si="53">1.03*I11</f>
        <v>5827.1423743830364</v>
      </c>
      <c r="K11" s="58">
        <f t="shared" ref="K11" si="54">1.03*J11</f>
        <v>6001.9566456145276</v>
      </c>
      <c r="L11" s="58">
        <f t="shared" ref="L11" si="55">1.03*K11</f>
        <v>6182.0153449829631</v>
      </c>
      <c r="M11" s="58">
        <f t="shared" ref="M11" si="56">1.03*L11</f>
        <v>6367.4758053324522</v>
      </c>
      <c r="N11" s="58">
        <f t="shared" ref="N11" si="57">M11</f>
        <v>6367.4758053324522</v>
      </c>
      <c r="O11" s="58">
        <f t="shared" ref="O11" si="58">N11</f>
        <v>6367.4758053324522</v>
      </c>
      <c r="P11" s="58">
        <f t="shared" ref="P11" si="59">O11</f>
        <v>6367.4758053324522</v>
      </c>
      <c r="Q11" s="58">
        <f t="shared" ref="Q11" si="60">P11</f>
        <v>6367.4758053324522</v>
      </c>
      <c r="R11" s="58">
        <f t="shared" ref="R11" si="61">Q11</f>
        <v>6367.4758053324522</v>
      </c>
      <c r="S11" s="58">
        <f t="shared" ref="S11" si="62">R11</f>
        <v>6367.4758053324522</v>
      </c>
      <c r="T11" s="58">
        <f t="shared" ref="T11" si="63">S11</f>
        <v>6367.4758053324522</v>
      </c>
      <c r="U11" s="58">
        <f t="shared" ref="U11" si="64">T11</f>
        <v>6367.4758053324522</v>
      </c>
      <c r="V11" s="58">
        <f t="shared" ref="V11" si="65">U11</f>
        <v>6367.4758053324522</v>
      </c>
      <c r="W11" s="58">
        <f t="shared" ref="W11" si="66">V11</f>
        <v>6367.4758053324522</v>
      </c>
    </row>
    <row r="12" spans="1:23" x14ac:dyDescent="0.35">
      <c r="A12" s="58" t="s">
        <v>301</v>
      </c>
      <c r="B12" s="58">
        <v>4600</v>
      </c>
      <c r="C12" s="58">
        <f t="shared" si="45"/>
        <v>4738</v>
      </c>
      <c r="D12" s="58">
        <f t="shared" si="44"/>
        <v>4880.1400000000003</v>
      </c>
      <c r="E12" s="58">
        <f t="shared" si="44"/>
        <v>5026.5442000000003</v>
      </c>
      <c r="F12" s="58">
        <f t="shared" si="44"/>
        <v>5177.3405260000009</v>
      </c>
      <c r="G12" s="58">
        <f t="shared" si="44"/>
        <v>5332.6607417800014</v>
      </c>
      <c r="H12" s="58">
        <f t="shared" si="44"/>
        <v>5492.6405640334015</v>
      </c>
      <c r="I12" s="58">
        <f t="shared" si="44"/>
        <v>5657.4197809544039</v>
      </c>
      <c r="J12" s="58">
        <f t="shared" si="44"/>
        <v>5827.1423743830364</v>
      </c>
      <c r="K12" s="58">
        <f t="shared" si="44"/>
        <v>6001.9566456145276</v>
      </c>
      <c r="L12" s="58">
        <f t="shared" si="44"/>
        <v>6182.0153449829631</v>
      </c>
      <c r="M12" s="58">
        <f t="shared" si="44"/>
        <v>6367.4758053324522</v>
      </c>
      <c r="N12" s="58">
        <f t="shared" si="3"/>
        <v>6367.4758053324522</v>
      </c>
      <c r="O12" s="58">
        <f t="shared" si="3"/>
        <v>6367.4758053324522</v>
      </c>
      <c r="P12" s="58">
        <f t="shared" si="3"/>
        <v>6367.4758053324522</v>
      </c>
      <c r="Q12" s="58">
        <f t="shared" si="3"/>
        <v>6367.4758053324522</v>
      </c>
      <c r="R12" s="58">
        <f t="shared" si="3"/>
        <v>6367.4758053324522</v>
      </c>
      <c r="S12" s="58">
        <f t="shared" si="3"/>
        <v>6367.4758053324522</v>
      </c>
      <c r="T12" s="58">
        <f t="shared" si="3"/>
        <v>6367.4758053324522</v>
      </c>
      <c r="U12" s="58">
        <f t="shared" si="3"/>
        <v>6367.4758053324522</v>
      </c>
      <c r="V12" s="58">
        <f t="shared" si="3"/>
        <v>6367.4758053324522</v>
      </c>
      <c r="W12" s="58">
        <f t="shared" si="3"/>
        <v>6367.4758053324522</v>
      </c>
    </row>
    <row r="13" spans="1:23" x14ac:dyDescent="0.35">
      <c r="A13" s="58" t="s">
        <v>243</v>
      </c>
      <c r="B13" s="58">
        <v>3000</v>
      </c>
      <c r="C13" s="58">
        <f t="shared" ref="C13:C22" si="67">1.03*B13</f>
        <v>3090</v>
      </c>
      <c r="D13" s="58">
        <f>1.02*C13</f>
        <v>3151.8</v>
      </c>
      <c r="E13" s="58">
        <f>1.02*D13</f>
        <v>3214.8360000000002</v>
      </c>
      <c r="F13" s="58">
        <f>1.01*E13</f>
        <v>3246.9843600000004</v>
      </c>
      <c r="G13" s="58">
        <f t="shared" ref="G13:M13" si="68">1.01*F13</f>
        <v>3279.4542036000003</v>
      </c>
      <c r="H13" s="58">
        <f t="shared" si="68"/>
        <v>3312.2487456360004</v>
      </c>
      <c r="I13" s="58">
        <f t="shared" si="68"/>
        <v>3345.3712330923604</v>
      </c>
      <c r="J13" s="58">
        <f t="shared" si="68"/>
        <v>3378.8249454232841</v>
      </c>
      <c r="K13" s="58">
        <f t="shared" si="68"/>
        <v>3412.6131948775169</v>
      </c>
      <c r="L13" s="58">
        <f t="shared" si="68"/>
        <v>3446.7393268262922</v>
      </c>
      <c r="M13" s="58">
        <f t="shared" si="68"/>
        <v>3481.2067200945553</v>
      </c>
      <c r="N13" s="58">
        <f t="shared" si="3"/>
        <v>3481.2067200945553</v>
      </c>
      <c r="O13" s="58">
        <f t="shared" si="3"/>
        <v>3481.2067200945553</v>
      </c>
      <c r="P13" s="58">
        <f t="shared" si="3"/>
        <v>3481.2067200945553</v>
      </c>
      <c r="Q13" s="58">
        <f t="shared" si="3"/>
        <v>3481.2067200945553</v>
      </c>
      <c r="R13" s="58">
        <f t="shared" si="3"/>
        <v>3481.2067200945553</v>
      </c>
      <c r="S13" s="58">
        <f t="shared" si="3"/>
        <v>3481.2067200945553</v>
      </c>
      <c r="T13" s="58">
        <f t="shared" si="3"/>
        <v>3481.2067200945553</v>
      </c>
      <c r="U13" s="58">
        <f t="shared" si="3"/>
        <v>3481.2067200945553</v>
      </c>
      <c r="V13" s="58">
        <f t="shared" si="3"/>
        <v>3481.2067200945553</v>
      </c>
      <c r="W13" s="58">
        <f t="shared" si="3"/>
        <v>3481.2067200945553</v>
      </c>
    </row>
    <row r="14" spans="1:23" s="58" customFormat="1" x14ac:dyDescent="0.35">
      <c r="A14" t="s">
        <v>334</v>
      </c>
      <c r="B14" s="58">
        <v>3200</v>
      </c>
      <c r="C14" s="58">
        <f t="shared" ref="C14:C15" si="69">1.03*B14</f>
        <v>3296</v>
      </c>
      <c r="D14" s="58">
        <f t="shared" ref="D14:E14" si="70">1.02*C14</f>
        <v>3361.92</v>
      </c>
      <c r="E14" s="58">
        <f t="shared" si="70"/>
        <v>3429.1584000000003</v>
      </c>
      <c r="F14" s="58">
        <f t="shared" ref="F14:F15" si="71">1.01*E14</f>
        <v>3463.4499840000003</v>
      </c>
      <c r="G14" s="58">
        <f t="shared" ref="G14:G15" si="72">1.01*F14</f>
        <v>3498.0844838400003</v>
      </c>
      <c r="H14" s="58">
        <f t="shared" ref="H14:H15" si="73">1.01*G14</f>
        <v>3533.0653286784004</v>
      </c>
      <c r="I14" s="58">
        <f t="shared" ref="I14:I15" si="74">1.01*H14</f>
        <v>3568.3959819651845</v>
      </c>
      <c r="J14" s="58">
        <f t="shared" ref="J14:J15" si="75">1.01*I14</f>
        <v>3604.0799417848366</v>
      </c>
      <c r="K14" s="58">
        <f t="shared" ref="K14:K15" si="76">1.01*J14</f>
        <v>3640.1207412026852</v>
      </c>
      <c r="L14" s="58">
        <f t="shared" ref="L14:L15" si="77">1.01*K14</f>
        <v>3676.5219486147121</v>
      </c>
      <c r="M14" s="58">
        <f t="shared" ref="M14:M15" si="78">1.01*L14</f>
        <v>3713.2871681008592</v>
      </c>
      <c r="N14" s="58">
        <f t="shared" ref="N14:N15" si="79">M14</f>
        <v>3713.2871681008592</v>
      </c>
      <c r="O14" s="58">
        <f t="shared" ref="O14:O15" si="80">N14</f>
        <v>3713.2871681008592</v>
      </c>
      <c r="P14" s="58">
        <f t="shared" ref="P14:P15" si="81">O14</f>
        <v>3713.2871681008592</v>
      </c>
      <c r="Q14" s="58">
        <f t="shared" ref="Q14:Q15" si="82">P14</f>
        <v>3713.2871681008592</v>
      </c>
      <c r="R14" s="58">
        <f t="shared" ref="R14:R15" si="83">Q14</f>
        <v>3713.2871681008592</v>
      </c>
      <c r="S14" s="58">
        <f t="shared" ref="S14:S15" si="84">R14</f>
        <v>3713.2871681008592</v>
      </c>
      <c r="T14" s="58">
        <f t="shared" ref="T14:T15" si="85">S14</f>
        <v>3713.2871681008592</v>
      </c>
      <c r="U14" s="58">
        <f t="shared" ref="U14:U15" si="86">T14</f>
        <v>3713.2871681008592</v>
      </c>
      <c r="V14" s="58">
        <f t="shared" ref="V14:V15" si="87">U14</f>
        <v>3713.2871681008592</v>
      </c>
      <c r="W14" s="58">
        <f t="shared" ref="W14:W15" si="88">V14</f>
        <v>3713.2871681008592</v>
      </c>
    </row>
    <row r="15" spans="1:23" x14ac:dyDescent="0.35">
      <c r="A15" s="58" t="s">
        <v>244</v>
      </c>
      <c r="B15" s="58">
        <v>3200</v>
      </c>
      <c r="C15" s="58">
        <f t="shared" si="69"/>
        <v>3296</v>
      </c>
      <c r="D15" s="58">
        <f t="shared" ref="D15:E15" si="89">1.02*C15</f>
        <v>3361.92</v>
      </c>
      <c r="E15" s="58">
        <f t="shared" si="89"/>
        <v>3429.1584000000003</v>
      </c>
      <c r="F15" s="58">
        <f t="shared" si="71"/>
        <v>3463.4499840000003</v>
      </c>
      <c r="G15" s="58">
        <f t="shared" si="72"/>
        <v>3498.0844838400003</v>
      </c>
      <c r="H15" s="58">
        <f t="shared" si="73"/>
        <v>3533.0653286784004</v>
      </c>
      <c r="I15" s="58">
        <f t="shared" si="74"/>
        <v>3568.3959819651845</v>
      </c>
      <c r="J15" s="58">
        <f t="shared" si="75"/>
        <v>3604.0799417848366</v>
      </c>
      <c r="K15" s="58">
        <f t="shared" si="76"/>
        <v>3640.1207412026852</v>
      </c>
      <c r="L15" s="58">
        <f t="shared" si="77"/>
        <v>3676.5219486147121</v>
      </c>
      <c r="M15" s="58">
        <f t="shared" si="78"/>
        <v>3713.2871681008592</v>
      </c>
      <c r="N15" s="58">
        <f t="shared" si="79"/>
        <v>3713.2871681008592</v>
      </c>
      <c r="O15" s="58">
        <f t="shared" si="80"/>
        <v>3713.2871681008592</v>
      </c>
      <c r="P15" s="58">
        <f t="shared" si="81"/>
        <v>3713.2871681008592</v>
      </c>
      <c r="Q15" s="58">
        <f t="shared" si="82"/>
        <v>3713.2871681008592</v>
      </c>
      <c r="R15" s="58">
        <f t="shared" si="83"/>
        <v>3713.2871681008592</v>
      </c>
      <c r="S15" s="58">
        <f t="shared" si="84"/>
        <v>3713.2871681008592</v>
      </c>
      <c r="T15" s="58">
        <f t="shared" si="85"/>
        <v>3713.2871681008592</v>
      </c>
      <c r="U15" s="58">
        <f t="shared" si="86"/>
        <v>3713.2871681008592</v>
      </c>
      <c r="V15" s="58">
        <f t="shared" si="87"/>
        <v>3713.2871681008592</v>
      </c>
      <c r="W15" s="58">
        <f t="shared" si="88"/>
        <v>3713.2871681008592</v>
      </c>
    </row>
    <row r="16" spans="1:23" x14ac:dyDescent="0.35">
      <c r="A16" s="58" t="s">
        <v>295</v>
      </c>
      <c r="B16" s="58">
        <v>5500</v>
      </c>
      <c r="C16" s="58">
        <f t="shared" si="67"/>
        <v>5665</v>
      </c>
      <c r="D16" s="58">
        <f t="shared" ref="D16:M16" si="90">1.03*C16</f>
        <v>5834.95</v>
      </c>
      <c r="E16" s="58">
        <f t="shared" si="90"/>
        <v>6009.9984999999997</v>
      </c>
      <c r="F16" s="58">
        <f t="shared" si="90"/>
        <v>6190.2984550000001</v>
      </c>
      <c r="G16" s="58">
        <f t="shared" si="90"/>
        <v>6376.0074086499999</v>
      </c>
      <c r="H16" s="58">
        <f t="shared" si="90"/>
        <v>6567.2876309095</v>
      </c>
      <c r="I16" s="58">
        <f t="shared" si="90"/>
        <v>6764.3062598367851</v>
      </c>
      <c r="J16" s="58">
        <f t="shared" si="90"/>
        <v>6967.2354476318887</v>
      </c>
      <c r="K16" s="58">
        <f t="shared" si="90"/>
        <v>7176.2525110608458</v>
      </c>
      <c r="L16" s="58">
        <f t="shared" si="90"/>
        <v>7391.5400863926716</v>
      </c>
      <c r="M16" s="58">
        <f t="shared" si="90"/>
        <v>7613.2862889844519</v>
      </c>
      <c r="N16" s="58">
        <f t="shared" si="3"/>
        <v>7613.2862889844519</v>
      </c>
      <c r="O16" s="58">
        <f t="shared" si="3"/>
        <v>7613.2862889844519</v>
      </c>
      <c r="P16" s="58">
        <f t="shared" si="3"/>
        <v>7613.2862889844519</v>
      </c>
      <c r="Q16" s="58">
        <f t="shared" si="3"/>
        <v>7613.2862889844519</v>
      </c>
      <c r="R16" s="58">
        <f t="shared" si="3"/>
        <v>7613.2862889844519</v>
      </c>
      <c r="S16" s="58">
        <f t="shared" si="3"/>
        <v>7613.2862889844519</v>
      </c>
      <c r="T16" s="58">
        <f t="shared" si="3"/>
        <v>7613.2862889844519</v>
      </c>
      <c r="U16" s="58">
        <f t="shared" si="3"/>
        <v>7613.2862889844519</v>
      </c>
      <c r="V16" s="58">
        <f t="shared" si="3"/>
        <v>7613.2862889844519</v>
      </c>
      <c r="W16" s="58">
        <f t="shared" si="3"/>
        <v>7613.2862889844519</v>
      </c>
    </row>
    <row r="17" spans="1:23" x14ac:dyDescent="0.35">
      <c r="A17" s="58" t="s">
        <v>296</v>
      </c>
      <c r="B17" s="58">
        <v>5800</v>
      </c>
      <c r="C17" s="58">
        <f t="shared" si="67"/>
        <v>5974</v>
      </c>
      <c r="D17" s="58">
        <f t="shared" ref="D17:M17" si="91">1.03*C17</f>
        <v>6153.22</v>
      </c>
      <c r="E17" s="58">
        <f t="shared" si="91"/>
        <v>6337.8166000000001</v>
      </c>
      <c r="F17" s="58">
        <f t="shared" si="91"/>
        <v>6527.9510980000005</v>
      </c>
      <c r="G17" s="58">
        <f t="shared" si="91"/>
        <v>6723.7896309400003</v>
      </c>
      <c r="H17" s="58">
        <f t="shared" si="91"/>
        <v>6925.5033198682004</v>
      </c>
      <c r="I17" s="58">
        <f t="shared" si="91"/>
        <v>7133.268419464247</v>
      </c>
      <c r="J17" s="58">
        <f t="shared" si="91"/>
        <v>7347.2664720481744</v>
      </c>
      <c r="K17" s="58">
        <f t="shared" si="91"/>
        <v>7567.68446620962</v>
      </c>
      <c r="L17" s="58">
        <f t="shared" si="91"/>
        <v>7794.7150001959089</v>
      </c>
      <c r="M17" s="58">
        <f t="shared" si="91"/>
        <v>8028.556450201786</v>
      </c>
      <c r="N17" s="58">
        <f t="shared" si="3"/>
        <v>8028.556450201786</v>
      </c>
      <c r="O17" s="58">
        <f t="shared" si="3"/>
        <v>8028.556450201786</v>
      </c>
      <c r="P17" s="58">
        <f t="shared" si="3"/>
        <v>8028.556450201786</v>
      </c>
      <c r="Q17" s="58">
        <f t="shared" si="3"/>
        <v>8028.556450201786</v>
      </c>
      <c r="R17" s="58">
        <f t="shared" si="3"/>
        <v>8028.556450201786</v>
      </c>
      <c r="S17" s="58">
        <f t="shared" si="3"/>
        <v>8028.556450201786</v>
      </c>
      <c r="T17" s="58">
        <f t="shared" si="3"/>
        <v>8028.556450201786</v>
      </c>
      <c r="U17" s="58">
        <f t="shared" si="3"/>
        <v>8028.556450201786</v>
      </c>
      <c r="V17" s="58">
        <f t="shared" si="3"/>
        <v>8028.556450201786</v>
      </c>
      <c r="W17" s="58">
        <f t="shared" si="3"/>
        <v>8028.556450201786</v>
      </c>
    </row>
    <row r="18" spans="1:23" s="58" customFormat="1" x14ac:dyDescent="0.35">
      <c r="A18" t="s">
        <v>335</v>
      </c>
      <c r="B18" s="58">
        <v>6100</v>
      </c>
      <c r="C18" s="58">
        <f t="shared" ref="C18" si="92">1.03*B18</f>
        <v>6283</v>
      </c>
      <c r="D18" s="58">
        <f t="shared" ref="D18" si="93">1.03*C18</f>
        <v>6471.49</v>
      </c>
      <c r="E18" s="58">
        <f t="shared" ref="E18" si="94">1.03*D18</f>
        <v>6665.6346999999996</v>
      </c>
      <c r="F18" s="58">
        <f t="shared" ref="F18" si="95">1.03*E18</f>
        <v>6865.6037409999999</v>
      </c>
      <c r="G18" s="58">
        <f t="shared" ref="G18" si="96">1.03*F18</f>
        <v>7071.5718532299998</v>
      </c>
      <c r="H18" s="58">
        <f t="shared" ref="H18" si="97">1.03*G18</f>
        <v>7283.7190088268999</v>
      </c>
      <c r="I18" s="58">
        <f t="shared" ref="I18" si="98">1.03*H18</f>
        <v>7502.2305790917071</v>
      </c>
      <c r="J18" s="58">
        <f t="shared" ref="J18" si="99">1.03*I18</f>
        <v>7727.2974964644582</v>
      </c>
      <c r="K18" s="58">
        <f t="shared" ref="K18" si="100">1.03*J18</f>
        <v>7959.1164213583925</v>
      </c>
      <c r="L18" s="58">
        <f t="shared" ref="L18" si="101">1.03*K18</f>
        <v>8197.8899139991445</v>
      </c>
      <c r="M18" s="58">
        <f t="shared" ref="M18" si="102">1.03*L18</f>
        <v>8443.8266114191192</v>
      </c>
      <c r="N18" s="58">
        <f t="shared" ref="N18" si="103">M18</f>
        <v>8443.8266114191192</v>
      </c>
      <c r="O18" s="58">
        <f t="shared" ref="O18" si="104">N18</f>
        <v>8443.8266114191192</v>
      </c>
      <c r="P18" s="58">
        <f t="shared" ref="P18" si="105">O18</f>
        <v>8443.8266114191192</v>
      </c>
      <c r="Q18" s="58">
        <f t="shared" ref="Q18" si="106">P18</f>
        <v>8443.8266114191192</v>
      </c>
      <c r="R18" s="58">
        <f t="shared" ref="R18" si="107">Q18</f>
        <v>8443.8266114191192</v>
      </c>
      <c r="S18" s="58">
        <f t="shared" ref="S18" si="108">R18</f>
        <v>8443.8266114191192</v>
      </c>
      <c r="T18" s="58">
        <f t="shared" ref="T18" si="109">S18</f>
        <v>8443.8266114191192</v>
      </c>
      <c r="U18" s="58">
        <f t="shared" ref="U18" si="110">T18</f>
        <v>8443.8266114191192</v>
      </c>
      <c r="V18" s="58">
        <f t="shared" ref="V18" si="111">U18</f>
        <v>8443.8266114191192</v>
      </c>
      <c r="W18" s="58">
        <f t="shared" ref="W18" si="112">V18</f>
        <v>8443.8266114191192</v>
      </c>
    </row>
    <row r="19" spans="1:23" x14ac:dyDescent="0.35">
      <c r="A19" s="58" t="s">
        <v>294</v>
      </c>
      <c r="B19" s="58">
        <v>6100</v>
      </c>
      <c r="C19" s="58">
        <f t="shared" si="67"/>
        <v>6283</v>
      </c>
      <c r="D19" s="58">
        <f t="shared" ref="D19:M19" si="113">1.03*C19</f>
        <v>6471.49</v>
      </c>
      <c r="E19" s="58">
        <f t="shared" si="113"/>
        <v>6665.6346999999996</v>
      </c>
      <c r="F19" s="58">
        <f t="shared" si="113"/>
        <v>6865.6037409999999</v>
      </c>
      <c r="G19" s="58">
        <f t="shared" si="113"/>
        <v>7071.5718532299998</v>
      </c>
      <c r="H19" s="58">
        <f t="shared" si="113"/>
        <v>7283.7190088268999</v>
      </c>
      <c r="I19" s="58">
        <f t="shared" si="113"/>
        <v>7502.2305790917071</v>
      </c>
      <c r="J19" s="58">
        <f t="shared" si="113"/>
        <v>7727.2974964644582</v>
      </c>
      <c r="K19" s="58">
        <f t="shared" si="113"/>
        <v>7959.1164213583925</v>
      </c>
      <c r="L19" s="58">
        <f t="shared" si="113"/>
        <v>8197.8899139991445</v>
      </c>
      <c r="M19" s="58">
        <f t="shared" si="113"/>
        <v>8443.8266114191192</v>
      </c>
      <c r="N19" s="58">
        <f t="shared" si="3"/>
        <v>8443.8266114191192</v>
      </c>
      <c r="O19" s="58">
        <f t="shared" si="3"/>
        <v>8443.8266114191192</v>
      </c>
      <c r="P19" s="58">
        <f t="shared" si="3"/>
        <v>8443.8266114191192</v>
      </c>
      <c r="Q19" s="58">
        <f t="shared" si="3"/>
        <v>8443.8266114191192</v>
      </c>
      <c r="R19" s="58">
        <f t="shared" si="3"/>
        <v>8443.8266114191192</v>
      </c>
      <c r="S19" s="58">
        <f t="shared" si="3"/>
        <v>8443.8266114191192</v>
      </c>
      <c r="T19" s="58">
        <f t="shared" si="3"/>
        <v>8443.8266114191192</v>
      </c>
      <c r="U19" s="58">
        <f t="shared" si="3"/>
        <v>8443.8266114191192</v>
      </c>
      <c r="V19" s="58">
        <f t="shared" si="3"/>
        <v>8443.8266114191192</v>
      </c>
      <c r="W19" s="58">
        <f t="shared" si="3"/>
        <v>8443.8266114191192</v>
      </c>
    </row>
    <row r="20" spans="1:23" x14ac:dyDescent="0.35">
      <c r="A20" s="58" t="s">
        <v>242</v>
      </c>
      <c r="B20" s="58">
        <v>2000</v>
      </c>
      <c r="C20" s="58">
        <f t="shared" si="67"/>
        <v>2060</v>
      </c>
      <c r="D20" s="58">
        <f t="shared" ref="D20:M20" si="114">1.03*C20</f>
        <v>2121.8000000000002</v>
      </c>
      <c r="E20" s="58">
        <f t="shared" si="114"/>
        <v>2185.4540000000002</v>
      </c>
      <c r="F20" s="58">
        <f t="shared" si="114"/>
        <v>2251.0176200000001</v>
      </c>
      <c r="G20" s="58">
        <f t="shared" si="114"/>
        <v>2318.5481486000003</v>
      </c>
      <c r="H20" s="58">
        <f t="shared" si="114"/>
        <v>2388.1045930580003</v>
      </c>
      <c r="I20" s="58">
        <f t="shared" si="114"/>
        <v>2459.7477308497405</v>
      </c>
      <c r="J20" s="58">
        <f t="shared" si="114"/>
        <v>2533.5401627752326</v>
      </c>
      <c r="K20" s="58">
        <f t="shared" si="114"/>
        <v>2609.5463676584895</v>
      </c>
      <c r="L20" s="58">
        <f t="shared" si="114"/>
        <v>2687.8327586882442</v>
      </c>
      <c r="M20" s="58">
        <f t="shared" si="114"/>
        <v>2768.4677414488915</v>
      </c>
      <c r="N20" s="58">
        <f t="shared" si="3"/>
        <v>2768.4677414488915</v>
      </c>
      <c r="O20" s="58">
        <f t="shared" si="3"/>
        <v>2768.4677414488915</v>
      </c>
      <c r="P20" s="58">
        <f t="shared" si="3"/>
        <v>2768.4677414488915</v>
      </c>
      <c r="Q20" s="58">
        <f t="shared" si="3"/>
        <v>2768.4677414488915</v>
      </c>
      <c r="R20" s="58">
        <f t="shared" si="3"/>
        <v>2768.4677414488915</v>
      </c>
      <c r="S20" s="58">
        <f t="shared" si="3"/>
        <v>2768.4677414488915</v>
      </c>
      <c r="T20" s="58">
        <f t="shared" si="3"/>
        <v>2768.4677414488915</v>
      </c>
      <c r="U20" s="58">
        <f t="shared" si="3"/>
        <v>2768.4677414488915</v>
      </c>
      <c r="V20" s="58">
        <f t="shared" si="3"/>
        <v>2768.4677414488915</v>
      </c>
      <c r="W20" s="58">
        <f t="shared" si="3"/>
        <v>2768.4677414488915</v>
      </c>
    </row>
    <row r="21" spans="1:23" s="58" customFormat="1" x14ac:dyDescent="0.35">
      <c r="A21" t="s">
        <v>336</v>
      </c>
      <c r="B21" s="58">
        <v>2200</v>
      </c>
      <c r="C21" s="58">
        <f t="shared" ref="C21" si="115">1.03*B21</f>
        <v>2266</v>
      </c>
      <c r="D21" s="58">
        <f t="shared" ref="D21" si="116">1.03*C21</f>
        <v>2333.98</v>
      </c>
      <c r="E21" s="58">
        <f t="shared" ref="E21" si="117">1.03*D21</f>
        <v>2403.9994000000002</v>
      </c>
      <c r="F21" s="58">
        <f t="shared" ref="F21" si="118">1.03*E21</f>
        <v>2476.1193820000003</v>
      </c>
      <c r="G21" s="58">
        <f t="shared" ref="G21" si="119">1.03*F21</f>
        <v>2550.4029634600006</v>
      </c>
      <c r="H21" s="58">
        <f t="shared" ref="H21" si="120">1.03*G21</f>
        <v>2626.9150523638009</v>
      </c>
      <c r="I21" s="58">
        <f t="shared" ref="I21" si="121">1.03*H21</f>
        <v>2705.722503934715</v>
      </c>
      <c r="J21" s="58">
        <f t="shared" ref="J21" si="122">1.03*I21</f>
        <v>2786.8941790527565</v>
      </c>
      <c r="K21" s="58">
        <f t="shared" ref="K21" si="123">1.03*J21</f>
        <v>2870.501004424339</v>
      </c>
      <c r="L21" s="58">
        <f t="shared" ref="L21" si="124">1.03*K21</f>
        <v>2956.6160345570693</v>
      </c>
      <c r="M21" s="58">
        <f t="shared" ref="M21" si="125">1.03*L21</f>
        <v>3045.3145155937814</v>
      </c>
      <c r="N21" s="58">
        <f t="shared" ref="N21" si="126">M21</f>
        <v>3045.3145155937814</v>
      </c>
      <c r="O21" s="58">
        <f t="shared" ref="O21" si="127">N21</f>
        <v>3045.3145155937814</v>
      </c>
      <c r="P21" s="58">
        <f t="shared" ref="P21" si="128">O21</f>
        <v>3045.3145155937814</v>
      </c>
      <c r="Q21" s="58">
        <f t="shared" ref="Q21" si="129">P21</f>
        <v>3045.3145155937814</v>
      </c>
      <c r="R21" s="58">
        <f t="shared" ref="R21" si="130">Q21</f>
        <v>3045.3145155937814</v>
      </c>
      <c r="S21" s="58">
        <f t="shared" ref="S21" si="131">R21</f>
        <v>3045.3145155937814</v>
      </c>
      <c r="T21" s="58">
        <f t="shared" ref="T21" si="132">S21</f>
        <v>3045.3145155937814</v>
      </c>
      <c r="U21" s="58">
        <f t="shared" ref="U21" si="133">T21</f>
        <v>3045.3145155937814</v>
      </c>
      <c r="V21" s="58">
        <f t="shared" ref="V21" si="134">U21</f>
        <v>3045.3145155937814</v>
      </c>
      <c r="W21" s="58">
        <f t="shared" ref="W21" si="135">V21</f>
        <v>3045.3145155937814</v>
      </c>
    </row>
    <row r="22" spans="1:23" x14ac:dyDescent="0.35">
      <c r="A22" s="58" t="s">
        <v>241</v>
      </c>
      <c r="B22" s="58">
        <v>2200</v>
      </c>
      <c r="C22" s="58">
        <f t="shared" si="67"/>
        <v>2266</v>
      </c>
      <c r="D22" s="58">
        <f t="shared" ref="D22:M22" si="136">1.03*C22</f>
        <v>2333.98</v>
      </c>
      <c r="E22" s="58">
        <f t="shared" si="136"/>
        <v>2403.9994000000002</v>
      </c>
      <c r="F22" s="58">
        <f t="shared" si="136"/>
        <v>2476.1193820000003</v>
      </c>
      <c r="G22" s="58">
        <f t="shared" si="136"/>
        <v>2550.4029634600006</v>
      </c>
      <c r="H22" s="58">
        <f t="shared" si="136"/>
        <v>2626.9150523638009</v>
      </c>
      <c r="I22" s="58">
        <f t="shared" si="136"/>
        <v>2705.722503934715</v>
      </c>
      <c r="J22" s="58">
        <f t="shared" si="136"/>
        <v>2786.8941790527565</v>
      </c>
      <c r="K22" s="58">
        <f t="shared" si="136"/>
        <v>2870.501004424339</v>
      </c>
      <c r="L22" s="58">
        <f t="shared" si="136"/>
        <v>2956.6160345570693</v>
      </c>
      <c r="M22" s="58">
        <f t="shared" si="136"/>
        <v>3045.3145155937814</v>
      </c>
      <c r="N22" s="58">
        <f t="shared" si="3"/>
        <v>3045.3145155937814</v>
      </c>
      <c r="O22" s="58">
        <f t="shared" si="3"/>
        <v>3045.3145155937814</v>
      </c>
      <c r="P22" s="58">
        <f t="shared" si="3"/>
        <v>3045.3145155937814</v>
      </c>
      <c r="Q22" s="58">
        <f t="shared" si="3"/>
        <v>3045.3145155937814</v>
      </c>
      <c r="R22" s="58">
        <f t="shared" si="3"/>
        <v>3045.3145155937814</v>
      </c>
      <c r="S22" s="58">
        <f t="shared" si="3"/>
        <v>3045.3145155937814</v>
      </c>
      <c r="T22" s="58">
        <f t="shared" si="3"/>
        <v>3045.3145155937814</v>
      </c>
      <c r="U22" s="58">
        <f t="shared" si="3"/>
        <v>3045.3145155937814</v>
      </c>
      <c r="V22" s="58">
        <f t="shared" si="3"/>
        <v>3045.3145155937814</v>
      </c>
      <c r="W22" s="58">
        <f t="shared" si="3"/>
        <v>3045.3145155937814</v>
      </c>
    </row>
    <row r="27" spans="1:23" x14ac:dyDescent="0.35">
      <c r="A27" s="58" t="s">
        <v>238</v>
      </c>
      <c r="B27" s="58">
        <v>3200</v>
      </c>
      <c r="C27" s="58">
        <v>10</v>
      </c>
      <c r="D27" s="58">
        <v>500</v>
      </c>
      <c r="E27" s="58" t="s">
        <v>17</v>
      </c>
    </row>
    <row r="28" spans="1:23" x14ac:dyDescent="0.35">
      <c r="A28" s="58" t="s">
        <v>239</v>
      </c>
      <c r="B28" s="58">
        <v>3300</v>
      </c>
      <c r="C28" s="58">
        <v>10</v>
      </c>
      <c r="D28" s="58">
        <v>400</v>
      </c>
      <c r="E28" s="58" t="s">
        <v>17</v>
      </c>
    </row>
    <row r="29" spans="1:23" x14ac:dyDescent="0.35">
      <c r="A29" s="58" t="s">
        <v>240</v>
      </c>
      <c r="B29" s="58">
        <v>3400</v>
      </c>
      <c r="C29" s="58">
        <v>10</v>
      </c>
      <c r="D29" s="58">
        <v>300</v>
      </c>
      <c r="E29" s="58" t="s">
        <v>17</v>
      </c>
    </row>
    <row r="30" spans="1:23" x14ac:dyDescent="0.35">
      <c r="A30" s="58" t="s">
        <v>297</v>
      </c>
      <c r="B30" s="58">
        <v>3000</v>
      </c>
      <c r="C30" s="58">
        <v>10</v>
      </c>
      <c r="D30" s="58">
        <v>300</v>
      </c>
      <c r="E30" s="58" t="s">
        <v>19</v>
      </c>
    </row>
    <row r="31" spans="1:23" x14ac:dyDescent="0.35">
      <c r="A31" s="58" t="s">
        <v>298</v>
      </c>
      <c r="B31" s="58">
        <v>3300</v>
      </c>
      <c r="C31" s="58">
        <v>10</v>
      </c>
      <c r="D31" s="58">
        <v>250</v>
      </c>
      <c r="E31" s="58" t="s">
        <v>20</v>
      </c>
    </row>
    <row r="32" spans="1:23" x14ac:dyDescent="0.35">
      <c r="A32" s="58" t="s">
        <v>292</v>
      </c>
      <c r="B32" s="58">
        <v>4000</v>
      </c>
      <c r="C32" s="58">
        <v>10</v>
      </c>
      <c r="D32" s="58">
        <v>300</v>
      </c>
      <c r="E32" s="58" t="s">
        <v>18</v>
      </c>
    </row>
    <row r="33" spans="1:5" x14ac:dyDescent="0.35">
      <c r="A33" s="58" t="s">
        <v>293</v>
      </c>
      <c r="B33" s="58">
        <v>4300</v>
      </c>
      <c r="C33" s="58">
        <v>10</v>
      </c>
      <c r="D33" s="58">
        <v>250</v>
      </c>
      <c r="E33" s="58" t="s">
        <v>18</v>
      </c>
    </row>
    <row r="34" spans="1:5" x14ac:dyDescent="0.35">
      <c r="A34" s="58" t="s">
        <v>301</v>
      </c>
      <c r="B34" s="58">
        <v>4600</v>
      </c>
      <c r="C34" s="58">
        <v>10</v>
      </c>
      <c r="D34" s="58">
        <v>200</v>
      </c>
      <c r="E34" s="58" t="s">
        <v>18</v>
      </c>
    </row>
    <row r="35" spans="1:5" x14ac:dyDescent="0.35">
      <c r="A35" s="58" t="s">
        <v>243</v>
      </c>
      <c r="B35" s="58">
        <v>3000</v>
      </c>
      <c r="C35" s="58">
        <v>10</v>
      </c>
      <c r="D35" s="58">
        <v>300</v>
      </c>
      <c r="E35" s="58" t="s">
        <v>20</v>
      </c>
    </row>
    <row r="36" spans="1:5" x14ac:dyDescent="0.35">
      <c r="A36" s="58" t="s">
        <v>244</v>
      </c>
      <c r="B36" s="58">
        <v>3200</v>
      </c>
      <c r="C36" s="58">
        <v>10</v>
      </c>
      <c r="D36" s="58">
        <v>250</v>
      </c>
      <c r="E36" s="58" t="s">
        <v>20</v>
      </c>
    </row>
    <row r="37" spans="1:5" x14ac:dyDescent="0.35">
      <c r="A37" s="58" t="s">
        <v>295</v>
      </c>
      <c r="B37" s="58">
        <v>5500</v>
      </c>
      <c r="C37" s="58">
        <v>10</v>
      </c>
      <c r="D37" s="58">
        <v>300</v>
      </c>
      <c r="E37" s="58" t="s">
        <v>18</v>
      </c>
    </row>
    <row r="38" spans="1:5" x14ac:dyDescent="0.35">
      <c r="A38" s="58" t="s">
        <v>296</v>
      </c>
      <c r="B38" s="58">
        <v>5800</v>
      </c>
      <c r="C38" s="58">
        <v>10</v>
      </c>
      <c r="D38" s="58">
        <v>250</v>
      </c>
      <c r="E38" s="58" t="s">
        <v>18</v>
      </c>
    </row>
    <row r="39" spans="1:5" x14ac:dyDescent="0.35">
      <c r="A39" s="58" t="s">
        <v>294</v>
      </c>
      <c r="B39" s="58">
        <v>6100</v>
      </c>
      <c r="C39" s="58">
        <v>10</v>
      </c>
      <c r="D39" s="58">
        <v>200</v>
      </c>
      <c r="E39" s="58" t="s">
        <v>18</v>
      </c>
    </row>
    <row r="40" spans="1:5" x14ac:dyDescent="0.35">
      <c r="A40" s="58" t="s">
        <v>242</v>
      </c>
      <c r="B40" s="58">
        <v>2000</v>
      </c>
      <c r="C40" s="58">
        <v>10</v>
      </c>
      <c r="D40" s="58">
        <v>300</v>
      </c>
      <c r="E40" s="58" t="s">
        <v>19</v>
      </c>
    </row>
    <row r="41" spans="1:5" x14ac:dyDescent="0.35">
      <c r="A41" s="58" t="s">
        <v>241</v>
      </c>
      <c r="B41" s="58">
        <v>2200</v>
      </c>
      <c r="C41" s="58">
        <v>10</v>
      </c>
      <c r="D41" s="58">
        <v>250</v>
      </c>
      <c r="E41" s="58" t="s">
        <v>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2">
    <tabColor theme="9"/>
  </sheetPr>
  <dimension ref="A1:Z41"/>
  <sheetViews>
    <sheetView workbookViewId="0">
      <selection activeCell="F5" sqref="F5"/>
    </sheetView>
  </sheetViews>
  <sheetFormatPr defaultRowHeight="14.5" x14ac:dyDescent="0.35"/>
  <cols>
    <col min="1" max="1" width="13.81640625" bestFit="1" customWidth="1"/>
  </cols>
  <sheetData>
    <row r="1" spans="1:26" x14ac:dyDescent="0.3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6" x14ac:dyDescent="0.35">
      <c r="A2" s="58" t="s">
        <v>238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f>SUM(B2:Y2)</f>
        <v>24</v>
      </c>
    </row>
    <row r="3" spans="1:26" x14ac:dyDescent="0.35">
      <c r="A3" s="58" t="s">
        <v>239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 s="58">
        <f t="shared" ref="Z3:Z22" si="0">SUM(B3:Y3)</f>
        <v>24</v>
      </c>
    </row>
    <row r="4" spans="1:26" s="58" customFormat="1" x14ac:dyDescent="0.35">
      <c r="A4" s="58" t="s">
        <v>331</v>
      </c>
      <c r="B4" s="58">
        <v>1</v>
      </c>
      <c r="C4" s="58">
        <v>1</v>
      </c>
      <c r="D4" s="58">
        <v>1</v>
      </c>
      <c r="E4" s="58">
        <v>1</v>
      </c>
      <c r="F4" s="58">
        <v>1</v>
      </c>
      <c r="G4" s="58">
        <v>1</v>
      </c>
      <c r="H4" s="58">
        <v>1</v>
      </c>
      <c r="I4" s="58">
        <v>1</v>
      </c>
      <c r="J4" s="58">
        <v>1</v>
      </c>
      <c r="K4" s="58">
        <v>1</v>
      </c>
      <c r="L4" s="58">
        <v>1</v>
      </c>
      <c r="M4" s="58">
        <v>1</v>
      </c>
      <c r="N4" s="58">
        <v>1</v>
      </c>
      <c r="O4" s="58">
        <v>1</v>
      </c>
      <c r="P4" s="58">
        <v>1</v>
      </c>
      <c r="Q4" s="58">
        <v>1</v>
      </c>
      <c r="R4" s="58">
        <v>1</v>
      </c>
      <c r="S4" s="58">
        <v>1</v>
      </c>
      <c r="T4" s="58">
        <v>1</v>
      </c>
      <c r="U4" s="58">
        <v>1</v>
      </c>
      <c r="V4" s="58">
        <v>1</v>
      </c>
      <c r="W4" s="58">
        <v>1</v>
      </c>
      <c r="X4" s="58">
        <v>1</v>
      </c>
      <c r="Y4" s="58">
        <v>1</v>
      </c>
      <c r="Z4" s="58">
        <f t="shared" ref="Z4" si="1">SUM(B4:Y4)</f>
        <v>24</v>
      </c>
    </row>
    <row r="5" spans="1:26" x14ac:dyDescent="0.35">
      <c r="A5" s="58" t="s">
        <v>240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 s="58">
        <f t="shared" si="0"/>
        <v>24</v>
      </c>
    </row>
    <row r="6" spans="1:26" x14ac:dyDescent="0.35">
      <c r="A6" s="58" t="s">
        <v>297</v>
      </c>
      <c r="B6" s="157">
        <v>0</v>
      </c>
      <c r="C6" s="157">
        <v>0</v>
      </c>
      <c r="D6" s="157">
        <v>0</v>
      </c>
      <c r="E6" s="157">
        <v>0</v>
      </c>
      <c r="F6" s="157">
        <v>0</v>
      </c>
      <c r="G6" s="58">
        <v>1</v>
      </c>
      <c r="H6" s="58">
        <v>1</v>
      </c>
      <c r="I6" s="58">
        <v>1</v>
      </c>
      <c r="J6" s="58">
        <v>1</v>
      </c>
      <c r="K6" s="157">
        <v>0</v>
      </c>
      <c r="L6" s="157">
        <v>0</v>
      </c>
      <c r="M6" s="157">
        <v>0</v>
      </c>
      <c r="N6" s="157">
        <v>0</v>
      </c>
      <c r="O6" s="157">
        <v>0</v>
      </c>
      <c r="P6" s="157">
        <v>0</v>
      </c>
      <c r="Q6" s="157">
        <v>0</v>
      </c>
      <c r="R6" s="157">
        <v>0</v>
      </c>
      <c r="S6" s="157">
        <v>0</v>
      </c>
      <c r="T6" s="157">
        <v>0</v>
      </c>
      <c r="U6" s="157">
        <v>0</v>
      </c>
      <c r="V6" s="157">
        <v>0</v>
      </c>
      <c r="W6" s="157">
        <v>0</v>
      </c>
      <c r="X6" s="157">
        <v>0</v>
      </c>
      <c r="Y6" s="157">
        <v>0</v>
      </c>
      <c r="Z6" s="58">
        <f t="shared" si="0"/>
        <v>4</v>
      </c>
    </row>
    <row r="7" spans="1:26" s="58" customFormat="1" x14ac:dyDescent="0.35">
      <c r="A7" s="58" t="s">
        <v>332</v>
      </c>
      <c r="B7" s="157">
        <v>0</v>
      </c>
      <c r="C7" s="157">
        <v>0</v>
      </c>
      <c r="D7" s="157">
        <v>0</v>
      </c>
      <c r="E7" s="157">
        <v>0</v>
      </c>
      <c r="F7" s="157">
        <v>0</v>
      </c>
      <c r="G7" s="58">
        <v>1</v>
      </c>
      <c r="H7" s="58">
        <v>1</v>
      </c>
      <c r="I7" s="58">
        <v>1</v>
      </c>
      <c r="J7" s="58">
        <v>1</v>
      </c>
      <c r="K7" s="157">
        <v>0</v>
      </c>
      <c r="L7" s="157">
        <v>0</v>
      </c>
      <c r="M7" s="157">
        <v>0</v>
      </c>
      <c r="N7" s="157">
        <v>0</v>
      </c>
      <c r="O7" s="157">
        <v>0</v>
      </c>
      <c r="P7" s="157">
        <v>0</v>
      </c>
      <c r="Q7" s="157">
        <v>0</v>
      </c>
      <c r="R7" s="157">
        <v>0</v>
      </c>
      <c r="S7" s="157">
        <v>0</v>
      </c>
      <c r="T7" s="157">
        <v>0</v>
      </c>
      <c r="U7" s="157">
        <v>0</v>
      </c>
      <c r="V7" s="157">
        <v>0</v>
      </c>
      <c r="W7" s="157">
        <v>0</v>
      </c>
      <c r="X7" s="157">
        <v>0</v>
      </c>
      <c r="Y7" s="157">
        <v>0</v>
      </c>
      <c r="Z7" s="58">
        <f t="shared" ref="Z7" si="2">SUM(B7:Y7)</f>
        <v>4</v>
      </c>
    </row>
    <row r="8" spans="1:26" x14ac:dyDescent="0.35">
      <c r="A8" s="58" t="s">
        <v>298</v>
      </c>
      <c r="B8" s="157">
        <v>0</v>
      </c>
      <c r="C8" s="157">
        <v>0</v>
      </c>
      <c r="D8" s="157">
        <v>0</v>
      </c>
      <c r="E8" s="157">
        <v>0</v>
      </c>
      <c r="F8" s="157">
        <v>0</v>
      </c>
      <c r="G8" s="58">
        <v>1</v>
      </c>
      <c r="H8" s="58">
        <v>1</v>
      </c>
      <c r="I8" s="58">
        <v>1</v>
      </c>
      <c r="J8" s="58">
        <v>1</v>
      </c>
      <c r="K8" s="157">
        <v>0</v>
      </c>
      <c r="L8" s="157">
        <v>0</v>
      </c>
      <c r="M8" s="157">
        <v>0</v>
      </c>
      <c r="N8" s="157">
        <v>0</v>
      </c>
      <c r="O8" s="157">
        <v>0</v>
      </c>
      <c r="P8" s="157">
        <v>0</v>
      </c>
      <c r="Q8" s="157">
        <v>0</v>
      </c>
      <c r="R8" s="157">
        <v>0</v>
      </c>
      <c r="S8" s="157">
        <v>0</v>
      </c>
      <c r="T8" s="157">
        <v>0</v>
      </c>
      <c r="U8" s="157">
        <v>0</v>
      </c>
      <c r="V8" s="157">
        <v>0</v>
      </c>
      <c r="W8" s="157">
        <v>0</v>
      </c>
      <c r="X8" s="157">
        <v>0</v>
      </c>
      <c r="Y8" s="157">
        <v>0</v>
      </c>
      <c r="Z8" s="58">
        <f t="shared" si="0"/>
        <v>4</v>
      </c>
    </row>
    <row r="9" spans="1:26" x14ac:dyDescent="0.35">
      <c r="A9" s="58" t="s">
        <v>292</v>
      </c>
      <c r="B9" s="157">
        <v>0</v>
      </c>
      <c r="C9" s="157">
        <v>0</v>
      </c>
      <c r="D9" s="157">
        <v>0</v>
      </c>
      <c r="E9" s="157">
        <v>0</v>
      </c>
      <c r="F9" s="157">
        <v>0</v>
      </c>
      <c r="G9" s="157">
        <v>0</v>
      </c>
      <c r="H9" s="157">
        <v>0</v>
      </c>
      <c r="I9" s="157">
        <v>0</v>
      </c>
      <c r="J9" s="157">
        <v>0</v>
      </c>
      <c r="K9" s="58">
        <v>1</v>
      </c>
      <c r="L9" s="58">
        <v>1</v>
      </c>
      <c r="M9" s="58">
        <v>1</v>
      </c>
      <c r="N9" s="157">
        <v>0</v>
      </c>
      <c r="O9" s="157">
        <v>0</v>
      </c>
      <c r="P9" s="157">
        <v>0</v>
      </c>
      <c r="Q9" s="157">
        <v>0</v>
      </c>
      <c r="R9" s="157">
        <v>0</v>
      </c>
      <c r="S9" s="157">
        <v>0</v>
      </c>
      <c r="T9" s="157">
        <v>0</v>
      </c>
      <c r="U9" s="157">
        <v>0</v>
      </c>
      <c r="V9" s="157">
        <v>0</v>
      </c>
      <c r="W9" s="157">
        <v>0</v>
      </c>
      <c r="X9" s="157">
        <v>0</v>
      </c>
      <c r="Y9" s="157">
        <v>0</v>
      </c>
      <c r="Z9" s="58">
        <f t="shared" si="0"/>
        <v>3</v>
      </c>
    </row>
    <row r="10" spans="1:26" x14ac:dyDescent="0.35">
      <c r="A10" s="58" t="s">
        <v>293</v>
      </c>
      <c r="B10" s="157">
        <v>0</v>
      </c>
      <c r="C10" s="157">
        <v>0</v>
      </c>
      <c r="D10" s="157">
        <v>0</v>
      </c>
      <c r="E10" s="157">
        <v>0</v>
      </c>
      <c r="F10" s="157">
        <v>0</v>
      </c>
      <c r="G10" s="157">
        <v>0</v>
      </c>
      <c r="H10" s="157">
        <v>0</v>
      </c>
      <c r="I10" s="157">
        <v>0</v>
      </c>
      <c r="J10" s="157">
        <v>0</v>
      </c>
      <c r="K10" s="58">
        <v>1</v>
      </c>
      <c r="L10" s="58">
        <v>1</v>
      </c>
      <c r="M10" s="58">
        <v>1</v>
      </c>
      <c r="N10" s="157">
        <v>0</v>
      </c>
      <c r="O10" s="157">
        <v>0</v>
      </c>
      <c r="P10" s="157">
        <v>0</v>
      </c>
      <c r="Q10" s="157">
        <v>0</v>
      </c>
      <c r="R10" s="157">
        <v>0</v>
      </c>
      <c r="S10" s="157">
        <v>0</v>
      </c>
      <c r="T10" s="157">
        <v>0</v>
      </c>
      <c r="U10" s="157">
        <v>0</v>
      </c>
      <c r="V10" s="157">
        <v>0</v>
      </c>
      <c r="W10" s="157">
        <v>0</v>
      </c>
      <c r="X10" s="157">
        <v>0</v>
      </c>
      <c r="Y10" s="157">
        <v>0</v>
      </c>
      <c r="Z10" s="58">
        <f t="shared" si="0"/>
        <v>3</v>
      </c>
    </row>
    <row r="11" spans="1:26" s="58" customFormat="1" x14ac:dyDescent="0.35">
      <c r="A11" s="58" t="s">
        <v>333</v>
      </c>
      <c r="B11" s="157">
        <v>0</v>
      </c>
      <c r="C11" s="157">
        <v>0</v>
      </c>
      <c r="D11" s="157">
        <v>0</v>
      </c>
      <c r="E11" s="157">
        <v>0</v>
      </c>
      <c r="F11" s="157">
        <v>0</v>
      </c>
      <c r="G11" s="157">
        <v>0</v>
      </c>
      <c r="H11" s="157">
        <v>0</v>
      </c>
      <c r="I11" s="157">
        <v>0</v>
      </c>
      <c r="J11" s="157">
        <v>0</v>
      </c>
      <c r="K11" s="58">
        <v>1</v>
      </c>
      <c r="L11" s="58">
        <v>1</v>
      </c>
      <c r="M11" s="58">
        <v>1</v>
      </c>
      <c r="N11" s="157">
        <v>0</v>
      </c>
      <c r="O11" s="157">
        <v>0</v>
      </c>
      <c r="P11" s="157">
        <v>0</v>
      </c>
      <c r="Q11" s="157">
        <v>0</v>
      </c>
      <c r="R11" s="157">
        <v>0</v>
      </c>
      <c r="S11" s="157">
        <v>0</v>
      </c>
      <c r="T11" s="157">
        <v>0</v>
      </c>
      <c r="U11" s="157">
        <v>0</v>
      </c>
      <c r="V11" s="157">
        <v>0</v>
      </c>
      <c r="W11" s="157">
        <v>0</v>
      </c>
      <c r="X11" s="157">
        <v>0</v>
      </c>
      <c r="Y11" s="157">
        <v>0</v>
      </c>
      <c r="Z11" s="58">
        <f t="shared" ref="Z11" si="3">SUM(B11:Y11)</f>
        <v>3</v>
      </c>
    </row>
    <row r="12" spans="1:26" x14ac:dyDescent="0.35">
      <c r="A12" s="58" t="s">
        <v>301</v>
      </c>
      <c r="B12" s="157">
        <v>0</v>
      </c>
      <c r="C12" s="157">
        <v>0</v>
      </c>
      <c r="D12" s="157">
        <v>0</v>
      </c>
      <c r="E12" s="157">
        <v>0</v>
      </c>
      <c r="F12" s="157">
        <v>0</v>
      </c>
      <c r="G12" s="157">
        <v>0</v>
      </c>
      <c r="H12" s="157">
        <v>0</v>
      </c>
      <c r="I12" s="157">
        <v>0</v>
      </c>
      <c r="J12" s="157">
        <v>0</v>
      </c>
      <c r="K12" s="58">
        <v>1</v>
      </c>
      <c r="L12" s="58">
        <v>1</v>
      </c>
      <c r="M12" s="58">
        <v>1</v>
      </c>
      <c r="N12" s="157">
        <v>0</v>
      </c>
      <c r="O12" s="157">
        <v>0</v>
      </c>
      <c r="P12" s="157">
        <v>0</v>
      </c>
      <c r="Q12" s="157">
        <v>0</v>
      </c>
      <c r="R12" s="157">
        <v>0</v>
      </c>
      <c r="S12" s="157">
        <v>0</v>
      </c>
      <c r="T12" s="157">
        <v>0</v>
      </c>
      <c r="U12" s="157">
        <v>0</v>
      </c>
      <c r="V12" s="157">
        <v>0</v>
      </c>
      <c r="W12" s="157">
        <v>0</v>
      </c>
      <c r="X12" s="157">
        <v>0</v>
      </c>
      <c r="Y12" s="157">
        <v>0</v>
      </c>
      <c r="Z12" s="58">
        <f t="shared" si="0"/>
        <v>3</v>
      </c>
    </row>
    <row r="13" spans="1:26" x14ac:dyDescent="0.35">
      <c r="A13" s="58" t="s">
        <v>243</v>
      </c>
      <c r="B13" s="157">
        <v>0</v>
      </c>
      <c r="C13" s="157">
        <v>0</v>
      </c>
      <c r="D13" s="157">
        <v>0</v>
      </c>
      <c r="E13" s="157">
        <v>0</v>
      </c>
      <c r="F13" s="157">
        <v>0</v>
      </c>
      <c r="G13" s="157">
        <v>0</v>
      </c>
      <c r="H13" s="157">
        <v>0</v>
      </c>
      <c r="I13" s="157">
        <v>0</v>
      </c>
      <c r="J13" s="157">
        <v>0</v>
      </c>
      <c r="K13" s="157">
        <v>0</v>
      </c>
      <c r="L13" s="157">
        <v>0</v>
      </c>
      <c r="M13" s="157">
        <v>0</v>
      </c>
      <c r="N13" s="58">
        <v>1</v>
      </c>
      <c r="O13" s="58">
        <v>1</v>
      </c>
      <c r="P13" s="58">
        <v>1</v>
      </c>
      <c r="Q13" s="58">
        <v>1</v>
      </c>
      <c r="R13" s="58">
        <v>1</v>
      </c>
      <c r="S13" s="58">
        <v>1</v>
      </c>
      <c r="T13" s="157">
        <v>0</v>
      </c>
      <c r="U13" s="157">
        <v>0</v>
      </c>
      <c r="V13" s="157">
        <v>0</v>
      </c>
      <c r="W13" s="157">
        <v>0</v>
      </c>
      <c r="X13" s="157">
        <v>0</v>
      </c>
      <c r="Y13" s="157">
        <v>0</v>
      </c>
      <c r="Z13" s="58">
        <f t="shared" si="0"/>
        <v>6</v>
      </c>
    </row>
    <row r="14" spans="1:26" s="58" customFormat="1" x14ac:dyDescent="0.35">
      <c r="A14" s="58" t="s">
        <v>334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58">
        <v>1</v>
      </c>
      <c r="O14" s="58">
        <v>1</v>
      </c>
      <c r="P14" s="58">
        <v>1</v>
      </c>
      <c r="Q14" s="58">
        <v>1</v>
      </c>
      <c r="R14" s="58">
        <v>1</v>
      </c>
      <c r="S14" s="58">
        <v>1</v>
      </c>
      <c r="T14" s="157">
        <v>0</v>
      </c>
      <c r="U14" s="157">
        <v>0</v>
      </c>
      <c r="V14" s="157">
        <v>0</v>
      </c>
      <c r="W14" s="157">
        <v>0</v>
      </c>
      <c r="X14" s="157">
        <v>0</v>
      </c>
      <c r="Y14" s="157">
        <v>0</v>
      </c>
      <c r="Z14" s="58">
        <f t="shared" ref="Z14" si="4">SUM(B14:Y14)</f>
        <v>6</v>
      </c>
    </row>
    <row r="15" spans="1:26" x14ac:dyDescent="0.35">
      <c r="A15" s="58" t="s">
        <v>244</v>
      </c>
      <c r="B15" s="157">
        <v>0</v>
      </c>
      <c r="C15" s="157">
        <v>0</v>
      </c>
      <c r="D15" s="157">
        <v>0</v>
      </c>
      <c r="E15" s="157">
        <v>0</v>
      </c>
      <c r="F15" s="157">
        <v>0</v>
      </c>
      <c r="G15" s="157">
        <v>0</v>
      </c>
      <c r="H15" s="157">
        <v>0</v>
      </c>
      <c r="I15" s="157">
        <v>0</v>
      </c>
      <c r="J15" s="157">
        <v>0</v>
      </c>
      <c r="K15" s="157">
        <v>0</v>
      </c>
      <c r="L15" s="157">
        <v>0</v>
      </c>
      <c r="M15" s="157">
        <v>0</v>
      </c>
      <c r="N15" s="58">
        <v>1</v>
      </c>
      <c r="O15" s="58">
        <v>1</v>
      </c>
      <c r="P15" s="58">
        <v>1</v>
      </c>
      <c r="Q15" s="58">
        <v>1</v>
      </c>
      <c r="R15" s="58">
        <v>1</v>
      </c>
      <c r="S15" s="58">
        <v>1</v>
      </c>
      <c r="T15" s="157">
        <v>0</v>
      </c>
      <c r="U15" s="157">
        <v>0</v>
      </c>
      <c r="V15" s="157">
        <v>0</v>
      </c>
      <c r="W15" s="157">
        <v>0</v>
      </c>
      <c r="X15" s="157">
        <v>0</v>
      </c>
      <c r="Y15" s="157">
        <v>0</v>
      </c>
      <c r="Z15" s="58">
        <f t="shared" si="0"/>
        <v>6</v>
      </c>
    </row>
    <row r="16" spans="1:26" x14ac:dyDescent="0.35">
      <c r="A16" s="58" t="s">
        <v>295</v>
      </c>
      <c r="B16" s="157">
        <v>0</v>
      </c>
      <c r="C16" s="157">
        <v>0</v>
      </c>
      <c r="D16" s="157">
        <v>0</v>
      </c>
      <c r="E16" s="157">
        <v>0</v>
      </c>
      <c r="F16" s="157">
        <v>0</v>
      </c>
      <c r="G16" s="157">
        <v>0</v>
      </c>
      <c r="H16" s="157">
        <v>0</v>
      </c>
      <c r="I16" s="157">
        <v>0</v>
      </c>
      <c r="J16" s="157">
        <v>0</v>
      </c>
      <c r="K16" s="157">
        <v>0</v>
      </c>
      <c r="L16" s="157">
        <v>0</v>
      </c>
      <c r="M16" s="157">
        <v>0</v>
      </c>
      <c r="N16" s="157">
        <v>0</v>
      </c>
      <c r="O16" s="157">
        <v>0</v>
      </c>
      <c r="P16" s="157">
        <v>0</v>
      </c>
      <c r="Q16" s="157">
        <v>0</v>
      </c>
      <c r="R16" s="157">
        <v>0</v>
      </c>
      <c r="S16" s="157">
        <v>0</v>
      </c>
      <c r="T16" s="58">
        <v>1</v>
      </c>
      <c r="U16" s="58">
        <v>1</v>
      </c>
      <c r="V16" s="58">
        <v>1</v>
      </c>
      <c r="W16" s="58">
        <v>1</v>
      </c>
      <c r="X16" s="58">
        <v>1</v>
      </c>
      <c r="Y16" s="157">
        <v>0</v>
      </c>
      <c r="Z16" s="58">
        <f t="shared" si="0"/>
        <v>5</v>
      </c>
    </row>
    <row r="17" spans="1:26" x14ac:dyDescent="0.35">
      <c r="A17" s="58" t="s">
        <v>296</v>
      </c>
      <c r="B17" s="157">
        <v>0</v>
      </c>
      <c r="C17" s="157">
        <v>0</v>
      </c>
      <c r="D17" s="157">
        <v>0</v>
      </c>
      <c r="E17" s="157">
        <v>0</v>
      </c>
      <c r="F17" s="157">
        <v>0</v>
      </c>
      <c r="G17" s="157">
        <v>0</v>
      </c>
      <c r="H17" s="157">
        <v>0</v>
      </c>
      <c r="I17" s="157">
        <v>0</v>
      </c>
      <c r="J17" s="157">
        <v>0</v>
      </c>
      <c r="K17" s="157">
        <v>0</v>
      </c>
      <c r="L17" s="157">
        <v>0</v>
      </c>
      <c r="M17" s="157">
        <v>0</v>
      </c>
      <c r="N17" s="157">
        <v>0</v>
      </c>
      <c r="O17" s="157">
        <v>0</v>
      </c>
      <c r="P17" s="157">
        <v>0</v>
      </c>
      <c r="Q17" s="157">
        <v>0</v>
      </c>
      <c r="R17" s="157">
        <v>0</v>
      </c>
      <c r="S17" s="157">
        <v>0</v>
      </c>
      <c r="T17" s="58">
        <v>1</v>
      </c>
      <c r="U17" s="58">
        <v>1</v>
      </c>
      <c r="V17" s="58">
        <v>1</v>
      </c>
      <c r="W17" s="58">
        <v>1</v>
      </c>
      <c r="X17" s="58">
        <v>1</v>
      </c>
      <c r="Y17" s="157">
        <v>0</v>
      </c>
      <c r="Z17" s="58">
        <f t="shared" si="0"/>
        <v>5</v>
      </c>
    </row>
    <row r="18" spans="1:26" s="58" customFormat="1" x14ac:dyDescent="0.35">
      <c r="A18" s="58" t="s">
        <v>335</v>
      </c>
      <c r="B18" s="157">
        <v>0</v>
      </c>
      <c r="C18" s="157">
        <v>0</v>
      </c>
      <c r="D18" s="157">
        <v>0</v>
      </c>
      <c r="E18" s="157">
        <v>0</v>
      </c>
      <c r="F18" s="157">
        <v>0</v>
      </c>
      <c r="G18" s="157">
        <v>0</v>
      </c>
      <c r="H18" s="157">
        <v>0</v>
      </c>
      <c r="I18" s="157">
        <v>0</v>
      </c>
      <c r="J18" s="157">
        <v>0</v>
      </c>
      <c r="K18" s="157">
        <v>0</v>
      </c>
      <c r="L18" s="157">
        <v>0</v>
      </c>
      <c r="M18" s="157">
        <v>0</v>
      </c>
      <c r="N18" s="157">
        <v>0</v>
      </c>
      <c r="O18" s="157">
        <v>0</v>
      </c>
      <c r="P18" s="157">
        <v>0</v>
      </c>
      <c r="Q18" s="157">
        <v>0</v>
      </c>
      <c r="R18" s="157">
        <v>0</v>
      </c>
      <c r="S18" s="157">
        <v>0</v>
      </c>
      <c r="T18" s="58">
        <v>1</v>
      </c>
      <c r="U18" s="58">
        <v>1</v>
      </c>
      <c r="V18" s="58">
        <v>1</v>
      </c>
      <c r="W18" s="58">
        <v>1</v>
      </c>
      <c r="X18" s="58">
        <v>1</v>
      </c>
      <c r="Y18" s="157">
        <v>0</v>
      </c>
      <c r="Z18" s="58">
        <f t="shared" ref="Z18" si="5">SUM(B18:Y18)</f>
        <v>5</v>
      </c>
    </row>
    <row r="19" spans="1:26" x14ac:dyDescent="0.35">
      <c r="A19" s="58" t="s">
        <v>294</v>
      </c>
      <c r="B19" s="157">
        <v>0</v>
      </c>
      <c r="C19" s="157">
        <v>0</v>
      </c>
      <c r="D19" s="157">
        <v>0</v>
      </c>
      <c r="E19" s="157">
        <v>0</v>
      </c>
      <c r="F19" s="157">
        <v>0</v>
      </c>
      <c r="G19" s="157">
        <v>0</v>
      </c>
      <c r="H19" s="157">
        <v>0</v>
      </c>
      <c r="I19" s="157">
        <v>0</v>
      </c>
      <c r="J19" s="157">
        <v>0</v>
      </c>
      <c r="K19" s="157">
        <v>0</v>
      </c>
      <c r="L19" s="157">
        <v>0</v>
      </c>
      <c r="M19" s="157">
        <v>0</v>
      </c>
      <c r="N19" s="157">
        <v>0</v>
      </c>
      <c r="O19" s="157">
        <v>0</v>
      </c>
      <c r="P19" s="157">
        <v>0</v>
      </c>
      <c r="Q19" s="157">
        <v>0</v>
      </c>
      <c r="R19" s="157">
        <v>0</v>
      </c>
      <c r="S19" s="157">
        <v>0</v>
      </c>
      <c r="T19" s="58">
        <v>1</v>
      </c>
      <c r="U19" s="58">
        <v>1</v>
      </c>
      <c r="V19" s="58">
        <v>1</v>
      </c>
      <c r="W19" s="58">
        <v>1</v>
      </c>
      <c r="X19" s="58">
        <v>1</v>
      </c>
      <c r="Y19" s="157">
        <v>0</v>
      </c>
      <c r="Z19" s="58">
        <f t="shared" si="0"/>
        <v>5</v>
      </c>
    </row>
    <row r="20" spans="1:26" x14ac:dyDescent="0.35">
      <c r="A20" s="58" t="s">
        <v>242</v>
      </c>
      <c r="B20" s="58">
        <v>1</v>
      </c>
      <c r="C20" s="58">
        <v>1</v>
      </c>
      <c r="D20" s="58">
        <v>1</v>
      </c>
      <c r="E20" s="58">
        <v>1</v>
      </c>
      <c r="F20" s="58">
        <v>1</v>
      </c>
      <c r="G20" s="157">
        <v>0</v>
      </c>
      <c r="H20" s="157">
        <v>0</v>
      </c>
      <c r="I20" s="157">
        <v>0</v>
      </c>
      <c r="J20" s="157">
        <v>0</v>
      </c>
      <c r="K20" s="157">
        <v>0</v>
      </c>
      <c r="L20" s="157">
        <v>0</v>
      </c>
      <c r="M20" s="157">
        <v>0</v>
      </c>
      <c r="N20" s="157">
        <v>0</v>
      </c>
      <c r="O20" s="157">
        <v>0</v>
      </c>
      <c r="P20" s="157">
        <v>0</v>
      </c>
      <c r="Q20" s="157">
        <v>0</v>
      </c>
      <c r="R20" s="157">
        <v>0</v>
      </c>
      <c r="S20" s="157">
        <v>0</v>
      </c>
      <c r="T20" s="157">
        <v>0</v>
      </c>
      <c r="U20" s="157">
        <v>0</v>
      </c>
      <c r="V20" s="157">
        <v>0</v>
      </c>
      <c r="W20" s="157">
        <v>0</v>
      </c>
      <c r="X20" s="157">
        <v>0</v>
      </c>
      <c r="Y20" s="58">
        <v>1</v>
      </c>
      <c r="Z20" s="58">
        <f t="shared" si="0"/>
        <v>6</v>
      </c>
    </row>
    <row r="21" spans="1:26" s="58" customFormat="1" x14ac:dyDescent="0.35">
      <c r="A21" s="58" t="s">
        <v>336</v>
      </c>
      <c r="B21" s="58">
        <v>1</v>
      </c>
      <c r="C21" s="58">
        <v>1</v>
      </c>
      <c r="D21" s="58">
        <v>1</v>
      </c>
      <c r="E21" s="58">
        <v>1</v>
      </c>
      <c r="F21" s="58">
        <v>1</v>
      </c>
      <c r="G21" s="157">
        <v>0</v>
      </c>
      <c r="H21" s="157">
        <v>0</v>
      </c>
      <c r="I21" s="157">
        <v>0</v>
      </c>
      <c r="J21" s="157">
        <v>0</v>
      </c>
      <c r="K21" s="157">
        <v>0</v>
      </c>
      <c r="L21" s="157">
        <v>0</v>
      </c>
      <c r="M21" s="157">
        <v>0</v>
      </c>
      <c r="N21" s="157">
        <v>0</v>
      </c>
      <c r="O21" s="157">
        <v>0</v>
      </c>
      <c r="P21" s="157">
        <v>0</v>
      </c>
      <c r="Q21" s="157">
        <v>0</v>
      </c>
      <c r="R21" s="157">
        <v>0</v>
      </c>
      <c r="S21" s="157">
        <v>0</v>
      </c>
      <c r="T21" s="157">
        <v>0</v>
      </c>
      <c r="U21" s="157">
        <v>0</v>
      </c>
      <c r="V21" s="157">
        <v>0</v>
      </c>
      <c r="W21" s="157">
        <v>0</v>
      </c>
      <c r="X21" s="157">
        <v>0</v>
      </c>
      <c r="Y21" s="58">
        <v>1</v>
      </c>
      <c r="Z21" s="58">
        <f t="shared" ref="Z21" si="6">SUM(B21:Y21)</f>
        <v>6</v>
      </c>
    </row>
    <row r="22" spans="1:26" x14ac:dyDescent="0.35">
      <c r="A22" s="58" t="s">
        <v>241</v>
      </c>
      <c r="B22" s="58">
        <v>1</v>
      </c>
      <c r="C22" s="58">
        <v>1</v>
      </c>
      <c r="D22" s="58">
        <v>1</v>
      </c>
      <c r="E22" s="58">
        <v>1</v>
      </c>
      <c r="F22" s="58">
        <v>1</v>
      </c>
      <c r="G22" s="157">
        <v>0</v>
      </c>
      <c r="H22" s="157">
        <v>0</v>
      </c>
      <c r="I22" s="157">
        <v>0</v>
      </c>
      <c r="J22" s="157">
        <v>0</v>
      </c>
      <c r="K22" s="157">
        <v>0</v>
      </c>
      <c r="L22" s="157">
        <v>0</v>
      </c>
      <c r="M22" s="157">
        <v>0</v>
      </c>
      <c r="N22" s="157">
        <v>0</v>
      </c>
      <c r="O22" s="157">
        <v>0</v>
      </c>
      <c r="P22" s="157">
        <v>0</v>
      </c>
      <c r="Q22" s="157">
        <v>0</v>
      </c>
      <c r="R22" s="157">
        <v>0</v>
      </c>
      <c r="S22" s="157">
        <v>0</v>
      </c>
      <c r="T22" s="157">
        <v>0</v>
      </c>
      <c r="U22" s="157">
        <v>0</v>
      </c>
      <c r="V22" s="157">
        <v>0</v>
      </c>
      <c r="W22" s="157">
        <v>0</v>
      </c>
      <c r="X22" s="157">
        <v>0</v>
      </c>
      <c r="Y22" s="58">
        <v>1</v>
      </c>
      <c r="Z22" s="58">
        <f t="shared" si="0"/>
        <v>6</v>
      </c>
    </row>
    <row r="26" spans="1:26" x14ac:dyDescent="0.35">
      <c r="A26" t="s">
        <v>238</v>
      </c>
      <c r="B26" t="s">
        <v>24</v>
      </c>
    </row>
    <row r="27" spans="1:26" x14ac:dyDescent="0.35">
      <c r="A27" t="s">
        <v>239</v>
      </c>
      <c r="B27" t="s">
        <v>24</v>
      </c>
      <c r="F27" s="58"/>
      <c r="G27" s="58"/>
    </row>
    <row r="28" spans="1:26" x14ac:dyDescent="0.35">
      <c r="A28" t="s">
        <v>240</v>
      </c>
      <c r="B28" t="s">
        <v>24</v>
      </c>
      <c r="F28" s="58"/>
      <c r="G28" s="58"/>
    </row>
    <row r="29" spans="1:26" x14ac:dyDescent="0.35">
      <c r="A29" t="s">
        <v>297</v>
      </c>
      <c r="B29" t="s">
        <v>302</v>
      </c>
      <c r="F29" s="58"/>
      <c r="G29" s="58"/>
    </row>
    <row r="30" spans="1:26" x14ac:dyDescent="0.35">
      <c r="A30" t="s">
        <v>298</v>
      </c>
      <c r="B30" t="s">
        <v>302</v>
      </c>
      <c r="F30" s="58"/>
      <c r="G30" s="58"/>
    </row>
    <row r="31" spans="1:26" x14ac:dyDescent="0.35">
      <c r="A31" t="s">
        <v>292</v>
      </c>
      <c r="B31" t="s">
        <v>303</v>
      </c>
      <c r="F31" s="58"/>
      <c r="G31" s="58"/>
    </row>
    <row r="32" spans="1:26" x14ac:dyDescent="0.35">
      <c r="A32" t="s">
        <v>293</v>
      </c>
      <c r="B32" t="s">
        <v>303</v>
      </c>
      <c r="F32" s="58"/>
      <c r="G32" s="58"/>
    </row>
    <row r="33" spans="1:7" x14ac:dyDescent="0.35">
      <c r="A33" t="s">
        <v>301</v>
      </c>
      <c r="B33" t="s">
        <v>303</v>
      </c>
      <c r="F33" s="58"/>
      <c r="G33" s="58"/>
    </row>
    <row r="34" spans="1:7" x14ac:dyDescent="0.35">
      <c r="A34" t="s">
        <v>243</v>
      </c>
      <c r="B34" t="s">
        <v>304</v>
      </c>
      <c r="F34" s="58"/>
      <c r="G34" s="58"/>
    </row>
    <row r="35" spans="1:7" x14ac:dyDescent="0.35">
      <c r="A35" t="s">
        <v>244</v>
      </c>
      <c r="B35" t="s">
        <v>304</v>
      </c>
      <c r="F35" s="58"/>
      <c r="G35" s="58"/>
    </row>
    <row r="36" spans="1:7" x14ac:dyDescent="0.35">
      <c r="A36" t="s">
        <v>295</v>
      </c>
      <c r="B36" t="s">
        <v>299</v>
      </c>
      <c r="F36" s="58"/>
      <c r="G36" s="58"/>
    </row>
    <row r="37" spans="1:7" x14ac:dyDescent="0.35">
      <c r="A37" t="s">
        <v>296</v>
      </c>
      <c r="B37" t="s">
        <v>299</v>
      </c>
      <c r="F37" s="58"/>
      <c r="G37" s="58"/>
    </row>
    <row r="38" spans="1:7" x14ac:dyDescent="0.35">
      <c r="A38" t="s">
        <v>294</v>
      </c>
      <c r="B38" t="s">
        <v>299</v>
      </c>
      <c r="F38" s="58"/>
      <c r="G38" s="58"/>
    </row>
    <row r="39" spans="1:7" x14ac:dyDescent="0.35">
      <c r="A39" t="s">
        <v>242</v>
      </c>
      <c r="B39" t="s">
        <v>300</v>
      </c>
      <c r="F39" s="58"/>
      <c r="G39" s="58"/>
    </row>
    <row r="40" spans="1:7" x14ac:dyDescent="0.35">
      <c r="A40" t="s">
        <v>241</v>
      </c>
      <c r="B40" t="s">
        <v>300</v>
      </c>
      <c r="F40" s="58"/>
      <c r="G40" s="58"/>
    </row>
    <row r="41" spans="1:7" x14ac:dyDescent="0.35">
      <c r="F41" s="58"/>
      <c r="G41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Z97"/>
  <sheetViews>
    <sheetView workbookViewId="0">
      <selection sqref="A1:M25"/>
    </sheetView>
  </sheetViews>
  <sheetFormatPr defaultRowHeight="14.5" x14ac:dyDescent="0.35"/>
  <cols>
    <col min="1" max="1" width="9.1796875" style="2"/>
    <col min="2" max="2" width="11.81640625" bestFit="1" customWidth="1"/>
    <col min="14" max="14" width="11.81640625" style="3" bestFit="1" customWidth="1"/>
    <col min="15" max="15" width="12" style="2" customWidth="1"/>
    <col min="17" max="17" width="11.81640625" bestFit="1" customWidth="1"/>
  </cols>
  <sheetData>
    <row r="1" spans="1:2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</row>
    <row r="2" spans="1:26" x14ac:dyDescent="0.35">
      <c r="A2" s="4">
        <v>1</v>
      </c>
      <c r="B2">
        <v>12298.377776065376</v>
      </c>
      <c r="C2">
        <v>13177.445266002529</v>
      </c>
      <c r="D2">
        <v>14338.060351188329</v>
      </c>
      <c r="E2">
        <v>15213.843220662515</v>
      </c>
      <c r="F2">
        <v>16151.7793338596</v>
      </c>
      <c r="G2">
        <v>17156.742108577346</v>
      </c>
      <c r="H2">
        <v>18181.228722957574</v>
      </c>
      <c r="I2">
        <v>19277.181378233232</v>
      </c>
      <c r="J2">
        <v>20450.057405066826</v>
      </c>
      <c r="K2">
        <v>21705.740917636886</v>
      </c>
      <c r="L2">
        <v>23050.576192039935</v>
      </c>
      <c r="M2">
        <v>24491.403641732824</v>
      </c>
      <c r="N2" s="3">
        <f>1.05*M2</f>
        <v>25715.973823819466</v>
      </c>
      <c r="O2" s="3">
        <f t="shared" ref="O2:Q2" si="0">1.05*N2</f>
        <v>27001.772515010442</v>
      </c>
      <c r="P2" s="3">
        <f t="shared" si="0"/>
        <v>28351.861140760964</v>
      </c>
      <c r="Q2" s="3">
        <f t="shared" si="0"/>
        <v>29769.454197799012</v>
      </c>
      <c r="R2" s="3">
        <f>1.04*Q2</f>
        <v>30960.232365710974</v>
      </c>
      <c r="S2" s="3">
        <f t="shared" ref="S2:U2" si="1">1.04*R2</f>
        <v>32198.641660339414</v>
      </c>
      <c r="T2" s="3">
        <f t="shared" si="1"/>
        <v>33486.58732675299</v>
      </c>
      <c r="U2" s="3">
        <f t="shared" si="1"/>
        <v>34826.050819823111</v>
      </c>
      <c r="V2" s="3">
        <f>1.03*U2</f>
        <v>35870.832344417802</v>
      </c>
      <c r="W2" s="3">
        <f t="shared" ref="W2:Z2" si="2">1.03*V2</f>
        <v>36946.95731475034</v>
      </c>
      <c r="X2" s="3">
        <f t="shared" si="2"/>
        <v>38055.366034192848</v>
      </c>
      <c r="Y2" s="3">
        <f t="shared" si="2"/>
        <v>39197.027015218635</v>
      </c>
      <c r="Z2" s="3">
        <f t="shared" si="2"/>
        <v>40372.937825675195</v>
      </c>
    </row>
    <row r="3" spans="1:26" x14ac:dyDescent="0.35">
      <c r="A3" s="4">
        <v>2</v>
      </c>
      <c r="B3">
        <v>12605.837220467038</v>
      </c>
      <c r="C3">
        <v>13506.881397652622</v>
      </c>
      <c r="D3">
        <v>14696.511859968068</v>
      </c>
      <c r="E3">
        <v>15594.189301179109</v>
      </c>
      <c r="F3">
        <v>16555.573817206125</v>
      </c>
      <c r="G3">
        <v>17585.660661291819</v>
      </c>
      <c r="H3">
        <v>18635.759441031551</v>
      </c>
      <c r="I3">
        <v>19759.110912689099</v>
      </c>
      <c r="J3">
        <v>20961.308840193538</v>
      </c>
      <c r="K3">
        <v>22248.384440577851</v>
      </c>
      <c r="L3">
        <v>23626.840596840982</v>
      </c>
      <c r="M3">
        <v>25103.688732776194</v>
      </c>
      <c r="N3" s="3">
        <f t="shared" ref="N3:Q28" si="3">1.05*M3</f>
        <v>26358.873169415005</v>
      </c>
      <c r="O3" s="3">
        <f t="shared" si="3"/>
        <v>27676.816827885756</v>
      </c>
      <c r="P3" s="3">
        <f t="shared" si="3"/>
        <v>29060.657669280045</v>
      </c>
      <c r="Q3" s="3">
        <f t="shared" si="3"/>
        <v>30513.690552744047</v>
      </c>
      <c r="R3" s="3">
        <f t="shared" ref="R3:U28" si="4">1.04*Q3</f>
        <v>31734.23817485381</v>
      </c>
      <c r="S3" s="3">
        <f t="shared" si="4"/>
        <v>33003.607701847963</v>
      </c>
      <c r="T3" s="3">
        <f t="shared" si="4"/>
        <v>34323.752009921882</v>
      </c>
      <c r="U3" s="3">
        <f t="shared" si="4"/>
        <v>35696.702090318759</v>
      </c>
      <c r="V3" s="3">
        <f t="shared" ref="V3:Z28" si="5">1.03*U3</f>
        <v>36767.603153028322</v>
      </c>
      <c r="W3" s="3">
        <f t="shared" si="5"/>
        <v>37870.631247619174</v>
      </c>
      <c r="X3" s="3">
        <f t="shared" si="5"/>
        <v>39006.750185047749</v>
      </c>
      <c r="Y3" s="3">
        <f t="shared" si="5"/>
        <v>40176.952690599181</v>
      </c>
      <c r="Z3" s="3">
        <f t="shared" si="5"/>
        <v>41382.261271317155</v>
      </c>
    </row>
    <row r="4" spans="1:26" x14ac:dyDescent="0.35">
      <c r="A4" s="4">
        <v>3</v>
      </c>
      <c r="B4">
        <v>12913.296664868674</v>
      </c>
      <c r="C4">
        <v>13836.317529302685</v>
      </c>
      <c r="D4">
        <v>15054.96336874778</v>
      </c>
      <c r="E4">
        <v>15974.535381695674</v>
      </c>
      <c r="F4">
        <v>16959.368300552615</v>
      </c>
      <c r="G4">
        <v>18014.579214006248</v>
      </c>
      <c r="H4">
        <v>19090.290159105491</v>
      </c>
      <c r="I4">
        <v>20241.040447144929</v>
      </c>
      <c r="J4">
        <v>21472.560275320207</v>
      </c>
      <c r="K4">
        <v>22791.027963518773</v>
      </c>
      <c r="L4">
        <v>24203.105001641979</v>
      </c>
      <c r="M4">
        <v>25715.973823819517</v>
      </c>
      <c r="N4" s="3">
        <f t="shared" si="3"/>
        <v>27001.772515010492</v>
      </c>
      <c r="O4" s="3">
        <f t="shared" si="3"/>
        <v>28351.861140761019</v>
      </c>
      <c r="P4" s="3">
        <f t="shared" si="3"/>
        <v>29769.45419779907</v>
      </c>
      <c r="Q4" s="3">
        <f t="shared" si="3"/>
        <v>31257.926907689027</v>
      </c>
      <c r="R4" s="3">
        <f t="shared" si="4"/>
        <v>32508.243983996588</v>
      </c>
      <c r="S4" s="3">
        <f t="shared" si="4"/>
        <v>33808.57374335645</v>
      </c>
      <c r="T4" s="3">
        <f t="shared" si="4"/>
        <v>35160.916693090709</v>
      </c>
      <c r="U4" s="3">
        <f t="shared" si="4"/>
        <v>36567.353360814341</v>
      </c>
      <c r="V4" s="3">
        <f t="shared" si="5"/>
        <v>37664.373961638768</v>
      </c>
      <c r="W4" s="3">
        <f t="shared" si="5"/>
        <v>38794.305180487936</v>
      </c>
      <c r="X4" s="3">
        <f t="shared" si="5"/>
        <v>39958.134335902578</v>
      </c>
      <c r="Y4" s="3">
        <f t="shared" si="5"/>
        <v>41156.878365979654</v>
      </c>
      <c r="Z4" s="3">
        <f t="shared" si="5"/>
        <v>42391.584716959042</v>
      </c>
    </row>
    <row r="5" spans="1:26" x14ac:dyDescent="0.35">
      <c r="A5" s="4">
        <v>4</v>
      </c>
      <c r="B5">
        <v>13220.756109270307</v>
      </c>
      <c r="C5">
        <v>14165.753660952751</v>
      </c>
      <c r="D5">
        <v>15413.414877527486</v>
      </c>
      <c r="E5">
        <v>16354.881462212234</v>
      </c>
      <c r="F5">
        <v>17363.162783899101</v>
      </c>
      <c r="G5">
        <v>18443.497766720677</v>
      </c>
      <c r="H5">
        <v>19544.820877179427</v>
      </c>
      <c r="I5">
        <v>20722.969981600756</v>
      </c>
      <c r="J5">
        <v>21983.811710446877</v>
      </c>
      <c r="K5">
        <v>23333.671486459687</v>
      </c>
      <c r="L5">
        <v>24779.369406442973</v>
      </c>
      <c r="M5">
        <v>26328.258914862829</v>
      </c>
      <c r="N5" s="3">
        <f t="shared" si="3"/>
        <v>27644.671860605969</v>
      </c>
      <c r="O5" s="3">
        <f t="shared" si="3"/>
        <v>29026.905453636267</v>
      </c>
      <c r="P5" s="3">
        <f t="shared" si="3"/>
        <v>30478.250726318081</v>
      </c>
      <c r="Q5" s="3">
        <f t="shared" si="3"/>
        <v>32002.163262633985</v>
      </c>
      <c r="R5" s="3">
        <f t="shared" si="4"/>
        <v>33282.249793139345</v>
      </c>
      <c r="S5" s="3">
        <f t="shared" si="4"/>
        <v>34613.539784864923</v>
      </c>
      <c r="T5" s="3">
        <f t="shared" si="4"/>
        <v>35998.081376259521</v>
      </c>
      <c r="U5" s="3">
        <f t="shared" si="4"/>
        <v>37438.004631309901</v>
      </c>
      <c r="V5" s="3">
        <f t="shared" si="5"/>
        <v>38561.144770249201</v>
      </c>
      <c r="W5" s="3">
        <f t="shared" si="5"/>
        <v>39717.979113356676</v>
      </c>
      <c r="X5" s="3">
        <f t="shared" si="5"/>
        <v>40909.518486757377</v>
      </c>
      <c r="Y5" s="3">
        <f t="shared" si="5"/>
        <v>42136.804041360097</v>
      </c>
      <c r="Z5" s="3">
        <f t="shared" si="5"/>
        <v>43400.908162600899</v>
      </c>
    </row>
    <row r="6" spans="1:26" x14ac:dyDescent="0.35">
      <c r="A6" s="4">
        <v>5</v>
      </c>
      <c r="B6">
        <v>13528.21555367194</v>
      </c>
      <c r="C6">
        <v>14495.189792602814</v>
      </c>
      <c r="D6">
        <v>15771.866386307196</v>
      </c>
      <c r="E6">
        <v>16735.2275427288</v>
      </c>
      <c r="F6">
        <v>17766.957267245598</v>
      </c>
      <c r="G6">
        <v>18872.416319435117</v>
      </c>
      <c r="H6">
        <v>19999.351595253374</v>
      </c>
      <c r="I6">
        <v>21204.899516056597</v>
      </c>
      <c r="J6">
        <v>22495.063145573553</v>
      </c>
      <c r="K6">
        <v>23876.31500940062</v>
      </c>
      <c r="L6">
        <v>25355.633811243981</v>
      </c>
      <c r="M6">
        <v>26940.544005906158</v>
      </c>
      <c r="N6" s="3">
        <f t="shared" si="3"/>
        <v>28287.571206201468</v>
      </c>
      <c r="O6" s="3">
        <f t="shared" si="3"/>
        <v>29701.949766511541</v>
      </c>
      <c r="P6" s="3">
        <f t="shared" si="3"/>
        <v>31187.047254837118</v>
      </c>
      <c r="Q6" s="3">
        <f t="shared" si="3"/>
        <v>32746.399617578976</v>
      </c>
      <c r="R6" s="3">
        <f t="shared" si="4"/>
        <v>34056.255602282137</v>
      </c>
      <c r="S6" s="3">
        <f t="shared" si="4"/>
        <v>35418.505826373424</v>
      </c>
      <c r="T6" s="3">
        <f t="shared" si="4"/>
        <v>36835.246059428362</v>
      </c>
      <c r="U6" s="3">
        <f t="shared" si="4"/>
        <v>38308.655901805498</v>
      </c>
      <c r="V6" s="3">
        <f t="shared" si="5"/>
        <v>39457.915578859662</v>
      </c>
      <c r="W6" s="3">
        <f t="shared" si="5"/>
        <v>40641.653046225452</v>
      </c>
      <c r="X6" s="3">
        <f t="shared" si="5"/>
        <v>41860.90263761222</v>
      </c>
      <c r="Y6" s="3">
        <f t="shared" si="5"/>
        <v>43116.729716740585</v>
      </c>
      <c r="Z6" s="3">
        <f t="shared" si="5"/>
        <v>44410.231608242801</v>
      </c>
    </row>
    <row r="7" spans="1:26" x14ac:dyDescent="0.35">
      <c r="A7" s="4">
        <v>6</v>
      </c>
      <c r="B7">
        <v>13733.188516606366</v>
      </c>
      <c r="C7">
        <v>14714.813880369522</v>
      </c>
      <c r="D7">
        <v>16010.834058827002</v>
      </c>
      <c r="E7">
        <v>16988.791596406507</v>
      </c>
      <c r="F7">
        <v>18036.153589476588</v>
      </c>
      <c r="G7">
        <v>19158.362021244739</v>
      </c>
      <c r="H7">
        <v>20302.372073969331</v>
      </c>
      <c r="I7">
        <v>21526.185872360478</v>
      </c>
      <c r="J7">
        <v>22835.897435657997</v>
      </c>
      <c r="K7">
        <v>24238.077358027898</v>
      </c>
      <c r="L7">
        <v>25739.810081111311</v>
      </c>
      <c r="M7">
        <v>27348.734066601697</v>
      </c>
      <c r="N7" s="3">
        <f t="shared" si="3"/>
        <v>28716.170769931785</v>
      </c>
      <c r="O7" s="3">
        <f t="shared" si="3"/>
        <v>30151.979308428374</v>
      </c>
      <c r="P7" s="3">
        <f t="shared" si="3"/>
        <v>31659.578273849795</v>
      </c>
      <c r="Q7" s="3">
        <f t="shared" si="3"/>
        <v>33242.557187542283</v>
      </c>
      <c r="R7" s="3">
        <f t="shared" si="4"/>
        <v>34572.259475043975</v>
      </c>
      <c r="S7" s="3">
        <f t="shared" si="4"/>
        <v>35955.149854045732</v>
      </c>
      <c r="T7" s="3">
        <f t="shared" si="4"/>
        <v>37393.35584820756</v>
      </c>
      <c r="U7" s="3">
        <f t="shared" si="4"/>
        <v>38889.090082135866</v>
      </c>
      <c r="V7" s="3">
        <f t="shared" si="5"/>
        <v>40055.762784599945</v>
      </c>
      <c r="W7" s="3">
        <f t="shared" si="5"/>
        <v>41257.435668137943</v>
      </c>
      <c r="X7" s="3">
        <f t="shared" si="5"/>
        <v>42495.158738182079</v>
      </c>
      <c r="Y7" s="3">
        <f t="shared" si="5"/>
        <v>43770.013500327543</v>
      </c>
      <c r="Z7" s="3">
        <f t="shared" si="5"/>
        <v>45083.11390533737</v>
      </c>
    </row>
    <row r="8" spans="1:26" x14ac:dyDescent="0.35">
      <c r="A8" s="4">
        <v>7</v>
      </c>
      <c r="B8">
        <v>13835.674998073579</v>
      </c>
      <c r="C8">
        <v>14824.625924252878</v>
      </c>
      <c r="D8">
        <v>16130.317895086904</v>
      </c>
      <c r="E8">
        <v>17115.57362324536</v>
      </c>
      <c r="F8">
        <v>18170.751750592088</v>
      </c>
      <c r="G8">
        <v>19301.334872149549</v>
      </c>
      <c r="H8">
        <v>20453.882313327307</v>
      </c>
      <c r="I8">
        <v>21686.829050512424</v>
      </c>
      <c r="J8">
        <v>23006.314580700218</v>
      </c>
      <c r="K8">
        <v>24418.958532341538</v>
      </c>
      <c r="L8">
        <v>25931.898216044974</v>
      </c>
      <c r="M8">
        <v>27552.829096949474</v>
      </c>
      <c r="N8" s="3">
        <f t="shared" si="3"/>
        <v>28930.470551796949</v>
      </c>
      <c r="O8" s="3">
        <f t="shared" si="3"/>
        <v>30376.994079386797</v>
      </c>
      <c r="P8" s="3">
        <f t="shared" si="3"/>
        <v>31895.84378335614</v>
      </c>
      <c r="Q8" s="3">
        <f t="shared" si="3"/>
        <v>33490.635972523945</v>
      </c>
      <c r="R8" s="3">
        <f t="shared" si="4"/>
        <v>34830.261411424901</v>
      </c>
      <c r="S8" s="3">
        <f t="shared" si="4"/>
        <v>36223.471867881897</v>
      </c>
      <c r="T8" s="3">
        <f t="shared" si="4"/>
        <v>37672.410742597174</v>
      </c>
      <c r="U8" s="3">
        <f t="shared" si="4"/>
        <v>39179.307172301065</v>
      </c>
      <c r="V8" s="3">
        <f t="shared" si="5"/>
        <v>40354.686387470101</v>
      </c>
      <c r="W8" s="3">
        <f t="shared" si="5"/>
        <v>41565.326979094207</v>
      </c>
      <c r="X8" s="3">
        <f t="shared" si="5"/>
        <v>42812.286788467034</v>
      </c>
      <c r="Y8" s="3">
        <f t="shared" si="5"/>
        <v>44096.655392121043</v>
      </c>
      <c r="Z8" s="3">
        <f t="shared" si="5"/>
        <v>45419.555053884673</v>
      </c>
    </row>
    <row r="9" spans="1:26" x14ac:dyDescent="0.35">
      <c r="A9" s="4">
        <v>8</v>
      </c>
      <c r="B9">
        <v>13938.16147954079</v>
      </c>
      <c r="C9">
        <v>14934.437968136232</v>
      </c>
      <c r="D9">
        <v>16249.801731346806</v>
      </c>
      <c r="E9">
        <v>17242.355650084217</v>
      </c>
      <c r="F9">
        <v>18305.349911707584</v>
      </c>
      <c r="G9">
        <v>19444.307723054364</v>
      </c>
      <c r="H9">
        <v>20605.392552685287</v>
      </c>
      <c r="I9">
        <v>21847.47222866437</v>
      </c>
      <c r="J9">
        <v>23176.731725742444</v>
      </c>
      <c r="K9">
        <v>24599.839706655181</v>
      </c>
      <c r="L9">
        <v>26123.986350978645</v>
      </c>
      <c r="M9">
        <v>27756.924127297254</v>
      </c>
      <c r="N9" s="3">
        <f t="shared" si="3"/>
        <v>29144.770333662116</v>
      </c>
      <c r="O9" s="3">
        <f t="shared" si="3"/>
        <v>30602.008850345224</v>
      </c>
      <c r="P9" s="3">
        <f t="shared" si="3"/>
        <v>32132.109292862486</v>
      </c>
      <c r="Q9" s="3">
        <f t="shared" si="3"/>
        <v>33738.714757505608</v>
      </c>
      <c r="R9" s="3">
        <f t="shared" si="4"/>
        <v>35088.263347805834</v>
      </c>
      <c r="S9" s="3">
        <f t="shared" si="4"/>
        <v>36491.793881718069</v>
      </c>
      <c r="T9" s="3">
        <f t="shared" si="4"/>
        <v>37951.465636986795</v>
      </c>
      <c r="U9" s="3">
        <f t="shared" si="4"/>
        <v>39469.524262466271</v>
      </c>
      <c r="V9" s="3">
        <f t="shared" si="5"/>
        <v>40653.609990340257</v>
      </c>
      <c r="W9" s="3">
        <f t="shared" si="5"/>
        <v>41873.218290050463</v>
      </c>
      <c r="X9" s="3">
        <f t="shared" si="5"/>
        <v>43129.414838751982</v>
      </c>
      <c r="Y9" s="3">
        <f t="shared" si="5"/>
        <v>44423.297283914544</v>
      </c>
      <c r="Z9" s="3">
        <f t="shared" si="5"/>
        <v>45755.996202431983</v>
      </c>
    </row>
    <row r="10" spans="1:26" x14ac:dyDescent="0.35">
      <c r="A10" s="4">
        <v>9</v>
      </c>
      <c r="B10">
        <v>13733.188516606366</v>
      </c>
      <c r="C10">
        <v>14714.813880369522</v>
      </c>
      <c r="D10">
        <v>16010.834058827002</v>
      </c>
      <c r="E10">
        <v>16988.791596406507</v>
      </c>
      <c r="F10">
        <v>18036.153589476588</v>
      </c>
      <c r="G10">
        <v>19158.362021244739</v>
      </c>
      <c r="H10">
        <v>20302.372073969331</v>
      </c>
      <c r="I10">
        <v>21526.185872360478</v>
      </c>
      <c r="J10">
        <v>22835.897435657997</v>
      </c>
      <c r="K10">
        <v>24238.077358027898</v>
      </c>
      <c r="L10">
        <v>25739.810081111311</v>
      </c>
      <c r="M10">
        <v>27348.734066601697</v>
      </c>
      <c r="N10" s="3">
        <f t="shared" si="3"/>
        <v>28716.170769931785</v>
      </c>
      <c r="O10" s="3">
        <f t="shared" si="3"/>
        <v>30151.979308428374</v>
      </c>
      <c r="P10" s="3">
        <f t="shared" si="3"/>
        <v>31659.578273849795</v>
      </c>
      <c r="Q10" s="3">
        <f t="shared" si="3"/>
        <v>33242.557187542283</v>
      </c>
      <c r="R10" s="3">
        <f t="shared" si="4"/>
        <v>34572.259475043975</v>
      </c>
      <c r="S10" s="3">
        <f t="shared" si="4"/>
        <v>35955.149854045732</v>
      </c>
      <c r="T10" s="3">
        <f t="shared" si="4"/>
        <v>37393.35584820756</v>
      </c>
      <c r="U10" s="3">
        <f t="shared" si="4"/>
        <v>38889.090082135866</v>
      </c>
      <c r="V10" s="3">
        <f t="shared" si="5"/>
        <v>40055.762784599945</v>
      </c>
      <c r="W10" s="3">
        <f t="shared" si="5"/>
        <v>41257.435668137943</v>
      </c>
      <c r="X10" s="3">
        <f t="shared" si="5"/>
        <v>42495.158738182079</v>
      </c>
      <c r="Y10" s="3">
        <f t="shared" si="5"/>
        <v>43770.013500327543</v>
      </c>
      <c r="Z10" s="3">
        <f t="shared" si="5"/>
        <v>45083.11390533737</v>
      </c>
    </row>
    <row r="11" spans="1:26" x14ac:dyDescent="0.35">
      <c r="A11" s="4">
        <v>10</v>
      </c>
      <c r="B11">
        <v>13630.702035139155</v>
      </c>
      <c r="C11">
        <v>14605.00183648617</v>
      </c>
      <c r="D11">
        <v>15891.3502225671</v>
      </c>
      <c r="E11">
        <v>16862.009569567657</v>
      </c>
      <c r="F11">
        <v>17901.555428361095</v>
      </c>
      <c r="G11">
        <v>19015.389170339931</v>
      </c>
      <c r="H11">
        <v>20150.861834611351</v>
      </c>
      <c r="I11">
        <v>21365.542694208536</v>
      </c>
      <c r="J11">
        <v>22665.480290615775</v>
      </c>
      <c r="K11">
        <v>24057.196183714259</v>
      </c>
      <c r="L11">
        <v>25547.721946177648</v>
      </c>
      <c r="M11">
        <v>27144.639036253931</v>
      </c>
      <c r="N11" s="3">
        <f t="shared" si="3"/>
        <v>28501.870988066628</v>
      </c>
      <c r="O11" s="3">
        <f t="shared" si="3"/>
        <v>29926.964537469961</v>
      </c>
      <c r="P11" s="3">
        <f t="shared" si="3"/>
        <v>31423.31276434346</v>
      </c>
      <c r="Q11" s="3">
        <f t="shared" si="3"/>
        <v>32994.478402560635</v>
      </c>
      <c r="R11" s="3">
        <f t="shared" si="4"/>
        <v>34314.257538663063</v>
      </c>
      <c r="S11" s="3">
        <f t="shared" si="4"/>
        <v>35686.827840209589</v>
      </c>
      <c r="T11" s="3">
        <f t="shared" si="4"/>
        <v>37114.300953817976</v>
      </c>
      <c r="U11" s="3">
        <f t="shared" si="4"/>
        <v>38598.872991970697</v>
      </c>
      <c r="V11" s="3">
        <f t="shared" si="5"/>
        <v>39756.839181729818</v>
      </c>
      <c r="W11" s="3">
        <f t="shared" si="5"/>
        <v>40949.544357181716</v>
      </c>
      <c r="X11" s="3">
        <f t="shared" si="5"/>
        <v>42178.030687897168</v>
      </c>
      <c r="Y11" s="3">
        <f t="shared" si="5"/>
        <v>43443.371608534086</v>
      </c>
      <c r="Z11" s="3">
        <f t="shared" si="5"/>
        <v>44746.672756790111</v>
      </c>
    </row>
    <row r="12" spans="1:26" x14ac:dyDescent="0.35">
      <c r="A12" s="4">
        <v>11</v>
      </c>
      <c r="B12">
        <v>13528.21555367194</v>
      </c>
      <c r="C12">
        <v>14495.189792602814</v>
      </c>
      <c r="D12">
        <v>15771.866386307196</v>
      </c>
      <c r="E12">
        <v>16735.2275427288</v>
      </c>
      <c r="F12">
        <v>17766.957267245598</v>
      </c>
      <c r="G12">
        <v>18872.416319435117</v>
      </c>
      <c r="H12">
        <v>19999.351595253374</v>
      </c>
      <c r="I12">
        <v>21204.899516056597</v>
      </c>
      <c r="J12">
        <v>22495.063145573553</v>
      </c>
      <c r="K12">
        <v>23876.31500940062</v>
      </c>
      <c r="L12">
        <v>25355.633811243981</v>
      </c>
      <c r="M12">
        <v>26940.544005906158</v>
      </c>
      <c r="N12" s="3">
        <f t="shared" si="3"/>
        <v>28287.571206201468</v>
      </c>
      <c r="O12" s="3">
        <f t="shared" si="3"/>
        <v>29701.949766511541</v>
      </c>
      <c r="P12" s="3">
        <f t="shared" si="3"/>
        <v>31187.047254837118</v>
      </c>
      <c r="Q12" s="3">
        <f t="shared" si="3"/>
        <v>32746.399617578976</v>
      </c>
      <c r="R12" s="3">
        <f t="shared" si="4"/>
        <v>34056.255602282137</v>
      </c>
      <c r="S12" s="3">
        <f t="shared" si="4"/>
        <v>35418.505826373424</v>
      </c>
      <c r="T12" s="3">
        <f t="shared" si="4"/>
        <v>36835.246059428362</v>
      </c>
      <c r="U12" s="3">
        <f t="shared" si="4"/>
        <v>38308.655901805498</v>
      </c>
      <c r="V12" s="3">
        <f t="shared" si="5"/>
        <v>39457.915578859662</v>
      </c>
      <c r="W12" s="3">
        <f t="shared" si="5"/>
        <v>40641.653046225452</v>
      </c>
      <c r="X12" s="3">
        <f t="shared" si="5"/>
        <v>41860.90263761222</v>
      </c>
      <c r="Y12" s="3">
        <f t="shared" si="5"/>
        <v>43116.729716740585</v>
      </c>
      <c r="Z12" s="3">
        <f t="shared" si="5"/>
        <v>44410.231608242801</v>
      </c>
    </row>
    <row r="13" spans="1:26" x14ac:dyDescent="0.35">
      <c r="A13" s="4">
        <v>12</v>
      </c>
      <c r="B13">
        <v>13220.756109270307</v>
      </c>
      <c r="C13">
        <v>14165.753660952751</v>
      </c>
      <c r="D13">
        <v>15413.414877527486</v>
      </c>
      <c r="E13">
        <v>16354.881462212234</v>
      </c>
      <c r="F13">
        <v>17363.162783899101</v>
      </c>
      <c r="G13">
        <v>18443.497766720677</v>
      </c>
      <c r="H13">
        <v>19544.820877179427</v>
      </c>
      <c r="I13">
        <v>20722.969981600756</v>
      </c>
      <c r="J13">
        <v>21983.811710446877</v>
      </c>
      <c r="K13">
        <v>23333.671486459687</v>
      </c>
      <c r="L13">
        <v>24779.369406442973</v>
      </c>
      <c r="M13">
        <v>26328.258914862829</v>
      </c>
      <c r="N13" s="3">
        <f t="shared" si="3"/>
        <v>27644.671860605969</v>
      </c>
      <c r="O13" s="3">
        <f t="shared" si="3"/>
        <v>29026.905453636267</v>
      </c>
      <c r="P13" s="3">
        <f t="shared" si="3"/>
        <v>30478.250726318081</v>
      </c>
      <c r="Q13" s="3">
        <f t="shared" si="3"/>
        <v>32002.163262633985</v>
      </c>
      <c r="R13" s="3">
        <f t="shared" si="4"/>
        <v>33282.249793139345</v>
      </c>
      <c r="S13" s="3">
        <f t="shared" si="4"/>
        <v>34613.539784864923</v>
      </c>
      <c r="T13" s="3">
        <f t="shared" si="4"/>
        <v>35998.081376259521</v>
      </c>
      <c r="U13" s="3">
        <f t="shared" si="4"/>
        <v>37438.004631309901</v>
      </c>
      <c r="V13" s="3">
        <f t="shared" si="5"/>
        <v>38561.144770249201</v>
      </c>
      <c r="W13" s="3">
        <f t="shared" si="5"/>
        <v>39717.979113356676</v>
      </c>
      <c r="X13" s="3">
        <f t="shared" si="5"/>
        <v>40909.518486757377</v>
      </c>
      <c r="Y13" s="3">
        <f t="shared" si="5"/>
        <v>42136.804041360097</v>
      </c>
      <c r="Z13" s="3">
        <f t="shared" si="5"/>
        <v>43400.908162600899</v>
      </c>
    </row>
    <row r="14" spans="1:26" x14ac:dyDescent="0.35">
      <c r="A14" s="4">
        <v>13</v>
      </c>
      <c r="B14">
        <v>12913.296664868674</v>
      </c>
      <c r="C14">
        <v>13836.317529302685</v>
      </c>
      <c r="D14">
        <v>15054.96336874778</v>
      </c>
      <c r="E14">
        <v>15974.535381695674</v>
      </c>
      <c r="F14">
        <v>16959.368300552615</v>
      </c>
      <c r="G14">
        <v>18014.579214006248</v>
      </c>
      <c r="H14">
        <v>19090.290159105491</v>
      </c>
      <c r="I14">
        <v>20241.040447144929</v>
      </c>
      <c r="J14">
        <v>21472.560275320207</v>
      </c>
      <c r="K14">
        <v>22791.027963518773</v>
      </c>
      <c r="L14">
        <v>24203.105001641979</v>
      </c>
      <c r="M14">
        <v>25715.973823819517</v>
      </c>
      <c r="N14" s="3">
        <f t="shared" si="3"/>
        <v>27001.772515010492</v>
      </c>
      <c r="O14" s="3">
        <f t="shared" si="3"/>
        <v>28351.861140761019</v>
      </c>
      <c r="P14" s="3">
        <f t="shared" si="3"/>
        <v>29769.45419779907</v>
      </c>
      <c r="Q14" s="3">
        <f t="shared" si="3"/>
        <v>31257.926907689027</v>
      </c>
      <c r="R14" s="3">
        <f t="shared" si="4"/>
        <v>32508.243983996588</v>
      </c>
      <c r="S14" s="3">
        <f t="shared" si="4"/>
        <v>33808.57374335645</v>
      </c>
      <c r="T14" s="3">
        <f t="shared" si="4"/>
        <v>35160.916693090709</v>
      </c>
      <c r="U14" s="3">
        <f t="shared" si="4"/>
        <v>36567.353360814341</v>
      </c>
      <c r="V14" s="3">
        <f t="shared" si="5"/>
        <v>37664.373961638768</v>
      </c>
      <c r="W14" s="3">
        <f t="shared" si="5"/>
        <v>38794.305180487936</v>
      </c>
      <c r="X14" s="3">
        <f t="shared" si="5"/>
        <v>39958.134335902578</v>
      </c>
      <c r="Y14" s="3">
        <f t="shared" si="5"/>
        <v>41156.878365979654</v>
      </c>
      <c r="Z14" s="3">
        <f t="shared" si="5"/>
        <v>42391.584716959042</v>
      </c>
    </row>
    <row r="15" spans="1:26" x14ac:dyDescent="0.35">
      <c r="A15" s="4">
        <v>14</v>
      </c>
      <c r="B15">
        <v>12913.296664868674</v>
      </c>
      <c r="C15">
        <v>13836.317529302685</v>
      </c>
      <c r="D15">
        <v>15054.96336874778</v>
      </c>
      <c r="E15">
        <v>15974.535381695674</v>
      </c>
      <c r="F15">
        <v>16959.368300552615</v>
      </c>
      <c r="G15">
        <v>18014.579214006248</v>
      </c>
      <c r="H15">
        <v>19090.290159105491</v>
      </c>
      <c r="I15">
        <v>20241.040447144929</v>
      </c>
      <c r="J15">
        <v>21472.560275320207</v>
      </c>
      <c r="K15">
        <v>22791.027963518773</v>
      </c>
      <c r="L15">
        <v>24203.105001641979</v>
      </c>
      <c r="M15">
        <v>25715.973823819517</v>
      </c>
      <c r="N15" s="3">
        <f t="shared" si="3"/>
        <v>27001.772515010492</v>
      </c>
      <c r="O15" s="3">
        <f t="shared" si="3"/>
        <v>28351.861140761019</v>
      </c>
      <c r="P15" s="3">
        <f t="shared" si="3"/>
        <v>29769.45419779907</v>
      </c>
      <c r="Q15" s="3">
        <f t="shared" si="3"/>
        <v>31257.926907689027</v>
      </c>
      <c r="R15" s="3">
        <f t="shared" si="4"/>
        <v>32508.243983996588</v>
      </c>
      <c r="S15" s="3">
        <f t="shared" si="4"/>
        <v>33808.57374335645</v>
      </c>
      <c r="T15" s="3">
        <f t="shared" si="4"/>
        <v>35160.916693090709</v>
      </c>
      <c r="U15" s="3">
        <f t="shared" si="4"/>
        <v>36567.353360814341</v>
      </c>
      <c r="V15" s="3">
        <f t="shared" si="5"/>
        <v>37664.373961638768</v>
      </c>
      <c r="W15" s="3">
        <f t="shared" si="5"/>
        <v>38794.305180487936</v>
      </c>
      <c r="X15" s="3">
        <f t="shared" si="5"/>
        <v>39958.134335902578</v>
      </c>
      <c r="Y15" s="3">
        <f t="shared" si="5"/>
        <v>41156.878365979654</v>
      </c>
      <c r="Z15" s="3">
        <f t="shared" si="5"/>
        <v>42391.584716959042</v>
      </c>
    </row>
    <row r="16" spans="1:26" x14ac:dyDescent="0.35">
      <c r="A16" s="4">
        <v>15</v>
      </c>
      <c r="B16">
        <v>13015.783146335883</v>
      </c>
      <c r="C16">
        <v>13946.129573186039</v>
      </c>
      <c r="D16">
        <v>15174.44720500768</v>
      </c>
      <c r="E16">
        <v>16101.317408534525</v>
      </c>
      <c r="F16">
        <v>17093.966461668111</v>
      </c>
      <c r="G16">
        <v>18157.552064911059</v>
      </c>
      <c r="H16">
        <v>19241.800398463471</v>
      </c>
      <c r="I16">
        <v>20401.683625296871</v>
      </c>
      <c r="J16">
        <v>21642.977420362433</v>
      </c>
      <c r="K16">
        <v>22971.909137832412</v>
      </c>
      <c r="L16">
        <v>24395.193136575646</v>
      </c>
      <c r="M16">
        <v>25920.068854167283</v>
      </c>
      <c r="N16" s="3">
        <f t="shared" si="3"/>
        <v>27216.072296875649</v>
      </c>
      <c r="O16" s="3">
        <f t="shared" si="3"/>
        <v>28576.875911719431</v>
      </c>
      <c r="P16" s="3">
        <f t="shared" si="3"/>
        <v>30005.719707305405</v>
      </c>
      <c r="Q16" s="3">
        <f t="shared" si="3"/>
        <v>31506.005692670675</v>
      </c>
      <c r="R16" s="3">
        <f t="shared" si="4"/>
        <v>32766.245920377503</v>
      </c>
      <c r="S16" s="3">
        <f t="shared" si="4"/>
        <v>34076.895757192608</v>
      </c>
      <c r="T16" s="3">
        <f t="shared" si="4"/>
        <v>35439.971587480315</v>
      </c>
      <c r="U16" s="3">
        <f t="shared" si="4"/>
        <v>36857.570450979532</v>
      </c>
      <c r="V16" s="3">
        <f t="shared" si="5"/>
        <v>37963.297564508917</v>
      </c>
      <c r="W16" s="3">
        <f t="shared" si="5"/>
        <v>39102.196491444185</v>
      </c>
      <c r="X16" s="3">
        <f t="shared" si="5"/>
        <v>40275.262386187511</v>
      </c>
      <c r="Y16" s="3">
        <f t="shared" si="5"/>
        <v>41483.52025777314</v>
      </c>
      <c r="Z16" s="3">
        <f t="shared" si="5"/>
        <v>42728.025865506337</v>
      </c>
    </row>
    <row r="17" spans="1:26" x14ac:dyDescent="0.35">
      <c r="A17" s="4">
        <v>16</v>
      </c>
      <c r="B17">
        <v>13118.269627803094</v>
      </c>
      <c r="C17">
        <v>14055.941617069397</v>
      </c>
      <c r="D17">
        <v>15293.931041267586</v>
      </c>
      <c r="E17">
        <v>16228.099435373384</v>
      </c>
      <c r="F17">
        <v>17228.564622783611</v>
      </c>
      <c r="G17">
        <v>18300.524915815877</v>
      </c>
      <c r="H17">
        <v>19393.310637821454</v>
      </c>
      <c r="I17">
        <v>20562.326803448821</v>
      </c>
      <c r="J17">
        <v>21813.394565404655</v>
      </c>
      <c r="K17">
        <v>23152.790312146055</v>
      </c>
      <c r="L17">
        <v>24587.281271509313</v>
      </c>
      <c r="M17">
        <v>26124.163884515063</v>
      </c>
      <c r="N17" s="3">
        <f t="shared" si="3"/>
        <v>27430.372078740817</v>
      </c>
      <c r="O17" s="3">
        <f t="shared" si="3"/>
        <v>28801.890682677858</v>
      </c>
      <c r="P17" s="3">
        <f t="shared" si="3"/>
        <v>30241.985216811754</v>
      </c>
      <c r="Q17" s="3">
        <f t="shared" si="3"/>
        <v>31754.084477652345</v>
      </c>
      <c r="R17" s="3">
        <f t="shared" si="4"/>
        <v>33024.24785675844</v>
      </c>
      <c r="S17" s="3">
        <f t="shared" si="4"/>
        <v>34345.21777102878</v>
      </c>
      <c r="T17" s="3">
        <f t="shared" si="4"/>
        <v>35719.026481869929</v>
      </c>
      <c r="U17" s="3">
        <f t="shared" si="4"/>
        <v>37147.787541144724</v>
      </c>
      <c r="V17" s="3">
        <f t="shared" si="5"/>
        <v>38262.221167379066</v>
      </c>
      <c r="W17" s="3">
        <f t="shared" si="5"/>
        <v>39410.087802400441</v>
      </c>
      <c r="X17" s="3">
        <f t="shared" si="5"/>
        <v>40592.390436472459</v>
      </c>
      <c r="Y17" s="3">
        <f t="shared" si="5"/>
        <v>41810.162149566633</v>
      </c>
      <c r="Z17" s="3">
        <f t="shared" si="5"/>
        <v>43064.467014053633</v>
      </c>
    </row>
    <row r="18" spans="1:26" x14ac:dyDescent="0.35">
      <c r="A18" s="4">
        <v>17</v>
      </c>
      <c r="B18">
        <v>13528.21555367194</v>
      </c>
      <c r="C18">
        <v>14495.189792602814</v>
      </c>
      <c r="D18">
        <v>15771.866386307196</v>
      </c>
      <c r="E18">
        <v>16735.2275427288</v>
      </c>
      <c r="F18">
        <v>17766.957267245598</v>
      </c>
      <c r="G18">
        <v>18872.416319435117</v>
      </c>
      <c r="H18">
        <v>19999.351595253374</v>
      </c>
      <c r="I18">
        <v>21204.899516056597</v>
      </c>
      <c r="J18">
        <v>22495.063145573553</v>
      </c>
      <c r="K18">
        <v>23876.31500940062</v>
      </c>
      <c r="L18">
        <v>25355.633811243981</v>
      </c>
      <c r="M18">
        <v>26940.544005906158</v>
      </c>
      <c r="N18" s="3">
        <f t="shared" si="3"/>
        <v>28287.571206201468</v>
      </c>
      <c r="O18" s="3">
        <f t="shared" si="3"/>
        <v>29701.949766511541</v>
      </c>
      <c r="P18" s="3">
        <f t="shared" si="3"/>
        <v>31187.047254837118</v>
      </c>
      <c r="Q18" s="3">
        <f t="shared" si="3"/>
        <v>32746.399617578976</v>
      </c>
      <c r="R18" s="3">
        <f t="shared" si="4"/>
        <v>34056.255602282137</v>
      </c>
      <c r="S18" s="3">
        <f t="shared" si="4"/>
        <v>35418.505826373424</v>
      </c>
      <c r="T18" s="3">
        <f t="shared" si="4"/>
        <v>36835.246059428362</v>
      </c>
      <c r="U18" s="3">
        <f t="shared" si="4"/>
        <v>38308.655901805498</v>
      </c>
      <c r="V18" s="3">
        <f t="shared" si="5"/>
        <v>39457.915578859662</v>
      </c>
      <c r="W18" s="3">
        <f t="shared" si="5"/>
        <v>40641.653046225452</v>
      </c>
      <c r="X18" s="3">
        <f t="shared" si="5"/>
        <v>41860.90263761222</v>
      </c>
      <c r="Y18" s="3">
        <f t="shared" si="5"/>
        <v>43116.729716740585</v>
      </c>
      <c r="Z18" s="3">
        <f t="shared" si="5"/>
        <v>44410.231608242801</v>
      </c>
    </row>
    <row r="19" spans="1:26" x14ac:dyDescent="0.35">
      <c r="A19" s="4">
        <v>18</v>
      </c>
      <c r="B19">
        <v>13938.16147954079</v>
      </c>
      <c r="C19">
        <v>14934.437968136232</v>
      </c>
      <c r="D19">
        <v>16249.801731346806</v>
      </c>
      <c r="E19">
        <v>17242.355650084217</v>
      </c>
      <c r="F19">
        <v>18305.349911707584</v>
      </c>
      <c r="G19">
        <v>19444.307723054364</v>
      </c>
      <c r="H19">
        <v>20605.392552685287</v>
      </c>
      <c r="I19">
        <v>21847.47222866437</v>
      </c>
      <c r="J19">
        <v>23176.731725742444</v>
      </c>
      <c r="K19">
        <v>24599.839706655181</v>
      </c>
      <c r="L19">
        <v>26123.986350978645</v>
      </c>
      <c r="M19">
        <v>27756.924127297254</v>
      </c>
      <c r="N19" s="3">
        <f t="shared" si="3"/>
        <v>29144.770333662116</v>
      </c>
      <c r="O19" s="3">
        <f t="shared" si="3"/>
        <v>30602.008850345224</v>
      </c>
      <c r="P19" s="3">
        <f t="shared" si="3"/>
        <v>32132.109292862486</v>
      </c>
      <c r="Q19" s="3">
        <f t="shared" si="3"/>
        <v>33738.714757505608</v>
      </c>
      <c r="R19" s="3">
        <f t="shared" si="4"/>
        <v>35088.263347805834</v>
      </c>
      <c r="S19" s="3">
        <f t="shared" si="4"/>
        <v>36491.793881718069</v>
      </c>
      <c r="T19" s="3">
        <f t="shared" si="4"/>
        <v>37951.465636986795</v>
      </c>
      <c r="U19" s="3">
        <f t="shared" si="4"/>
        <v>39469.524262466271</v>
      </c>
      <c r="V19" s="3">
        <f t="shared" si="5"/>
        <v>40653.609990340257</v>
      </c>
      <c r="W19" s="3">
        <f t="shared" si="5"/>
        <v>41873.218290050463</v>
      </c>
      <c r="X19" s="3">
        <f t="shared" si="5"/>
        <v>43129.414838751982</v>
      </c>
      <c r="Y19" s="3">
        <f t="shared" si="5"/>
        <v>44423.297283914544</v>
      </c>
      <c r="Z19" s="3">
        <f t="shared" si="5"/>
        <v>45755.996202431983</v>
      </c>
    </row>
    <row r="20" spans="1:26" x14ac:dyDescent="0.35">
      <c r="A20" s="4">
        <v>19</v>
      </c>
      <c r="B20">
        <v>13733.188516606366</v>
      </c>
      <c r="C20">
        <v>14714.813880369522</v>
      </c>
      <c r="D20">
        <v>16010.834058827002</v>
      </c>
      <c r="E20">
        <v>16988.791596406507</v>
      </c>
      <c r="F20">
        <v>18036.153589476588</v>
      </c>
      <c r="G20">
        <v>19158.362021244739</v>
      </c>
      <c r="H20">
        <v>20302.372073969331</v>
      </c>
      <c r="I20">
        <v>21526.185872360478</v>
      </c>
      <c r="J20">
        <v>22835.897435657997</v>
      </c>
      <c r="K20">
        <v>24238.077358027898</v>
      </c>
      <c r="L20">
        <v>25739.810081111311</v>
      </c>
      <c r="M20">
        <v>27348.734066601697</v>
      </c>
      <c r="N20" s="3">
        <f t="shared" si="3"/>
        <v>28716.170769931785</v>
      </c>
      <c r="O20" s="3">
        <f t="shared" si="3"/>
        <v>30151.979308428374</v>
      </c>
      <c r="P20" s="3">
        <f t="shared" si="3"/>
        <v>31659.578273849795</v>
      </c>
      <c r="Q20" s="3">
        <f t="shared" si="3"/>
        <v>33242.557187542283</v>
      </c>
      <c r="R20" s="3">
        <f t="shared" si="4"/>
        <v>34572.259475043975</v>
      </c>
      <c r="S20" s="3">
        <f t="shared" si="4"/>
        <v>35955.149854045732</v>
      </c>
      <c r="T20" s="3">
        <f t="shared" si="4"/>
        <v>37393.35584820756</v>
      </c>
      <c r="U20" s="3">
        <f t="shared" si="4"/>
        <v>38889.090082135866</v>
      </c>
      <c r="V20" s="3">
        <f t="shared" si="5"/>
        <v>40055.762784599945</v>
      </c>
      <c r="W20" s="3">
        <f t="shared" si="5"/>
        <v>41257.435668137943</v>
      </c>
      <c r="X20" s="3">
        <f t="shared" si="5"/>
        <v>42495.158738182079</v>
      </c>
      <c r="Y20" s="3">
        <f t="shared" si="5"/>
        <v>43770.013500327543</v>
      </c>
      <c r="Z20" s="3">
        <f t="shared" si="5"/>
        <v>45083.11390533737</v>
      </c>
    </row>
    <row r="21" spans="1:26" x14ac:dyDescent="0.35">
      <c r="A21" s="4">
        <v>20</v>
      </c>
      <c r="B21">
        <v>13528.21555367194</v>
      </c>
      <c r="C21">
        <v>14495.189792602814</v>
      </c>
      <c r="D21">
        <v>15771.866386307196</v>
      </c>
      <c r="E21">
        <v>16735.2275427288</v>
      </c>
      <c r="F21">
        <v>17766.957267245598</v>
      </c>
      <c r="G21">
        <v>18872.416319435117</v>
      </c>
      <c r="H21">
        <v>19999.351595253374</v>
      </c>
      <c r="I21">
        <v>21204.899516056597</v>
      </c>
      <c r="J21">
        <v>22495.063145573553</v>
      </c>
      <c r="K21">
        <v>23876.31500940062</v>
      </c>
      <c r="L21">
        <v>25355.633811243981</v>
      </c>
      <c r="M21">
        <v>26940.544005906158</v>
      </c>
      <c r="N21" s="3">
        <f t="shared" si="3"/>
        <v>28287.571206201468</v>
      </c>
      <c r="O21" s="3">
        <f t="shared" si="3"/>
        <v>29701.949766511541</v>
      </c>
      <c r="P21" s="3">
        <f t="shared" si="3"/>
        <v>31187.047254837118</v>
      </c>
      <c r="Q21" s="3">
        <f t="shared" si="3"/>
        <v>32746.399617578976</v>
      </c>
      <c r="R21" s="3">
        <f t="shared" si="4"/>
        <v>34056.255602282137</v>
      </c>
      <c r="S21" s="3">
        <f t="shared" si="4"/>
        <v>35418.505826373424</v>
      </c>
      <c r="T21" s="3">
        <f t="shared" si="4"/>
        <v>36835.246059428362</v>
      </c>
      <c r="U21" s="3">
        <f t="shared" si="4"/>
        <v>38308.655901805498</v>
      </c>
      <c r="V21" s="3">
        <f t="shared" si="5"/>
        <v>39457.915578859662</v>
      </c>
      <c r="W21" s="3">
        <f t="shared" si="5"/>
        <v>40641.653046225452</v>
      </c>
      <c r="X21" s="3">
        <f t="shared" si="5"/>
        <v>41860.90263761222</v>
      </c>
      <c r="Y21" s="3">
        <f t="shared" si="5"/>
        <v>43116.729716740585</v>
      </c>
      <c r="Z21" s="3">
        <f t="shared" si="5"/>
        <v>44410.231608242801</v>
      </c>
    </row>
    <row r="22" spans="1:26" x14ac:dyDescent="0.35">
      <c r="A22" s="4">
        <v>21</v>
      </c>
      <c r="B22">
        <v>13220.756109270307</v>
      </c>
      <c r="C22">
        <v>14165.753660952751</v>
      </c>
      <c r="D22">
        <v>15413.414877527486</v>
      </c>
      <c r="E22">
        <v>16354.881462212234</v>
      </c>
      <c r="F22">
        <v>17363.162783899101</v>
      </c>
      <c r="G22">
        <v>18443.497766720677</v>
      </c>
      <c r="H22">
        <v>19544.820877179427</v>
      </c>
      <c r="I22">
        <v>20722.969981600756</v>
      </c>
      <c r="J22">
        <v>21983.811710446877</v>
      </c>
      <c r="K22">
        <v>23333.671486459687</v>
      </c>
      <c r="L22">
        <v>24779.369406442973</v>
      </c>
      <c r="M22">
        <v>26328.258914862829</v>
      </c>
      <c r="N22" s="3">
        <f t="shared" si="3"/>
        <v>27644.671860605969</v>
      </c>
      <c r="O22" s="3">
        <f t="shared" si="3"/>
        <v>29026.905453636267</v>
      </c>
      <c r="P22" s="3">
        <f t="shared" si="3"/>
        <v>30478.250726318081</v>
      </c>
      <c r="Q22" s="3">
        <f t="shared" si="3"/>
        <v>32002.163262633985</v>
      </c>
      <c r="R22" s="3">
        <f t="shared" si="4"/>
        <v>33282.249793139345</v>
      </c>
      <c r="S22" s="3">
        <f t="shared" si="4"/>
        <v>34613.539784864923</v>
      </c>
      <c r="T22" s="3">
        <f t="shared" si="4"/>
        <v>35998.081376259521</v>
      </c>
      <c r="U22" s="3">
        <f t="shared" si="4"/>
        <v>37438.004631309901</v>
      </c>
      <c r="V22" s="3">
        <f t="shared" si="5"/>
        <v>38561.144770249201</v>
      </c>
      <c r="W22" s="3">
        <f t="shared" si="5"/>
        <v>39717.979113356676</v>
      </c>
      <c r="X22" s="3">
        <f t="shared" si="5"/>
        <v>40909.518486757377</v>
      </c>
      <c r="Y22" s="3">
        <f t="shared" si="5"/>
        <v>42136.804041360097</v>
      </c>
      <c r="Z22" s="3">
        <f t="shared" si="5"/>
        <v>43400.908162600899</v>
      </c>
    </row>
    <row r="23" spans="1:26" x14ac:dyDescent="0.35">
      <c r="A23" s="4">
        <v>22</v>
      </c>
      <c r="B23">
        <v>12913.296664868674</v>
      </c>
      <c r="C23">
        <v>13836.317529302685</v>
      </c>
      <c r="D23">
        <v>15054.96336874778</v>
      </c>
      <c r="E23">
        <v>15974.535381695674</v>
      </c>
      <c r="F23">
        <v>16959.368300552615</v>
      </c>
      <c r="G23">
        <v>18014.579214006248</v>
      </c>
      <c r="H23">
        <v>19090.290159105491</v>
      </c>
      <c r="I23">
        <v>20241.040447144929</v>
      </c>
      <c r="J23">
        <v>21472.560275320207</v>
      </c>
      <c r="K23">
        <v>22791.027963518773</v>
      </c>
      <c r="L23">
        <v>24203.105001641979</v>
      </c>
      <c r="M23">
        <v>25715.973823819517</v>
      </c>
      <c r="N23" s="3">
        <f t="shared" si="3"/>
        <v>27001.772515010492</v>
      </c>
      <c r="O23" s="3">
        <f t="shared" si="3"/>
        <v>28351.861140761019</v>
      </c>
      <c r="P23" s="3">
        <f t="shared" si="3"/>
        <v>29769.45419779907</v>
      </c>
      <c r="Q23" s="3">
        <f t="shared" si="3"/>
        <v>31257.926907689027</v>
      </c>
      <c r="R23" s="3">
        <f t="shared" si="4"/>
        <v>32508.243983996588</v>
      </c>
      <c r="S23" s="3">
        <f t="shared" si="4"/>
        <v>33808.57374335645</v>
      </c>
      <c r="T23" s="3">
        <f t="shared" si="4"/>
        <v>35160.916693090709</v>
      </c>
      <c r="U23" s="3">
        <f t="shared" si="4"/>
        <v>36567.353360814341</v>
      </c>
      <c r="V23" s="3">
        <f t="shared" si="5"/>
        <v>37664.373961638768</v>
      </c>
      <c r="W23" s="3">
        <f t="shared" si="5"/>
        <v>38794.305180487936</v>
      </c>
      <c r="X23" s="3">
        <f t="shared" si="5"/>
        <v>39958.134335902578</v>
      </c>
      <c r="Y23" s="3">
        <f t="shared" si="5"/>
        <v>41156.878365979654</v>
      </c>
      <c r="Z23" s="3">
        <f t="shared" si="5"/>
        <v>42391.584716959042</v>
      </c>
    </row>
    <row r="24" spans="1:26" x14ac:dyDescent="0.35">
      <c r="A24" s="4">
        <v>23</v>
      </c>
      <c r="B24">
        <v>12605.837220467038</v>
      </c>
      <c r="C24">
        <v>13506.881397652622</v>
      </c>
      <c r="D24">
        <v>14696.511859968068</v>
      </c>
      <c r="E24">
        <v>15594.189301179109</v>
      </c>
      <c r="F24">
        <v>16555.573817206125</v>
      </c>
      <c r="G24">
        <v>17585.660661291819</v>
      </c>
      <c r="H24">
        <v>18635.759441031551</v>
      </c>
      <c r="I24">
        <v>19759.110912689099</v>
      </c>
      <c r="J24">
        <v>20961.308840193538</v>
      </c>
      <c r="K24">
        <v>22248.384440577851</v>
      </c>
      <c r="L24">
        <v>23626.840596840982</v>
      </c>
      <c r="M24">
        <v>25103.688732776194</v>
      </c>
      <c r="N24" s="3">
        <f t="shared" si="3"/>
        <v>26358.873169415005</v>
      </c>
      <c r="O24" s="3">
        <f t="shared" si="3"/>
        <v>27676.816827885756</v>
      </c>
      <c r="P24" s="3">
        <f t="shared" si="3"/>
        <v>29060.657669280045</v>
      </c>
      <c r="Q24" s="3">
        <f t="shared" si="3"/>
        <v>30513.690552744047</v>
      </c>
      <c r="R24" s="3">
        <f t="shared" si="4"/>
        <v>31734.23817485381</v>
      </c>
      <c r="S24" s="3">
        <f t="shared" si="4"/>
        <v>33003.607701847963</v>
      </c>
      <c r="T24" s="3">
        <f t="shared" si="4"/>
        <v>34323.752009921882</v>
      </c>
      <c r="U24" s="3">
        <f t="shared" si="4"/>
        <v>35696.702090318759</v>
      </c>
      <c r="V24" s="3">
        <f t="shared" si="5"/>
        <v>36767.603153028322</v>
      </c>
      <c r="W24" s="3">
        <f t="shared" si="5"/>
        <v>37870.631247619174</v>
      </c>
      <c r="X24" s="3">
        <f t="shared" si="5"/>
        <v>39006.750185047749</v>
      </c>
      <c r="Y24" s="3">
        <f t="shared" si="5"/>
        <v>40176.952690599181</v>
      </c>
      <c r="Z24" s="3">
        <f t="shared" si="5"/>
        <v>41382.261271317155</v>
      </c>
    </row>
    <row r="25" spans="1:26" x14ac:dyDescent="0.35">
      <c r="A25" s="4">
        <v>24</v>
      </c>
      <c r="B25">
        <v>12298.377776065403</v>
      </c>
      <c r="C25">
        <v>13177.445266002558</v>
      </c>
      <c r="D25">
        <v>14338.060351188362</v>
      </c>
      <c r="E25">
        <v>15213.843220662544</v>
      </c>
      <c r="F25">
        <v>16151.779333859631</v>
      </c>
      <c r="G25">
        <v>17156.742108577379</v>
      </c>
      <c r="H25">
        <v>18181.22872295761</v>
      </c>
      <c r="I25">
        <v>19277.181378233268</v>
      </c>
      <c r="J25">
        <v>20450.057405066869</v>
      </c>
      <c r="K25">
        <v>21705.740917636929</v>
      </c>
      <c r="L25">
        <v>23050.576192039985</v>
      </c>
      <c r="M25">
        <v>24491.403641732875</v>
      </c>
      <c r="N25" s="3">
        <f t="shared" si="3"/>
        <v>25715.97382381952</v>
      </c>
      <c r="O25" s="3">
        <f t="shared" si="3"/>
        <v>27001.772515010496</v>
      </c>
      <c r="P25" s="3">
        <f t="shared" si="3"/>
        <v>28351.861140761022</v>
      </c>
      <c r="Q25" s="3">
        <f t="shared" si="3"/>
        <v>29769.454197799074</v>
      </c>
      <c r="R25" s="3">
        <f t="shared" si="4"/>
        <v>30960.232365711039</v>
      </c>
      <c r="S25" s="3">
        <f t="shared" si="4"/>
        <v>32198.641660339483</v>
      </c>
      <c r="T25" s="3">
        <f t="shared" si="4"/>
        <v>33486.587326753062</v>
      </c>
      <c r="U25" s="3">
        <f t="shared" si="4"/>
        <v>34826.050819823184</v>
      </c>
      <c r="V25" s="3">
        <f t="shared" si="5"/>
        <v>35870.832344417882</v>
      </c>
      <c r="W25" s="3">
        <f t="shared" si="5"/>
        <v>36946.95731475042</v>
      </c>
      <c r="X25" s="3">
        <f t="shared" si="5"/>
        <v>38055.366034192935</v>
      </c>
      <c r="Y25" s="3">
        <f t="shared" si="5"/>
        <v>39197.027015218722</v>
      </c>
      <c r="Z25" s="3">
        <f t="shared" si="5"/>
        <v>40372.937825675283</v>
      </c>
    </row>
    <row r="26" spans="1:26" x14ac:dyDescent="0.35">
      <c r="A26" s="4"/>
      <c r="B26">
        <v>317913.06551129062</v>
      </c>
      <c r="C26">
        <v>340636.960126166</v>
      </c>
      <c r="D26">
        <v>370638.86007821909</v>
      </c>
      <c r="E26">
        <v>393277.84725412674</v>
      </c>
      <c r="F26">
        <v>417523.49578027148</v>
      </c>
      <c r="G26">
        <v>443501.78350672522</v>
      </c>
      <c r="H26">
        <v>469984.76248845417</v>
      </c>
      <c r="I26">
        <v>498315.13862732996</v>
      </c>
      <c r="J26">
        <v>528633.98392097838</v>
      </c>
      <c r="K26">
        <v>561093.40272091434</v>
      </c>
      <c r="L26">
        <v>595857.39456423337</v>
      </c>
      <c r="M26">
        <v>633102.78413879476</v>
      </c>
      <c r="N26" s="3">
        <f t="shared" si="3"/>
        <v>664757.92334573448</v>
      </c>
      <c r="O26" s="3">
        <f t="shared" si="3"/>
        <v>697995.81951302127</v>
      </c>
      <c r="P26" s="3">
        <f t="shared" si="3"/>
        <v>732895.61048867239</v>
      </c>
      <c r="Q26" s="3">
        <f t="shared" si="3"/>
        <v>769540.3910131061</v>
      </c>
      <c r="R26" s="3">
        <f t="shared" si="4"/>
        <v>800322.00665363041</v>
      </c>
      <c r="S26" s="3">
        <f t="shared" si="4"/>
        <v>832334.88691977563</v>
      </c>
      <c r="T26" s="3">
        <f t="shared" si="4"/>
        <v>865628.2823965667</v>
      </c>
      <c r="U26" s="3">
        <f t="shared" si="4"/>
        <v>900253.41369242943</v>
      </c>
      <c r="V26" s="3">
        <f t="shared" si="5"/>
        <v>927261.01610320236</v>
      </c>
      <c r="W26" s="3">
        <f t="shared" si="5"/>
        <v>955078.84658629843</v>
      </c>
      <c r="X26" s="3">
        <f t="shared" si="5"/>
        <v>983731.21198388736</v>
      </c>
      <c r="Y26" s="3">
        <f t="shared" si="5"/>
        <v>1013243.1483434041</v>
      </c>
      <c r="Z26" s="3">
        <f t="shared" si="5"/>
        <v>1043640.4427937062</v>
      </c>
    </row>
    <row r="27" spans="1:26" x14ac:dyDescent="0.35">
      <c r="A27" s="4"/>
      <c r="B27">
        <v>464153075646.48431</v>
      </c>
      <c r="C27">
        <v>497329961784.20233</v>
      </c>
      <c r="D27">
        <v>541132735714.19989</v>
      </c>
      <c r="E27">
        <v>574185656991.02502</v>
      </c>
      <c r="F27">
        <v>609584303839.19629</v>
      </c>
      <c r="G27">
        <v>647512603919.81873</v>
      </c>
      <c r="H27">
        <v>686177753233.14307</v>
      </c>
      <c r="I27">
        <v>727540102395.90173</v>
      </c>
      <c r="J27">
        <v>771805616524.62842</v>
      </c>
      <c r="K27">
        <v>819196367972.53491</v>
      </c>
      <c r="L27">
        <v>869951796063.78076</v>
      </c>
      <c r="M27">
        <v>924330064842.64038</v>
      </c>
      <c r="N27" s="3">
        <f t="shared" si="3"/>
        <v>970546568084.77246</v>
      </c>
      <c r="O27" s="3">
        <f t="shared" si="3"/>
        <v>1019073896489.0111</v>
      </c>
      <c r="P27" s="3">
        <f t="shared" si="3"/>
        <v>1070027591313.4617</v>
      </c>
      <c r="Q27" s="3">
        <f t="shared" si="3"/>
        <v>1123528970879.1348</v>
      </c>
      <c r="R27" s="3">
        <f t="shared" si="4"/>
        <v>1168470129714.3003</v>
      </c>
      <c r="S27" s="3">
        <f t="shared" si="4"/>
        <v>1215208934902.8723</v>
      </c>
      <c r="T27" s="3">
        <f t="shared" si="4"/>
        <v>1263817292298.9873</v>
      </c>
      <c r="U27" s="3">
        <f t="shared" si="4"/>
        <v>1314369983990.9468</v>
      </c>
      <c r="V27" s="3">
        <f t="shared" si="5"/>
        <v>1353801083510.6753</v>
      </c>
      <c r="W27" s="3">
        <f t="shared" si="5"/>
        <v>1394415116015.9956</v>
      </c>
      <c r="X27" s="3">
        <f t="shared" si="5"/>
        <v>1436247569496.4756</v>
      </c>
      <c r="Y27" s="3">
        <f t="shared" si="5"/>
        <v>1479334996581.3699</v>
      </c>
      <c r="Z27" s="3">
        <f t="shared" si="5"/>
        <v>1523715046478.811</v>
      </c>
    </row>
    <row r="28" spans="1:26" x14ac:dyDescent="0.35">
      <c r="A28" s="4"/>
      <c r="B28">
        <v>46415.307564648429</v>
      </c>
      <c r="C28">
        <v>49732.996178420231</v>
      </c>
      <c r="D28">
        <v>54113.273571419988</v>
      </c>
      <c r="E28">
        <v>57418.565699102503</v>
      </c>
      <c r="F28">
        <v>60958.430383919629</v>
      </c>
      <c r="G28">
        <v>64751.260391981872</v>
      </c>
      <c r="H28">
        <v>68617.775323314301</v>
      </c>
      <c r="I28">
        <v>72754.010239590178</v>
      </c>
      <c r="J28">
        <v>77180.561652462842</v>
      </c>
      <c r="K28">
        <v>81919.636797253494</v>
      </c>
      <c r="L28">
        <v>86995.179606378078</v>
      </c>
      <c r="M28">
        <v>92433.006484264042</v>
      </c>
      <c r="N28" s="3">
        <f t="shared" si="3"/>
        <v>97054.656808477244</v>
      </c>
      <c r="O28" s="3">
        <f t="shared" si="3"/>
        <v>101907.38964890111</v>
      </c>
      <c r="P28" s="3">
        <f t="shared" si="3"/>
        <v>107002.75913134617</v>
      </c>
      <c r="Q28" s="3">
        <f t="shared" si="3"/>
        <v>112352.89708791349</v>
      </c>
      <c r="R28" s="3">
        <f t="shared" si="4"/>
        <v>116847.01297143003</v>
      </c>
      <c r="S28" s="3">
        <f t="shared" si="4"/>
        <v>121520.89349028723</v>
      </c>
      <c r="T28" s="3">
        <f t="shared" si="4"/>
        <v>126381.72922989872</v>
      </c>
      <c r="U28" s="3">
        <f t="shared" si="4"/>
        <v>131436.99839909468</v>
      </c>
      <c r="V28" s="3">
        <f t="shared" si="5"/>
        <v>135380.10835106752</v>
      </c>
      <c r="W28" s="3">
        <f t="shared" si="5"/>
        <v>139441.51160159954</v>
      </c>
      <c r="X28" s="3">
        <f t="shared" si="5"/>
        <v>143624.75694964753</v>
      </c>
      <c r="Y28" s="3">
        <f t="shared" si="5"/>
        <v>147933.49965813698</v>
      </c>
      <c r="Z28" s="3">
        <f t="shared" si="5"/>
        <v>152371.50464788108</v>
      </c>
    </row>
    <row r="29" spans="1:26" x14ac:dyDescent="0.35">
      <c r="A29" s="4"/>
    </row>
    <row r="30" spans="1:26" x14ac:dyDescent="0.35">
      <c r="A30" s="4"/>
      <c r="B30" s="184" t="s">
        <v>122</v>
      </c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5" t="s">
        <v>123</v>
      </c>
      <c r="O30" s="185"/>
      <c r="P30" s="185"/>
      <c r="Q30" s="185"/>
      <c r="R30" s="184" t="s">
        <v>124</v>
      </c>
      <c r="S30" s="184"/>
      <c r="T30" s="184"/>
      <c r="U30" s="184"/>
      <c r="V30" s="184"/>
      <c r="W30" s="185" t="s">
        <v>125</v>
      </c>
      <c r="X30" s="185"/>
      <c r="Y30" s="185"/>
      <c r="Z30" s="185"/>
    </row>
    <row r="31" spans="1:26" x14ac:dyDescent="0.35">
      <c r="A31" s="4"/>
    </row>
    <row r="32" spans="1:26" x14ac:dyDescent="0.35">
      <c r="A32" s="4"/>
    </row>
    <row r="33" spans="1:1" x14ac:dyDescent="0.35">
      <c r="A33" s="4"/>
    </row>
    <row r="34" spans="1:1" x14ac:dyDescent="0.35">
      <c r="A34" s="4"/>
    </row>
    <row r="35" spans="1:1" x14ac:dyDescent="0.35">
      <c r="A35" s="4"/>
    </row>
    <row r="36" spans="1:1" x14ac:dyDescent="0.35">
      <c r="A36" s="4"/>
    </row>
    <row r="37" spans="1:1" x14ac:dyDescent="0.35">
      <c r="A37" s="4"/>
    </row>
    <row r="38" spans="1:1" x14ac:dyDescent="0.35">
      <c r="A38" s="4"/>
    </row>
    <row r="39" spans="1:1" x14ac:dyDescent="0.35">
      <c r="A39" s="4"/>
    </row>
    <row r="40" spans="1:1" x14ac:dyDescent="0.35">
      <c r="A40" s="4"/>
    </row>
    <row r="41" spans="1:1" x14ac:dyDescent="0.35">
      <c r="A41" s="4"/>
    </row>
    <row r="42" spans="1:1" x14ac:dyDescent="0.35">
      <c r="A42" s="4"/>
    </row>
    <row r="43" spans="1:1" x14ac:dyDescent="0.35">
      <c r="A43" s="4"/>
    </row>
    <row r="44" spans="1:1" x14ac:dyDescent="0.35">
      <c r="A44" s="4"/>
    </row>
    <row r="45" spans="1:1" x14ac:dyDescent="0.35">
      <c r="A45" s="4"/>
    </row>
    <row r="46" spans="1:1" x14ac:dyDescent="0.35">
      <c r="A46" s="4"/>
    </row>
    <row r="47" spans="1:1" x14ac:dyDescent="0.35">
      <c r="A47" s="4"/>
    </row>
    <row r="48" spans="1:1" x14ac:dyDescent="0.35">
      <c r="A48" s="4"/>
    </row>
    <row r="49" spans="1:1" x14ac:dyDescent="0.35">
      <c r="A49" s="4"/>
    </row>
    <row r="50" spans="1:1" x14ac:dyDescent="0.35">
      <c r="A50" s="4"/>
    </row>
    <row r="51" spans="1:1" x14ac:dyDescent="0.35">
      <c r="A51" s="4"/>
    </row>
    <row r="52" spans="1:1" x14ac:dyDescent="0.35">
      <c r="A52" s="4"/>
    </row>
    <row r="53" spans="1:1" x14ac:dyDescent="0.35">
      <c r="A53" s="4"/>
    </row>
    <row r="54" spans="1:1" x14ac:dyDescent="0.35">
      <c r="A54" s="4"/>
    </row>
    <row r="55" spans="1:1" x14ac:dyDescent="0.35">
      <c r="A55" s="4"/>
    </row>
    <row r="56" spans="1:1" x14ac:dyDescent="0.35">
      <c r="A56" s="4"/>
    </row>
    <row r="57" spans="1:1" x14ac:dyDescent="0.35">
      <c r="A57" s="4"/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  <row r="62" spans="1:1" x14ac:dyDescent="0.35">
      <c r="A62" s="4"/>
    </row>
    <row r="63" spans="1:1" x14ac:dyDescent="0.35">
      <c r="A63" s="4"/>
    </row>
    <row r="64" spans="1:1" x14ac:dyDescent="0.35">
      <c r="A64" s="4"/>
    </row>
    <row r="65" spans="1:1" x14ac:dyDescent="0.35">
      <c r="A65" s="4"/>
    </row>
    <row r="66" spans="1:1" x14ac:dyDescent="0.35">
      <c r="A66" s="4"/>
    </row>
    <row r="67" spans="1:1" x14ac:dyDescent="0.35">
      <c r="A67" s="4"/>
    </row>
    <row r="68" spans="1:1" x14ac:dyDescent="0.35">
      <c r="A68" s="4"/>
    </row>
    <row r="69" spans="1:1" x14ac:dyDescent="0.35">
      <c r="A69" s="4"/>
    </row>
    <row r="70" spans="1:1" x14ac:dyDescent="0.35">
      <c r="A70" s="4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  <row r="80" spans="1:1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  <row r="84" spans="1:1" x14ac:dyDescent="0.35">
      <c r="A84" s="4"/>
    </row>
    <row r="85" spans="1:1" x14ac:dyDescent="0.35">
      <c r="A85" s="4"/>
    </row>
    <row r="86" spans="1:1" x14ac:dyDescent="0.35">
      <c r="A86" s="4"/>
    </row>
    <row r="87" spans="1:1" x14ac:dyDescent="0.35">
      <c r="A87" s="4"/>
    </row>
    <row r="88" spans="1:1" x14ac:dyDescent="0.35">
      <c r="A88" s="4"/>
    </row>
    <row r="89" spans="1:1" x14ac:dyDescent="0.35">
      <c r="A89" s="4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4"/>
    </row>
    <row r="95" spans="1:1" x14ac:dyDescent="0.35">
      <c r="A95" s="4"/>
    </row>
    <row r="96" spans="1:1" x14ac:dyDescent="0.35">
      <c r="A96" s="4"/>
    </row>
    <row r="97" spans="1:1" x14ac:dyDescent="0.35">
      <c r="A97" s="4"/>
    </row>
  </sheetData>
  <mergeCells count="4">
    <mergeCell ref="B30:M30"/>
    <mergeCell ref="N30:Q30"/>
    <mergeCell ref="R30:V30"/>
    <mergeCell ref="W30:Z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7030A0"/>
  </sheetPr>
  <dimension ref="A1:W26"/>
  <sheetViews>
    <sheetView workbookViewId="0">
      <selection activeCell="L31" sqref="L31"/>
    </sheetView>
  </sheetViews>
  <sheetFormatPr defaultRowHeight="14.5" x14ac:dyDescent="0.35"/>
  <sheetData>
    <row r="1" spans="1:23" x14ac:dyDescent="0.35">
      <c r="A1" s="2"/>
      <c r="B1" s="58">
        <v>2016</v>
      </c>
      <c r="C1" s="58">
        <v>2017</v>
      </c>
      <c r="D1" s="58">
        <v>2018</v>
      </c>
      <c r="E1" s="58">
        <v>2019</v>
      </c>
      <c r="F1" s="58">
        <v>2020</v>
      </c>
      <c r="G1" s="58">
        <v>2021</v>
      </c>
      <c r="H1" s="58">
        <v>2022</v>
      </c>
      <c r="I1" s="58">
        <v>2023</v>
      </c>
      <c r="J1" s="58">
        <v>2024</v>
      </c>
      <c r="K1" s="58">
        <v>2025</v>
      </c>
      <c r="L1" s="58">
        <v>2026</v>
      </c>
      <c r="M1" s="58">
        <v>2027</v>
      </c>
      <c r="N1" s="58">
        <v>2028</v>
      </c>
      <c r="O1" s="58">
        <v>2029</v>
      </c>
      <c r="P1" s="58">
        <v>2030</v>
      </c>
      <c r="Q1" s="58">
        <v>2031</v>
      </c>
      <c r="R1" s="58">
        <v>2032</v>
      </c>
      <c r="S1" s="58">
        <v>2033</v>
      </c>
      <c r="T1" s="58">
        <v>2034</v>
      </c>
      <c r="U1" s="58">
        <v>2035</v>
      </c>
      <c r="V1" s="58">
        <v>2036</v>
      </c>
      <c r="W1" s="58">
        <v>2037</v>
      </c>
    </row>
    <row r="2" spans="1:23" x14ac:dyDescent="0.35">
      <c r="A2" s="58">
        <v>1</v>
      </c>
      <c r="B2" s="138">
        <v>0</v>
      </c>
      <c r="C2" s="138">
        <v>0</v>
      </c>
      <c r="D2" s="138">
        <v>0</v>
      </c>
      <c r="E2" s="138">
        <v>0</v>
      </c>
      <c r="F2" s="138">
        <v>0</v>
      </c>
      <c r="G2" s="138">
        <v>0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f>M2*1.02</f>
        <v>0</v>
      </c>
      <c r="O2" s="163">
        <f t="shared" ref="O2:W2" si="0">N2*1.02</f>
        <v>0</v>
      </c>
      <c r="P2" s="163">
        <f t="shared" si="0"/>
        <v>0</v>
      </c>
      <c r="Q2" s="163">
        <f t="shared" si="0"/>
        <v>0</v>
      </c>
      <c r="R2" s="163">
        <f t="shared" si="0"/>
        <v>0</v>
      </c>
      <c r="S2" s="163">
        <f t="shared" si="0"/>
        <v>0</v>
      </c>
      <c r="T2" s="163">
        <f t="shared" si="0"/>
        <v>0</v>
      </c>
      <c r="U2" s="163">
        <f t="shared" si="0"/>
        <v>0</v>
      </c>
      <c r="V2" s="163">
        <f t="shared" si="0"/>
        <v>0</v>
      </c>
      <c r="W2" s="163">
        <f t="shared" si="0"/>
        <v>0</v>
      </c>
    </row>
    <row r="3" spans="1:23" x14ac:dyDescent="0.35">
      <c r="A3" s="58">
        <v>2</v>
      </c>
      <c r="B3" s="138">
        <v>0</v>
      </c>
      <c r="C3" s="138">
        <v>0</v>
      </c>
      <c r="D3" s="138">
        <v>0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f t="shared" ref="N3:W25" si="1">M3*1.02</f>
        <v>0</v>
      </c>
      <c r="O3" s="163">
        <f t="shared" si="1"/>
        <v>0</v>
      </c>
      <c r="P3" s="163">
        <f t="shared" si="1"/>
        <v>0</v>
      </c>
      <c r="Q3" s="163">
        <f t="shared" si="1"/>
        <v>0</v>
      </c>
      <c r="R3" s="163">
        <f t="shared" si="1"/>
        <v>0</v>
      </c>
      <c r="S3" s="163">
        <f t="shared" si="1"/>
        <v>0</v>
      </c>
      <c r="T3" s="163">
        <f t="shared" si="1"/>
        <v>0</v>
      </c>
      <c r="U3" s="163">
        <f t="shared" si="1"/>
        <v>0</v>
      </c>
      <c r="V3" s="163">
        <f t="shared" si="1"/>
        <v>0</v>
      </c>
      <c r="W3" s="163">
        <f t="shared" si="1"/>
        <v>0</v>
      </c>
    </row>
    <row r="4" spans="1:23" x14ac:dyDescent="0.35">
      <c r="A4" s="58">
        <v>3</v>
      </c>
      <c r="B4" s="138">
        <v>0</v>
      </c>
      <c r="C4" s="138">
        <v>0</v>
      </c>
      <c r="D4" s="138">
        <v>0</v>
      </c>
      <c r="E4" s="138">
        <v>0</v>
      </c>
      <c r="F4" s="138">
        <v>0</v>
      </c>
      <c r="G4" s="138">
        <v>0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f t="shared" si="1"/>
        <v>0</v>
      </c>
      <c r="O4" s="163">
        <f t="shared" si="1"/>
        <v>0</v>
      </c>
      <c r="P4" s="163">
        <f t="shared" si="1"/>
        <v>0</v>
      </c>
      <c r="Q4" s="163">
        <f t="shared" si="1"/>
        <v>0</v>
      </c>
      <c r="R4" s="163">
        <f t="shared" si="1"/>
        <v>0</v>
      </c>
      <c r="S4" s="163">
        <f t="shared" si="1"/>
        <v>0</v>
      </c>
      <c r="T4" s="163">
        <f t="shared" si="1"/>
        <v>0</v>
      </c>
      <c r="U4" s="163">
        <f t="shared" si="1"/>
        <v>0</v>
      </c>
      <c r="V4" s="163">
        <f t="shared" si="1"/>
        <v>0</v>
      </c>
      <c r="W4" s="163">
        <f t="shared" si="1"/>
        <v>0</v>
      </c>
    </row>
    <row r="5" spans="1:23" x14ac:dyDescent="0.35">
      <c r="A5" s="58">
        <v>4</v>
      </c>
      <c r="B5" s="138">
        <v>0</v>
      </c>
      <c r="C5" s="138">
        <v>0</v>
      </c>
      <c r="D5" s="138">
        <v>0</v>
      </c>
      <c r="E5" s="138">
        <v>0</v>
      </c>
      <c r="F5" s="138">
        <v>0</v>
      </c>
      <c r="G5" s="138">
        <v>0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f t="shared" si="1"/>
        <v>0</v>
      </c>
      <c r="O5" s="163">
        <f t="shared" si="1"/>
        <v>0</v>
      </c>
      <c r="P5" s="163">
        <f t="shared" si="1"/>
        <v>0</v>
      </c>
      <c r="Q5" s="163">
        <f t="shared" si="1"/>
        <v>0</v>
      </c>
      <c r="R5" s="163">
        <f t="shared" si="1"/>
        <v>0</v>
      </c>
      <c r="S5" s="163">
        <f t="shared" si="1"/>
        <v>0</v>
      </c>
      <c r="T5" s="163">
        <f t="shared" si="1"/>
        <v>0</v>
      </c>
      <c r="U5" s="163">
        <f t="shared" si="1"/>
        <v>0</v>
      </c>
      <c r="V5" s="163">
        <f t="shared" si="1"/>
        <v>0</v>
      </c>
      <c r="W5" s="163">
        <f t="shared" si="1"/>
        <v>0</v>
      </c>
    </row>
    <row r="6" spans="1:23" x14ac:dyDescent="0.35">
      <c r="A6" s="58">
        <v>5</v>
      </c>
      <c r="B6" s="138">
        <v>0</v>
      </c>
      <c r="C6" s="138">
        <v>0</v>
      </c>
      <c r="D6" s="138">
        <v>0</v>
      </c>
      <c r="E6" s="138">
        <v>0</v>
      </c>
      <c r="F6" s="138">
        <v>0</v>
      </c>
      <c r="G6" s="138">
        <v>0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f t="shared" si="1"/>
        <v>0</v>
      </c>
      <c r="O6" s="163">
        <f t="shared" si="1"/>
        <v>0</v>
      </c>
      <c r="P6" s="163">
        <f t="shared" si="1"/>
        <v>0</v>
      </c>
      <c r="Q6" s="163">
        <f t="shared" si="1"/>
        <v>0</v>
      </c>
      <c r="R6" s="163">
        <f t="shared" si="1"/>
        <v>0</v>
      </c>
      <c r="S6" s="163">
        <f t="shared" si="1"/>
        <v>0</v>
      </c>
      <c r="T6" s="163">
        <f t="shared" si="1"/>
        <v>0</v>
      </c>
      <c r="U6" s="163">
        <f t="shared" si="1"/>
        <v>0</v>
      </c>
      <c r="V6" s="163">
        <f t="shared" si="1"/>
        <v>0</v>
      </c>
      <c r="W6" s="163">
        <f t="shared" si="1"/>
        <v>0</v>
      </c>
    </row>
    <row r="7" spans="1:23" x14ac:dyDescent="0.35">
      <c r="A7" s="58">
        <v>6</v>
      </c>
      <c r="B7" s="138">
        <v>0</v>
      </c>
      <c r="C7" s="138">
        <v>0</v>
      </c>
      <c r="D7" s="138">
        <v>0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f t="shared" si="1"/>
        <v>0</v>
      </c>
      <c r="O7" s="163">
        <f t="shared" si="1"/>
        <v>0</v>
      </c>
      <c r="P7" s="163">
        <f t="shared" si="1"/>
        <v>0</v>
      </c>
      <c r="Q7" s="163">
        <f t="shared" si="1"/>
        <v>0</v>
      </c>
      <c r="R7" s="163">
        <f t="shared" si="1"/>
        <v>0</v>
      </c>
      <c r="S7" s="163">
        <f t="shared" si="1"/>
        <v>0</v>
      </c>
      <c r="T7" s="163">
        <f t="shared" si="1"/>
        <v>0</v>
      </c>
      <c r="U7" s="163">
        <f t="shared" si="1"/>
        <v>0</v>
      </c>
      <c r="V7" s="163">
        <f t="shared" si="1"/>
        <v>0</v>
      </c>
      <c r="W7" s="163">
        <f t="shared" si="1"/>
        <v>0</v>
      </c>
    </row>
    <row r="8" spans="1:23" x14ac:dyDescent="0.35">
      <c r="A8" s="58">
        <v>7</v>
      </c>
      <c r="B8" s="138">
        <v>0</v>
      </c>
      <c r="C8" s="138">
        <v>7.5</v>
      </c>
      <c r="D8" s="138">
        <v>75</v>
      </c>
      <c r="E8" s="138">
        <v>150</v>
      </c>
      <c r="F8" s="138">
        <v>225</v>
      </c>
      <c r="G8" s="138">
        <v>300</v>
      </c>
      <c r="H8" s="138">
        <v>375</v>
      </c>
      <c r="I8" s="138">
        <v>450</v>
      </c>
      <c r="J8" s="138">
        <v>525</v>
      </c>
      <c r="K8" s="138">
        <v>600</v>
      </c>
      <c r="L8" s="138">
        <v>675</v>
      </c>
      <c r="M8" s="138">
        <v>750</v>
      </c>
      <c r="N8" s="138">
        <f t="shared" si="1"/>
        <v>765</v>
      </c>
      <c r="O8" s="163">
        <f t="shared" si="1"/>
        <v>780.30000000000007</v>
      </c>
      <c r="P8" s="163">
        <f t="shared" si="1"/>
        <v>795.90600000000006</v>
      </c>
      <c r="Q8" s="163">
        <f t="shared" si="1"/>
        <v>811.82412000000011</v>
      </c>
      <c r="R8" s="163">
        <f t="shared" si="1"/>
        <v>828.06060240000011</v>
      </c>
      <c r="S8" s="163">
        <f t="shared" si="1"/>
        <v>844.62181444800012</v>
      </c>
      <c r="T8" s="163">
        <f t="shared" si="1"/>
        <v>861.51425073696009</v>
      </c>
      <c r="U8" s="163">
        <f t="shared" si="1"/>
        <v>878.74453575169935</v>
      </c>
      <c r="V8" s="163">
        <f t="shared" si="1"/>
        <v>896.31942646673338</v>
      </c>
      <c r="W8" s="163">
        <f t="shared" si="1"/>
        <v>914.24581499606802</v>
      </c>
    </row>
    <row r="9" spans="1:23" x14ac:dyDescent="0.35">
      <c r="A9" s="58">
        <v>8</v>
      </c>
      <c r="B9" s="138">
        <v>0</v>
      </c>
      <c r="C9" s="138">
        <v>7.5</v>
      </c>
      <c r="D9" s="138">
        <v>75</v>
      </c>
      <c r="E9" s="138">
        <v>150</v>
      </c>
      <c r="F9" s="138">
        <v>225</v>
      </c>
      <c r="G9" s="138">
        <v>300</v>
      </c>
      <c r="H9" s="138">
        <v>375</v>
      </c>
      <c r="I9" s="138">
        <v>450</v>
      </c>
      <c r="J9" s="138">
        <v>525</v>
      </c>
      <c r="K9" s="138">
        <v>600</v>
      </c>
      <c r="L9" s="138">
        <v>675</v>
      </c>
      <c r="M9" s="138">
        <v>750</v>
      </c>
      <c r="N9" s="138">
        <f t="shared" si="1"/>
        <v>765</v>
      </c>
      <c r="O9" s="163">
        <f t="shared" si="1"/>
        <v>780.30000000000007</v>
      </c>
      <c r="P9" s="163">
        <f t="shared" si="1"/>
        <v>795.90600000000006</v>
      </c>
      <c r="Q9" s="163">
        <f t="shared" si="1"/>
        <v>811.82412000000011</v>
      </c>
      <c r="R9" s="163">
        <f t="shared" si="1"/>
        <v>828.06060240000011</v>
      </c>
      <c r="S9" s="163">
        <f t="shared" si="1"/>
        <v>844.62181444800012</v>
      </c>
      <c r="T9" s="163">
        <f t="shared" si="1"/>
        <v>861.51425073696009</v>
      </c>
      <c r="U9" s="163">
        <f t="shared" si="1"/>
        <v>878.74453575169935</v>
      </c>
      <c r="V9" s="163">
        <f t="shared" si="1"/>
        <v>896.31942646673338</v>
      </c>
      <c r="W9" s="163">
        <f t="shared" si="1"/>
        <v>914.24581499606802</v>
      </c>
    </row>
    <row r="10" spans="1:23" x14ac:dyDescent="0.35">
      <c r="A10" s="58">
        <v>9</v>
      </c>
      <c r="B10" s="138">
        <v>0</v>
      </c>
      <c r="C10" s="138">
        <v>7.5</v>
      </c>
      <c r="D10" s="138">
        <v>75</v>
      </c>
      <c r="E10" s="138">
        <v>150</v>
      </c>
      <c r="F10" s="138">
        <v>225</v>
      </c>
      <c r="G10" s="138">
        <v>300</v>
      </c>
      <c r="H10" s="138">
        <v>375</v>
      </c>
      <c r="I10" s="138">
        <v>450</v>
      </c>
      <c r="J10" s="138">
        <v>525</v>
      </c>
      <c r="K10" s="138">
        <v>600</v>
      </c>
      <c r="L10" s="138">
        <v>675</v>
      </c>
      <c r="M10" s="138">
        <v>750</v>
      </c>
      <c r="N10" s="138">
        <f t="shared" si="1"/>
        <v>765</v>
      </c>
      <c r="O10" s="163">
        <f t="shared" si="1"/>
        <v>780.30000000000007</v>
      </c>
      <c r="P10" s="163">
        <f t="shared" si="1"/>
        <v>795.90600000000006</v>
      </c>
      <c r="Q10" s="163">
        <f t="shared" si="1"/>
        <v>811.82412000000011</v>
      </c>
      <c r="R10" s="163">
        <f t="shared" si="1"/>
        <v>828.06060240000011</v>
      </c>
      <c r="S10" s="163">
        <f t="shared" si="1"/>
        <v>844.62181444800012</v>
      </c>
      <c r="T10" s="163">
        <f t="shared" si="1"/>
        <v>861.51425073696009</v>
      </c>
      <c r="U10" s="163">
        <f t="shared" si="1"/>
        <v>878.74453575169935</v>
      </c>
      <c r="V10" s="163">
        <f t="shared" si="1"/>
        <v>896.31942646673338</v>
      </c>
      <c r="W10" s="163">
        <f t="shared" si="1"/>
        <v>914.24581499606802</v>
      </c>
    </row>
    <row r="11" spans="1:23" x14ac:dyDescent="0.35">
      <c r="A11" s="58">
        <v>10</v>
      </c>
      <c r="B11" s="138">
        <v>0</v>
      </c>
      <c r="C11" s="138">
        <v>7.5</v>
      </c>
      <c r="D11" s="138">
        <v>75</v>
      </c>
      <c r="E11" s="138">
        <v>150</v>
      </c>
      <c r="F11" s="138">
        <v>225</v>
      </c>
      <c r="G11" s="138">
        <v>300</v>
      </c>
      <c r="H11" s="138">
        <v>375</v>
      </c>
      <c r="I11" s="138">
        <v>450</v>
      </c>
      <c r="J11" s="138">
        <v>525</v>
      </c>
      <c r="K11" s="138">
        <v>600</v>
      </c>
      <c r="L11" s="138">
        <v>675</v>
      </c>
      <c r="M11" s="138">
        <v>750</v>
      </c>
      <c r="N11" s="138">
        <f t="shared" si="1"/>
        <v>765</v>
      </c>
      <c r="O11" s="163">
        <f t="shared" si="1"/>
        <v>780.30000000000007</v>
      </c>
      <c r="P11" s="163">
        <f t="shared" si="1"/>
        <v>795.90600000000006</v>
      </c>
      <c r="Q11" s="163">
        <f t="shared" si="1"/>
        <v>811.82412000000011</v>
      </c>
      <c r="R11" s="163">
        <f t="shared" si="1"/>
        <v>828.06060240000011</v>
      </c>
      <c r="S11" s="163">
        <f t="shared" si="1"/>
        <v>844.62181444800012</v>
      </c>
      <c r="T11" s="163">
        <f t="shared" si="1"/>
        <v>861.51425073696009</v>
      </c>
      <c r="U11" s="163">
        <f t="shared" si="1"/>
        <v>878.74453575169935</v>
      </c>
      <c r="V11" s="163">
        <f t="shared" si="1"/>
        <v>896.31942646673338</v>
      </c>
      <c r="W11" s="163">
        <f t="shared" si="1"/>
        <v>914.24581499606802</v>
      </c>
    </row>
    <row r="12" spans="1:23" x14ac:dyDescent="0.35">
      <c r="A12" s="58">
        <v>11</v>
      </c>
      <c r="B12" s="138">
        <v>0</v>
      </c>
      <c r="C12" s="138">
        <v>7.5</v>
      </c>
      <c r="D12" s="138">
        <v>75</v>
      </c>
      <c r="E12" s="138">
        <v>150</v>
      </c>
      <c r="F12" s="138">
        <v>225</v>
      </c>
      <c r="G12" s="138">
        <v>300</v>
      </c>
      <c r="H12" s="138">
        <v>375</v>
      </c>
      <c r="I12" s="138">
        <v>450</v>
      </c>
      <c r="J12" s="138">
        <v>525</v>
      </c>
      <c r="K12" s="138">
        <v>600</v>
      </c>
      <c r="L12" s="138">
        <v>675</v>
      </c>
      <c r="M12" s="138">
        <v>750</v>
      </c>
      <c r="N12" s="138">
        <f t="shared" si="1"/>
        <v>765</v>
      </c>
      <c r="O12" s="163">
        <f t="shared" si="1"/>
        <v>780.30000000000007</v>
      </c>
      <c r="P12" s="163">
        <f t="shared" si="1"/>
        <v>795.90600000000006</v>
      </c>
      <c r="Q12" s="163">
        <f t="shared" si="1"/>
        <v>811.82412000000011</v>
      </c>
      <c r="R12" s="163">
        <f t="shared" si="1"/>
        <v>828.06060240000011</v>
      </c>
      <c r="S12" s="163">
        <f t="shared" si="1"/>
        <v>844.62181444800012</v>
      </c>
      <c r="T12" s="163">
        <f t="shared" si="1"/>
        <v>861.51425073696009</v>
      </c>
      <c r="U12" s="163">
        <f t="shared" si="1"/>
        <v>878.74453575169935</v>
      </c>
      <c r="V12" s="163">
        <f t="shared" si="1"/>
        <v>896.31942646673338</v>
      </c>
      <c r="W12" s="163">
        <f t="shared" si="1"/>
        <v>914.24581499606802</v>
      </c>
    </row>
    <row r="13" spans="1:23" x14ac:dyDescent="0.35">
      <c r="A13" s="58">
        <v>12</v>
      </c>
      <c r="B13" s="138">
        <v>0</v>
      </c>
      <c r="C13" s="138">
        <v>7.5</v>
      </c>
      <c r="D13" s="138">
        <v>75</v>
      </c>
      <c r="E13" s="138">
        <v>150</v>
      </c>
      <c r="F13" s="138">
        <v>225</v>
      </c>
      <c r="G13" s="138">
        <v>300</v>
      </c>
      <c r="H13" s="138">
        <v>375</v>
      </c>
      <c r="I13" s="138">
        <v>450</v>
      </c>
      <c r="J13" s="138">
        <v>525</v>
      </c>
      <c r="K13" s="138">
        <v>600</v>
      </c>
      <c r="L13" s="138">
        <v>675</v>
      </c>
      <c r="M13" s="138">
        <v>750</v>
      </c>
      <c r="N13" s="138">
        <f t="shared" si="1"/>
        <v>765</v>
      </c>
      <c r="O13" s="163">
        <f t="shared" si="1"/>
        <v>780.30000000000007</v>
      </c>
      <c r="P13" s="163">
        <f t="shared" si="1"/>
        <v>795.90600000000006</v>
      </c>
      <c r="Q13" s="163">
        <f t="shared" si="1"/>
        <v>811.82412000000011</v>
      </c>
      <c r="R13" s="163">
        <f t="shared" si="1"/>
        <v>828.06060240000011</v>
      </c>
      <c r="S13" s="163">
        <f t="shared" si="1"/>
        <v>844.62181444800012</v>
      </c>
      <c r="T13" s="163">
        <f t="shared" si="1"/>
        <v>861.51425073696009</v>
      </c>
      <c r="U13" s="163">
        <f t="shared" si="1"/>
        <v>878.74453575169935</v>
      </c>
      <c r="V13" s="163">
        <f t="shared" si="1"/>
        <v>896.31942646673338</v>
      </c>
      <c r="W13" s="163">
        <f t="shared" si="1"/>
        <v>914.24581499606802</v>
      </c>
    </row>
    <row r="14" spans="1:23" x14ac:dyDescent="0.35">
      <c r="A14" s="58">
        <v>13</v>
      </c>
      <c r="B14" s="138">
        <v>0</v>
      </c>
      <c r="C14" s="138">
        <v>7.5</v>
      </c>
      <c r="D14" s="138">
        <v>75</v>
      </c>
      <c r="E14" s="138">
        <v>150</v>
      </c>
      <c r="F14" s="138">
        <v>225</v>
      </c>
      <c r="G14" s="138">
        <v>300</v>
      </c>
      <c r="H14" s="138">
        <v>375</v>
      </c>
      <c r="I14" s="138">
        <v>450</v>
      </c>
      <c r="J14" s="138">
        <v>525</v>
      </c>
      <c r="K14" s="138">
        <v>600</v>
      </c>
      <c r="L14" s="138">
        <v>675</v>
      </c>
      <c r="M14" s="138">
        <v>750</v>
      </c>
      <c r="N14" s="138">
        <f t="shared" si="1"/>
        <v>765</v>
      </c>
      <c r="O14" s="163">
        <f t="shared" si="1"/>
        <v>780.30000000000007</v>
      </c>
      <c r="P14" s="163">
        <f t="shared" si="1"/>
        <v>795.90600000000006</v>
      </c>
      <c r="Q14" s="163">
        <f t="shared" si="1"/>
        <v>811.82412000000011</v>
      </c>
      <c r="R14" s="163">
        <f t="shared" si="1"/>
        <v>828.06060240000011</v>
      </c>
      <c r="S14" s="163">
        <f t="shared" si="1"/>
        <v>844.62181444800012</v>
      </c>
      <c r="T14" s="163">
        <f t="shared" si="1"/>
        <v>861.51425073696009</v>
      </c>
      <c r="U14" s="163">
        <f t="shared" si="1"/>
        <v>878.74453575169935</v>
      </c>
      <c r="V14" s="163">
        <f t="shared" si="1"/>
        <v>896.31942646673338</v>
      </c>
      <c r="W14" s="163">
        <f t="shared" si="1"/>
        <v>914.24581499606802</v>
      </c>
    </row>
    <row r="15" spans="1:23" x14ac:dyDescent="0.35">
      <c r="A15" s="58">
        <v>14</v>
      </c>
      <c r="B15" s="138">
        <v>0</v>
      </c>
      <c r="C15" s="138">
        <v>7.5</v>
      </c>
      <c r="D15" s="138">
        <v>75</v>
      </c>
      <c r="E15" s="138">
        <v>150</v>
      </c>
      <c r="F15" s="138">
        <v>225</v>
      </c>
      <c r="G15" s="138">
        <v>300</v>
      </c>
      <c r="H15" s="138">
        <v>375</v>
      </c>
      <c r="I15" s="138">
        <v>450</v>
      </c>
      <c r="J15" s="138">
        <v>525</v>
      </c>
      <c r="K15" s="138">
        <v>600</v>
      </c>
      <c r="L15" s="138">
        <v>675</v>
      </c>
      <c r="M15" s="138">
        <v>750</v>
      </c>
      <c r="N15" s="138">
        <f t="shared" si="1"/>
        <v>765</v>
      </c>
      <c r="O15" s="163">
        <f t="shared" si="1"/>
        <v>780.30000000000007</v>
      </c>
      <c r="P15" s="163">
        <f t="shared" si="1"/>
        <v>795.90600000000006</v>
      </c>
      <c r="Q15" s="163">
        <f t="shared" si="1"/>
        <v>811.82412000000011</v>
      </c>
      <c r="R15" s="163">
        <f t="shared" si="1"/>
        <v>828.06060240000011</v>
      </c>
      <c r="S15" s="163">
        <f t="shared" si="1"/>
        <v>844.62181444800012</v>
      </c>
      <c r="T15" s="163">
        <f t="shared" si="1"/>
        <v>861.51425073696009</v>
      </c>
      <c r="U15" s="163">
        <f t="shared" si="1"/>
        <v>878.74453575169935</v>
      </c>
      <c r="V15" s="163">
        <f t="shared" si="1"/>
        <v>896.31942646673338</v>
      </c>
      <c r="W15" s="163">
        <f t="shared" si="1"/>
        <v>914.24581499606802</v>
      </c>
    </row>
    <row r="16" spans="1:23" x14ac:dyDescent="0.35">
      <c r="A16" s="58">
        <v>15</v>
      </c>
      <c r="B16" s="138">
        <v>0</v>
      </c>
      <c r="C16" s="138">
        <v>7.5</v>
      </c>
      <c r="D16" s="138">
        <v>75</v>
      </c>
      <c r="E16" s="138">
        <v>150</v>
      </c>
      <c r="F16" s="138">
        <v>225</v>
      </c>
      <c r="G16" s="138">
        <v>300</v>
      </c>
      <c r="H16" s="138">
        <v>375</v>
      </c>
      <c r="I16" s="138">
        <v>450</v>
      </c>
      <c r="J16" s="138">
        <v>525</v>
      </c>
      <c r="K16" s="138">
        <v>600</v>
      </c>
      <c r="L16" s="138">
        <v>675</v>
      </c>
      <c r="M16" s="138">
        <v>750</v>
      </c>
      <c r="N16" s="138">
        <f t="shared" si="1"/>
        <v>765</v>
      </c>
      <c r="O16" s="163">
        <f t="shared" si="1"/>
        <v>780.30000000000007</v>
      </c>
      <c r="P16" s="163">
        <f t="shared" si="1"/>
        <v>795.90600000000006</v>
      </c>
      <c r="Q16" s="163">
        <f t="shared" si="1"/>
        <v>811.82412000000011</v>
      </c>
      <c r="R16" s="163">
        <f t="shared" si="1"/>
        <v>828.06060240000011</v>
      </c>
      <c r="S16" s="163">
        <f t="shared" si="1"/>
        <v>844.62181444800012</v>
      </c>
      <c r="T16" s="163">
        <f t="shared" si="1"/>
        <v>861.51425073696009</v>
      </c>
      <c r="U16" s="163">
        <f t="shared" si="1"/>
        <v>878.74453575169935</v>
      </c>
      <c r="V16" s="163">
        <f t="shared" si="1"/>
        <v>896.31942646673338</v>
      </c>
      <c r="W16" s="163">
        <f t="shared" si="1"/>
        <v>914.24581499606802</v>
      </c>
    </row>
    <row r="17" spans="1:23" x14ac:dyDescent="0.35">
      <c r="A17" s="58">
        <v>16</v>
      </c>
      <c r="B17" s="138">
        <v>0</v>
      </c>
      <c r="C17" s="138">
        <v>7.5</v>
      </c>
      <c r="D17" s="138">
        <v>75</v>
      </c>
      <c r="E17" s="138">
        <v>150</v>
      </c>
      <c r="F17" s="138">
        <v>225</v>
      </c>
      <c r="G17" s="138">
        <v>300</v>
      </c>
      <c r="H17" s="138">
        <v>375</v>
      </c>
      <c r="I17" s="138">
        <v>450</v>
      </c>
      <c r="J17" s="138">
        <v>525</v>
      </c>
      <c r="K17" s="138">
        <v>600</v>
      </c>
      <c r="L17" s="138">
        <v>675</v>
      </c>
      <c r="M17" s="138">
        <v>750</v>
      </c>
      <c r="N17" s="138">
        <f t="shared" si="1"/>
        <v>765</v>
      </c>
      <c r="O17" s="163">
        <f t="shared" si="1"/>
        <v>780.30000000000007</v>
      </c>
      <c r="P17" s="163">
        <f t="shared" si="1"/>
        <v>795.90600000000006</v>
      </c>
      <c r="Q17" s="163">
        <f t="shared" si="1"/>
        <v>811.82412000000011</v>
      </c>
      <c r="R17" s="163">
        <f t="shared" si="1"/>
        <v>828.06060240000011</v>
      </c>
      <c r="S17" s="163">
        <f t="shared" si="1"/>
        <v>844.62181444800012</v>
      </c>
      <c r="T17" s="163">
        <f t="shared" si="1"/>
        <v>861.51425073696009</v>
      </c>
      <c r="U17" s="163">
        <f t="shared" si="1"/>
        <v>878.74453575169935</v>
      </c>
      <c r="V17" s="163">
        <f t="shared" si="1"/>
        <v>896.31942646673338</v>
      </c>
      <c r="W17" s="163">
        <f t="shared" si="1"/>
        <v>914.24581499606802</v>
      </c>
    </row>
    <row r="18" spans="1:23" x14ac:dyDescent="0.35">
      <c r="A18" s="58">
        <v>17</v>
      </c>
      <c r="B18" s="138">
        <v>0</v>
      </c>
      <c r="C18" s="138">
        <v>7.5</v>
      </c>
      <c r="D18" s="138">
        <v>75</v>
      </c>
      <c r="E18" s="138">
        <v>150</v>
      </c>
      <c r="F18" s="138">
        <v>225</v>
      </c>
      <c r="G18" s="138">
        <v>300</v>
      </c>
      <c r="H18" s="138">
        <v>375</v>
      </c>
      <c r="I18" s="138">
        <v>450</v>
      </c>
      <c r="J18" s="138">
        <v>525</v>
      </c>
      <c r="K18" s="138">
        <v>600</v>
      </c>
      <c r="L18" s="138">
        <v>675</v>
      </c>
      <c r="M18" s="138">
        <v>750</v>
      </c>
      <c r="N18" s="138">
        <f t="shared" si="1"/>
        <v>765</v>
      </c>
      <c r="O18" s="163">
        <f t="shared" si="1"/>
        <v>780.30000000000007</v>
      </c>
      <c r="P18" s="163">
        <f t="shared" si="1"/>
        <v>795.90600000000006</v>
      </c>
      <c r="Q18" s="163">
        <f t="shared" si="1"/>
        <v>811.82412000000011</v>
      </c>
      <c r="R18" s="163">
        <f t="shared" si="1"/>
        <v>828.06060240000011</v>
      </c>
      <c r="S18" s="163">
        <f t="shared" si="1"/>
        <v>844.62181444800012</v>
      </c>
      <c r="T18" s="163">
        <f t="shared" si="1"/>
        <v>861.51425073696009</v>
      </c>
      <c r="U18" s="163">
        <f t="shared" si="1"/>
        <v>878.74453575169935</v>
      </c>
      <c r="V18" s="163">
        <f t="shared" si="1"/>
        <v>896.31942646673338</v>
      </c>
      <c r="W18" s="163">
        <f t="shared" si="1"/>
        <v>914.24581499606802</v>
      </c>
    </row>
    <row r="19" spans="1:23" x14ac:dyDescent="0.35">
      <c r="A19" s="58">
        <v>18</v>
      </c>
      <c r="B19" s="138">
        <v>0</v>
      </c>
      <c r="C19" s="138">
        <v>7.5</v>
      </c>
      <c r="D19" s="138">
        <v>75</v>
      </c>
      <c r="E19" s="138">
        <v>150</v>
      </c>
      <c r="F19" s="138">
        <v>225</v>
      </c>
      <c r="G19" s="138">
        <v>300</v>
      </c>
      <c r="H19" s="138">
        <v>375</v>
      </c>
      <c r="I19" s="138">
        <v>450</v>
      </c>
      <c r="J19" s="138">
        <v>525</v>
      </c>
      <c r="K19" s="138">
        <v>600</v>
      </c>
      <c r="L19" s="138">
        <v>675</v>
      </c>
      <c r="M19" s="138">
        <v>750</v>
      </c>
      <c r="N19" s="138">
        <f t="shared" si="1"/>
        <v>765</v>
      </c>
      <c r="O19" s="163">
        <f t="shared" si="1"/>
        <v>780.30000000000007</v>
      </c>
      <c r="P19" s="163">
        <f t="shared" si="1"/>
        <v>795.90600000000006</v>
      </c>
      <c r="Q19" s="163">
        <f t="shared" si="1"/>
        <v>811.82412000000011</v>
      </c>
      <c r="R19" s="163">
        <f t="shared" si="1"/>
        <v>828.06060240000011</v>
      </c>
      <c r="S19" s="163">
        <f t="shared" si="1"/>
        <v>844.62181444800012</v>
      </c>
      <c r="T19" s="163">
        <f t="shared" si="1"/>
        <v>861.51425073696009</v>
      </c>
      <c r="U19" s="163">
        <f t="shared" si="1"/>
        <v>878.74453575169935</v>
      </c>
      <c r="V19" s="163">
        <f t="shared" si="1"/>
        <v>896.31942646673338</v>
      </c>
      <c r="W19" s="163">
        <f t="shared" si="1"/>
        <v>914.24581499606802</v>
      </c>
    </row>
    <row r="20" spans="1:23" x14ac:dyDescent="0.35">
      <c r="A20" s="58">
        <v>19</v>
      </c>
      <c r="B20" s="138">
        <v>0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0</v>
      </c>
      <c r="I20" s="138">
        <v>0</v>
      </c>
      <c r="J20" s="138">
        <v>0</v>
      </c>
      <c r="K20" s="138">
        <v>0</v>
      </c>
      <c r="L20" s="138">
        <v>0</v>
      </c>
      <c r="M20" s="138">
        <v>0</v>
      </c>
      <c r="N20" s="138">
        <f t="shared" si="1"/>
        <v>0</v>
      </c>
      <c r="O20" s="163">
        <f t="shared" si="1"/>
        <v>0</v>
      </c>
      <c r="P20" s="163">
        <f t="shared" si="1"/>
        <v>0</v>
      </c>
      <c r="Q20" s="163">
        <f t="shared" si="1"/>
        <v>0</v>
      </c>
      <c r="R20" s="163">
        <f t="shared" si="1"/>
        <v>0</v>
      </c>
      <c r="S20" s="163">
        <f t="shared" si="1"/>
        <v>0</v>
      </c>
      <c r="T20" s="163">
        <f t="shared" si="1"/>
        <v>0</v>
      </c>
      <c r="U20" s="163">
        <f t="shared" si="1"/>
        <v>0</v>
      </c>
      <c r="V20" s="163">
        <f t="shared" si="1"/>
        <v>0</v>
      </c>
      <c r="W20" s="163">
        <f t="shared" si="1"/>
        <v>0</v>
      </c>
    </row>
    <row r="21" spans="1:23" x14ac:dyDescent="0.35">
      <c r="A21" s="58">
        <v>20</v>
      </c>
      <c r="B21" s="138">
        <v>150</v>
      </c>
      <c r="C21" s="138">
        <v>150</v>
      </c>
      <c r="D21" s="138">
        <v>200</v>
      </c>
      <c r="E21" s="138">
        <v>200</v>
      </c>
      <c r="F21" s="138">
        <v>250</v>
      </c>
      <c r="G21" s="138">
        <v>250</v>
      </c>
      <c r="H21" s="138">
        <v>300</v>
      </c>
      <c r="I21" s="138">
        <v>300</v>
      </c>
      <c r="J21" s="138">
        <v>300</v>
      </c>
      <c r="K21" s="138">
        <v>300</v>
      </c>
      <c r="L21" s="138">
        <v>300</v>
      </c>
      <c r="M21" s="138">
        <v>300</v>
      </c>
      <c r="N21" s="138">
        <f t="shared" si="1"/>
        <v>306</v>
      </c>
      <c r="O21" s="163">
        <f t="shared" si="1"/>
        <v>312.12</v>
      </c>
      <c r="P21" s="163">
        <f t="shared" si="1"/>
        <v>318.36240000000004</v>
      </c>
      <c r="Q21" s="163">
        <f t="shared" si="1"/>
        <v>324.72964800000005</v>
      </c>
      <c r="R21" s="163">
        <f t="shared" si="1"/>
        <v>331.22424096000009</v>
      </c>
      <c r="S21" s="163">
        <f t="shared" si="1"/>
        <v>337.84872577920009</v>
      </c>
      <c r="T21" s="163">
        <f t="shared" si="1"/>
        <v>344.60570029478413</v>
      </c>
      <c r="U21" s="163">
        <f t="shared" si="1"/>
        <v>351.49781430067981</v>
      </c>
      <c r="V21" s="163">
        <f t="shared" si="1"/>
        <v>358.52777058669341</v>
      </c>
      <c r="W21" s="163">
        <f t="shared" si="1"/>
        <v>365.69832599842726</v>
      </c>
    </row>
    <row r="22" spans="1:23" x14ac:dyDescent="0.35">
      <c r="A22" s="58">
        <v>21</v>
      </c>
      <c r="B22" s="138">
        <v>150</v>
      </c>
      <c r="C22" s="138">
        <v>150</v>
      </c>
      <c r="D22" s="138">
        <v>200</v>
      </c>
      <c r="E22" s="138">
        <v>200</v>
      </c>
      <c r="F22" s="138">
        <v>250</v>
      </c>
      <c r="G22" s="138">
        <v>250</v>
      </c>
      <c r="H22" s="138">
        <v>300</v>
      </c>
      <c r="I22" s="138">
        <v>300</v>
      </c>
      <c r="J22" s="138">
        <v>300</v>
      </c>
      <c r="K22" s="138">
        <v>300</v>
      </c>
      <c r="L22" s="138">
        <v>300</v>
      </c>
      <c r="M22" s="138">
        <v>300</v>
      </c>
      <c r="N22" s="138">
        <f t="shared" si="1"/>
        <v>306</v>
      </c>
      <c r="O22" s="163">
        <f t="shared" si="1"/>
        <v>312.12</v>
      </c>
      <c r="P22" s="163">
        <f t="shared" si="1"/>
        <v>318.36240000000004</v>
      </c>
      <c r="Q22" s="163">
        <f t="shared" si="1"/>
        <v>324.72964800000005</v>
      </c>
      <c r="R22" s="163">
        <f t="shared" si="1"/>
        <v>331.22424096000009</v>
      </c>
      <c r="S22" s="163">
        <f t="shared" si="1"/>
        <v>337.84872577920009</v>
      </c>
      <c r="T22" s="163">
        <f t="shared" si="1"/>
        <v>344.60570029478413</v>
      </c>
      <c r="U22" s="163">
        <f t="shared" si="1"/>
        <v>351.49781430067981</v>
      </c>
      <c r="V22" s="163">
        <f t="shared" si="1"/>
        <v>358.52777058669341</v>
      </c>
      <c r="W22" s="163">
        <f t="shared" si="1"/>
        <v>365.69832599842726</v>
      </c>
    </row>
    <row r="23" spans="1:23" x14ac:dyDescent="0.35">
      <c r="A23" s="58">
        <v>22</v>
      </c>
      <c r="B23" s="138">
        <v>150</v>
      </c>
      <c r="C23" s="138">
        <v>150</v>
      </c>
      <c r="D23" s="138">
        <v>200</v>
      </c>
      <c r="E23" s="138">
        <v>200</v>
      </c>
      <c r="F23" s="138">
        <v>250</v>
      </c>
      <c r="G23" s="138">
        <v>250</v>
      </c>
      <c r="H23" s="138">
        <v>300</v>
      </c>
      <c r="I23" s="138">
        <v>300</v>
      </c>
      <c r="J23" s="138">
        <v>300</v>
      </c>
      <c r="K23" s="138">
        <v>300</v>
      </c>
      <c r="L23" s="138">
        <v>300</v>
      </c>
      <c r="M23" s="138">
        <v>300</v>
      </c>
      <c r="N23" s="138">
        <f t="shared" si="1"/>
        <v>306</v>
      </c>
      <c r="O23" s="163">
        <f t="shared" si="1"/>
        <v>312.12</v>
      </c>
      <c r="P23" s="163">
        <f t="shared" si="1"/>
        <v>318.36240000000004</v>
      </c>
      <c r="Q23" s="163">
        <f t="shared" si="1"/>
        <v>324.72964800000005</v>
      </c>
      <c r="R23" s="163">
        <f t="shared" si="1"/>
        <v>331.22424096000009</v>
      </c>
      <c r="S23" s="163">
        <f t="shared" si="1"/>
        <v>337.84872577920009</v>
      </c>
      <c r="T23" s="163">
        <f t="shared" si="1"/>
        <v>344.60570029478413</v>
      </c>
      <c r="U23" s="163">
        <f t="shared" si="1"/>
        <v>351.49781430067981</v>
      </c>
      <c r="V23" s="163">
        <f t="shared" si="1"/>
        <v>358.52777058669341</v>
      </c>
      <c r="W23" s="163">
        <f t="shared" si="1"/>
        <v>365.69832599842726</v>
      </c>
    </row>
    <row r="24" spans="1:23" x14ac:dyDescent="0.35">
      <c r="A24" s="58">
        <v>23</v>
      </c>
      <c r="B24" s="138">
        <v>0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0</v>
      </c>
      <c r="I24" s="138">
        <v>0</v>
      </c>
      <c r="J24" s="138">
        <v>0</v>
      </c>
      <c r="K24" s="138">
        <v>0</v>
      </c>
      <c r="L24" s="138">
        <v>0</v>
      </c>
      <c r="M24" s="138">
        <v>0</v>
      </c>
      <c r="N24" s="138">
        <f t="shared" si="1"/>
        <v>0</v>
      </c>
      <c r="O24" s="163">
        <f t="shared" si="1"/>
        <v>0</v>
      </c>
      <c r="P24" s="163">
        <f t="shared" si="1"/>
        <v>0</v>
      </c>
      <c r="Q24" s="163">
        <f t="shared" si="1"/>
        <v>0</v>
      </c>
      <c r="R24" s="163">
        <f t="shared" si="1"/>
        <v>0</v>
      </c>
      <c r="S24" s="163">
        <f t="shared" si="1"/>
        <v>0</v>
      </c>
      <c r="T24" s="163">
        <f t="shared" si="1"/>
        <v>0</v>
      </c>
      <c r="U24" s="163">
        <f t="shared" si="1"/>
        <v>0</v>
      </c>
      <c r="V24" s="163">
        <f t="shared" si="1"/>
        <v>0</v>
      </c>
      <c r="W24" s="163">
        <f t="shared" si="1"/>
        <v>0</v>
      </c>
    </row>
    <row r="25" spans="1:23" x14ac:dyDescent="0.35">
      <c r="A25" s="58">
        <v>24</v>
      </c>
      <c r="B25" s="138">
        <v>0</v>
      </c>
      <c r="C25" s="138">
        <v>0</v>
      </c>
      <c r="D25" s="138">
        <v>0</v>
      </c>
      <c r="E25" s="138">
        <v>0</v>
      </c>
      <c r="F25" s="138">
        <v>0</v>
      </c>
      <c r="G25" s="138">
        <v>0</v>
      </c>
      <c r="H25" s="138">
        <v>0</v>
      </c>
      <c r="I25" s="138">
        <v>0</v>
      </c>
      <c r="J25" s="138">
        <v>0</v>
      </c>
      <c r="K25" s="138">
        <v>0</v>
      </c>
      <c r="L25" s="138">
        <v>0</v>
      </c>
      <c r="M25" s="138">
        <v>0</v>
      </c>
      <c r="N25" s="138">
        <f t="shared" si="1"/>
        <v>0</v>
      </c>
      <c r="O25" s="163">
        <f t="shared" si="1"/>
        <v>0</v>
      </c>
      <c r="P25" s="163">
        <f t="shared" si="1"/>
        <v>0</v>
      </c>
      <c r="Q25" s="163">
        <f t="shared" si="1"/>
        <v>0</v>
      </c>
      <c r="R25" s="163">
        <f t="shared" si="1"/>
        <v>0</v>
      </c>
      <c r="S25" s="163">
        <f t="shared" si="1"/>
        <v>0</v>
      </c>
      <c r="T25" s="163">
        <f t="shared" si="1"/>
        <v>0</v>
      </c>
      <c r="U25" s="163">
        <f t="shared" si="1"/>
        <v>0</v>
      </c>
      <c r="V25" s="163">
        <f t="shared" si="1"/>
        <v>0</v>
      </c>
      <c r="W25" s="163">
        <f t="shared" si="1"/>
        <v>0</v>
      </c>
    </row>
    <row r="26" spans="1:23" x14ac:dyDescent="0.35">
      <c r="O26" s="1"/>
      <c r="P26" s="1"/>
      <c r="Q26" s="1"/>
      <c r="R26" s="1"/>
      <c r="S26" s="1"/>
      <c r="T26" s="1"/>
      <c r="U26" s="1"/>
      <c r="V26" s="1"/>
      <c r="W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FFFF00"/>
  </sheetPr>
  <dimension ref="A1:AL58"/>
  <sheetViews>
    <sheetView workbookViewId="0">
      <selection activeCell="E7" sqref="E7"/>
    </sheetView>
  </sheetViews>
  <sheetFormatPr defaultRowHeight="14.5" x14ac:dyDescent="0.35"/>
  <cols>
    <col min="1" max="2" width="9.1796875" style="4"/>
    <col min="15" max="23" width="9.1796875" style="58"/>
    <col min="25" max="25" width="9.1796875" style="58"/>
  </cols>
  <sheetData>
    <row r="1" spans="1:38" x14ac:dyDescent="0.35"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 s="58">
        <v>2028</v>
      </c>
      <c r="P1" s="58">
        <v>2029</v>
      </c>
      <c r="Q1" s="58">
        <v>2030</v>
      </c>
      <c r="R1" s="58">
        <v>2031</v>
      </c>
      <c r="S1" s="58">
        <v>2032</v>
      </c>
      <c r="T1" s="58">
        <v>2033</v>
      </c>
      <c r="U1" s="58">
        <v>2034</v>
      </c>
      <c r="V1" s="58">
        <v>2035</v>
      </c>
      <c r="W1" s="58">
        <v>2036</v>
      </c>
      <c r="X1" s="58">
        <v>2037</v>
      </c>
      <c r="AA1" s="3">
        <v>102</v>
      </c>
      <c r="AB1" s="3">
        <v>200</v>
      </c>
      <c r="AC1" s="3">
        <v>350</v>
      </c>
      <c r="AD1" s="3">
        <v>950</v>
      </c>
      <c r="AE1" s="3">
        <v>1750</v>
      </c>
      <c r="AF1" s="3">
        <v>2500</v>
      </c>
      <c r="AG1" s="3">
        <v>3500</v>
      </c>
      <c r="AH1" s="3">
        <v>5000</v>
      </c>
      <c r="AI1" s="3">
        <v>6000</v>
      </c>
      <c r="AJ1" s="3">
        <v>7000</v>
      </c>
      <c r="AK1" s="3">
        <v>8000</v>
      </c>
      <c r="AL1" s="3">
        <v>9000</v>
      </c>
    </row>
    <row r="2" spans="1:38" x14ac:dyDescent="0.35">
      <c r="A2" s="4">
        <v>1</v>
      </c>
      <c r="B2" s="4">
        <v>1</v>
      </c>
      <c r="C2">
        <v>0</v>
      </c>
      <c r="D2">
        <f>C2*D$27/C$27</f>
        <v>0</v>
      </c>
      <c r="E2" s="58">
        <f t="shared" ref="E2:N2" si="0">D2*E$27/D$27</f>
        <v>0</v>
      </c>
      <c r="F2" s="58">
        <f t="shared" si="0"/>
        <v>0</v>
      </c>
      <c r="G2" s="58">
        <f t="shared" si="0"/>
        <v>0</v>
      </c>
      <c r="H2" s="58">
        <f t="shared" si="0"/>
        <v>0</v>
      </c>
      <c r="I2" s="58">
        <f t="shared" si="0"/>
        <v>0</v>
      </c>
      <c r="J2" s="58">
        <f t="shared" si="0"/>
        <v>0</v>
      </c>
      <c r="K2" s="58">
        <f t="shared" si="0"/>
        <v>0</v>
      </c>
      <c r="L2" s="58">
        <f t="shared" si="0"/>
        <v>0</v>
      </c>
      <c r="M2" s="58">
        <f t="shared" si="0"/>
        <v>0</v>
      </c>
      <c r="N2" s="58">
        <f t="shared" si="0"/>
        <v>0</v>
      </c>
      <c r="O2" s="58">
        <f t="shared" ref="O2:O25" si="1">N2*O$27/N$27</f>
        <v>0</v>
      </c>
      <c r="P2" s="58">
        <f t="shared" ref="P2:P25" si="2">O2*P$27/O$27</f>
        <v>0</v>
      </c>
      <c r="Q2" s="58">
        <f t="shared" ref="Q2:Q25" si="3">P2*Q$27/P$27</f>
        <v>0</v>
      </c>
      <c r="R2" s="58">
        <f t="shared" ref="R2:R25" si="4">Q2*R$27/Q$27</f>
        <v>0</v>
      </c>
      <c r="S2" s="58">
        <f t="shared" ref="S2:S25" si="5">R2*S$27/R$27</f>
        <v>0</v>
      </c>
      <c r="T2" s="58">
        <f t="shared" ref="T2:T25" si="6">S2*T$27/S$27</f>
        <v>0</v>
      </c>
      <c r="U2" s="58">
        <f t="shared" ref="U2:U25" si="7">T2*U$27/T$27</f>
        <v>0</v>
      </c>
      <c r="V2" s="58">
        <f t="shared" ref="V2:V25" si="8">U2*V$27/U$27</f>
        <v>0</v>
      </c>
      <c r="W2" s="58">
        <f t="shared" ref="W2:W25" si="9">V2*W$27/V$27</f>
        <v>0</v>
      </c>
      <c r="X2" s="58">
        <f t="shared" ref="X2:X25" si="10">W2*X$27/W$27</f>
        <v>0</v>
      </c>
      <c r="Z2" s="59">
        <v>0</v>
      </c>
      <c r="AA2">
        <f>$Z2*AA$1/1000</f>
        <v>0</v>
      </c>
      <c r="AB2" s="58">
        <f t="shared" ref="AB2:AL2" si="11">$Z2*AB$1/1000</f>
        <v>0</v>
      </c>
      <c r="AC2" s="58">
        <f t="shared" si="11"/>
        <v>0</v>
      </c>
      <c r="AD2" s="58">
        <f t="shared" si="11"/>
        <v>0</v>
      </c>
      <c r="AE2" s="58">
        <f t="shared" si="11"/>
        <v>0</v>
      </c>
      <c r="AF2" s="58">
        <f t="shared" si="11"/>
        <v>0</v>
      </c>
      <c r="AG2" s="58">
        <f t="shared" si="11"/>
        <v>0</v>
      </c>
      <c r="AH2" s="58">
        <f t="shared" si="11"/>
        <v>0</v>
      </c>
      <c r="AI2" s="58">
        <f t="shared" si="11"/>
        <v>0</v>
      </c>
      <c r="AJ2" s="58">
        <f t="shared" si="11"/>
        <v>0</v>
      </c>
      <c r="AK2" s="58">
        <f t="shared" si="11"/>
        <v>0</v>
      </c>
      <c r="AL2" s="58">
        <f t="shared" si="11"/>
        <v>0</v>
      </c>
    </row>
    <row r="3" spans="1:38" x14ac:dyDescent="0.35">
      <c r="A3" s="4">
        <v>1</v>
      </c>
      <c r="B3" s="4">
        <v>2</v>
      </c>
      <c r="C3">
        <v>0</v>
      </c>
      <c r="D3" s="58">
        <f t="shared" ref="D3:N25" si="12">C3*D$27/C$27</f>
        <v>0</v>
      </c>
      <c r="E3" s="58">
        <f t="shared" si="12"/>
        <v>0</v>
      </c>
      <c r="F3" s="58">
        <f t="shared" si="12"/>
        <v>0</v>
      </c>
      <c r="G3" s="58">
        <f t="shared" si="12"/>
        <v>0</v>
      </c>
      <c r="H3" s="58">
        <f t="shared" si="12"/>
        <v>0</v>
      </c>
      <c r="I3" s="58">
        <f t="shared" si="12"/>
        <v>0</v>
      </c>
      <c r="J3" s="58">
        <f t="shared" si="12"/>
        <v>0</v>
      </c>
      <c r="K3" s="58">
        <f t="shared" si="12"/>
        <v>0</v>
      </c>
      <c r="L3" s="58">
        <f t="shared" si="12"/>
        <v>0</v>
      </c>
      <c r="M3" s="58">
        <f t="shared" si="12"/>
        <v>0</v>
      </c>
      <c r="N3" s="58">
        <f t="shared" si="12"/>
        <v>0</v>
      </c>
      <c r="O3" s="58">
        <f t="shared" si="1"/>
        <v>0</v>
      </c>
      <c r="P3" s="58">
        <f t="shared" si="2"/>
        <v>0</v>
      </c>
      <c r="Q3" s="58">
        <f t="shared" si="3"/>
        <v>0</v>
      </c>
      <c r="R3" s="58">
        <f t="shared" si="4"/>
        <v>0</v>
      </c>
      <c r="S3" s="58">
        <f t="shared" si="5"/>
        <v>0</v>
      </c>
      <c r="T3" s="58">
        <f t="shared" si="6"/>
        <v>0</v>
      </c>
      <c r="U3" s="58">
        <f t="shared" si="7"/>
        <v>0</v>
      </c>
      <c r="V3" s="58">
        <f t="shared" si="8"/>
        <v>0</v>
      </c>
      <c r="W3" s="58">
        <f t="shared" si="9"/>
        <v>0</v>
      </c>
      <c r="X3" s="58">
        <f t="shared" si="10"/>
        <v>0</v>
      </c>
      <c r="Z3" s="60">
        <v>0</v>
      </c>
      <c r="AA3" s="58">
        <f t="shared" ref="AA3:AL25" si="13">$Z3*AA$1/1000</f>
        <v>0</v>
      </c>
      <c r="AB3" s="58">
        <f t="shared" si="13"/>
        <v>0</v>
      </c>
      <c r="AC3" s="58">
        <f t="shared" si="13"/>
        <v>0</v>
      </c>
      <c r="AD3" s="58">
        <f t="shared" si="13"/>
        <v>0</v>
      </c>
      <c r="AE3" s="58">
        <f t="shared" si="13"/>
        <v>0</v>
      </c>
      <c r="AF3" s="58">
        <f t="shared" si="13"/>
        <v>0</v>
      </c>
      <c r="AG3" s="58">
        <f t="shared" si="13"/>
        <v>0</v>
      </c>
      <c r="AH3" s="58">
        <f t="shared" si="13"/>
        <v>0</v>
      </c>
      <c r="AI3" s="58">
        <f t="shared" si="13"/>
        <v>0</v>
      </c>
      <c r="AJ3" s="58">
        <f t="shared" si="13"/>
        <v>0</v>
      </c>
      <c r="AK3" s="58">
        <f t="shared" si="13"/>
        <v>0</v>
      </c>
      <c r="AL3" s="58">
        <f t="shared" si="13"/>
        <v>0</v>
      </c>
    </row>
    <row r="4" spans="1:38" x14ac:dyDescent="0.35">
      <c r="A4" s="4">
        <v>1</v>
      </c>
      <c r="B4" s="4">
        <v>3</v>
      </c>
      <c r="C4">
        <v>0</v>
      </c>
      <c r="D4" s="58">
        <f t="shared" si="12"/>
        <v>0</v>
      </c>
      <c r="E4" s="58">
        <f t="shared" si="12"/>
        <v>0</v>
      </c>
      <c r="F4" s="58">
        <f t="shared" si="12"/>
        <v>0</v>
      </c>
      <c r="G4" s="58">
        <f t="shared" si="12"/>
        <v>0</v>
      </c>
      <c r="H4" s="58">
        <f t="shared" si="12"/>
        <v>0</v>
      </c>
      <c r="I4" s="58">
        <f t="shared" si="12"/>
        <v>0</v>
      </c>
      <c r="J4" s="58">
        <f t="shared" si="12"/>
        <v>0</v>
      </c>
      <c r="K4" s="58">
        <f t="shared" si="12"/>
        <v>0</v>
      </c>
      <c r="L4" s="58">
        <f t="shared" si="12"/>
        <v>0</v>
      </c>
      <c r="M4" s="58">
        <f t="shared" si="12"/>
        <v>0</v>
      </c>
      <c r="N4" s="58">
        <f t="shared" si="12"/>
        <v>0</v>
      </c>
      <c r="O4" s="58">
        <f t="shared" si="1"/>
        <v>0</v>
      </c>
      <c r="P4" s="58">
        <f t="shared" si="2"/>
        <v>0</v>
      </c>
      <c r="Q4" s="58">
        <f t="shared" si="3"/>
        <v>0</v>
      </c>
      <c r="R4" s="58">
        <f t="shared" si="4"/>
        <v>0</v>
      </c>
      <c r="S4" s="58">
        <f t="shared" si="5"/>
        <v>0</v>
      </c>
      <c r="T4" s="58">
        <f t="shared" si="6"/>
        <v>0</v>
      </c>
      <c r="U4" s="58">
        <f t="shared" si="7"/>
        <v>0</v>
      </c>
      <c r="V4" s="58">
        <f t="shared" si="8"/>
        <v>0</v>
      </c>
      <c r="W4" s="58">
        <f t="shared" si="9"/>
        <v>0</v>
      </c>
      <c r="X4" s="58">
        <f t="shared" si="10"/>
        <v>0</v>
      </c>
      <c r="Z4" s="60">
        <v>0</v>
      </c>
      <c r="AA4" s="58">
        <f t="shared" si="13"/>
        <v>0</v>
      </c>
      <c r="AB4" s="58">
        <f t="shared" si="13"/>
        <v>0</v>
      </c>
      <c r="AC4" s="58">
        <f t="shared" si="13"/>
        <v>0</v>
      </c>
      <c r="AD4" s="58">
        <f t="shared" si="13"/>
        <v>0</v>
      </c>
      <c r="AE4" s="58">
        <f t="shared" si="13"/>
        <v>0</v>
      </c>
      <c r="AF4" s="58">
        <f t="shared" si="13"/>
        <v>0</v>
      </c>
      <c r="AG4" s="58">
        <f t="shared" si="13"/>
        <v>0</v>
      </c>
      <c r="AH4" s="58">
        <f t="shared" si="13"/>
        <v>0</v>
      </c>
      <c r="AI4" s="58">
        <f t="shared" si="13"/>
        <v>0</v>
      </c>
      <c r="AJ4" s="58">
        <f t="shared" si="13"/>
        <v>0</v>
      </c>
      <c r="AK4" s="58">
        <f t="shared" si="13"/>
        <v>0</v>
      </c>
      <c r="AL4" s="58">
        <f t="shared" si="13"/>
        <v>0</v>
      </c>
    </row>
    <row r="5" spans="1:38" x14ac:dyDescent="0.35">
      <c r="A5" s="4">
        <v>1</v>
      </c>
      <c r="B5" s="4">
        <v>4</v>
      </c>
      <c r="C5">
        <v>0</v>
      </c>
      <c r="D5" s="58">
        <f t="shared" si="12"/>
        <v>0</v>
      </c>
      <c r="E5" s="58">
        <f t="shared" si="12"/>
        <v>0</v>
      </c>
      <c r="F5" s="58">
        <f t="shared" si="12"/>
        <v>0</v>
      </c>
      <c r="G5" s="58">
        <f t="shared" si="12"/>
        <v>0</v>
      </c>
      <c r="H5" s="58">
        <f t="shared" si="12"/>
        <v>0</v>
      </c>
      <c r="I5" s="58">
        <f t="shared" si="12"/>
        <v>0</v>
      </c>
      <c r="J5" s="58">
        <f t="shared" si="12"/>
        <v>0</v>
      </c>
      <c r="K5" s="58">
        <f t="shared" si="12"/>
        <v>0</v>
      </c>
      <c r="L5" s="58">
        <f t="shared" si="12"/>
        <v>0</v>
      </c>
      <c r="M5" s="58">
        <f t="shared" si="12"/>
        <v>0</v>
      </c>
      <c r="N5" s="58">
        <f t="shared" si="12"/>
        <v>0</v>
      </c>
      <c r="O5" s="58">
        <f t="shared" si="1"/>
        <v>0</v>
      </c>
      <c r="P5" s="58">
        <f t="shared" si="2"/>
        <v>0</v>
      </c>
      <c r="Q5" s="58">
        <f t="shared" si="3"/>
        <v>0</v>
      </c>
      <c r="R5" s="58">
        <f t="shared" si="4"/>
        <v>0</v>
      </c>
      <c r="S5" s="58">
        <f t="shared" si="5"/>
        <v>0</v>
      </c>
      <c r="T5" s="58">
        <f t="shared" si="6"/>
        <v>0</v>
      </c>
      <c r="U5" s="58">
        <f t="shared" si="7"/>
        <v>0</v>
      </c>
      <c r="V5" s="58">
        <f t="shared" si="8"/>
        <v>0</v>
      </c>
      <c r="W5" s="58">
        <f t="shared" si="9"/>
        <v>0</v>
      </c>
      <c r="X5" s="58">
        <f t="shared" si="10"/>
        <v>0</v>
      </c>
      <c r="Z5" s="60">
        <v>0</v>
      </c>
      <c r="AA5" s="58">
        <f t="shared" si="13"/>
        <v>0</v>
      </c>
      <c r="AB5" s="58">
        <f t="shared" si="13"/>
        <v>0</v>
      </c>
      <c r="AC5" s="58">
        <f t="shared" si="13"/>
        <v>0</v>
      </c>
      <c r="AD5" s="58">
        <f t="shared" si="13"/>
        <v>0</v>
      </c>
      <c r="AE5" s="58">
        <f t="shared" si="13"/>
        <v>0</v>
      </c>
      <c r="AF5" s="58">
        <f t="shared" si="13"/>
        <v>0</v>
      </c>
      <c r="AG5" s="58">
        <f t="shared" si="13"/>
        <v>0</v>
      </c>
      <c r="AH5" s="58">
        <f t="shared" si="13"/>
        <v>0</v>
      </c>
      <c r="AI5" s="58">
        <f t="shared" si="13"/>
        <v>0</v>
      </c>
      <c r="AJ5" s="58">
        <f t="shared" si="13"/>
        <v>0</v>
      </c>
      <c r="AK5" s="58">
        <f t="shared" si="13"/>
        <v>0</v>
      </c>
      <c r="AL5" s="58">
        <f t="shared" si="13"/>
        <v>0</v>
      </c>
    </row>
    <row r="6" spans="1:38" x14ac:dyDescent="0.35">
      <c r="A6" s="4">
        <v>1</v>
      </c>
      <c r="B6" s="4">
        <v>5</v>
      </c>
      <c r="C6">
        <v>0</v>
      </c>
      <c r="D6" s="58">
        <f t="shared" si="12"/>
        <v>0</v>
      </c>
      <c r="E6" s="58">
        <f t="shared" si="12"/>
        <v>0</v>
      </c>
      <c r="F6" s="58">
        <f t="shared" si="12"/>
        <v>0</v>
      </c>
      <c r="G6" s="58">
        <f t="shared" si="12"/>
        <v>0</v>
      </c>
      <c r="H6" s="58">
        <f t="shared" si="12"/>
        <v>0</v>
      </c>
      <c r="I6" s="58">
        <f t="shared" si="12"/>
        <v>0</v>
      </c>
      <c r="J6" s="58">
        <f t="shared" si="12"/>
        <v>0</v>
      </c>
      <c r="K6" s="58">
        <f t="shared" si="12"/>
        <v>0</v>
      </c>
      <c r="L6" s="58">
        <f t="shared" si="12"/>
        <v>0</v>
      </c>
      <c r="M6" s="58">
        <f t="shared" si="12"/>
        <v>0</v>
      </c>
      <c r="N6" s="58">
        <f t="shared" si="12"/>
        <v>0</v>
      </c>
      <c r="O6" s="58">
        <f t="shared" si="1"/>
        <v>0</v>
      </c>
      <c r="P6" s="58">
        <f t="shared" si="2"/>
        <v>0</v>
      </c>
      <c r="Q6" s="58">
        <f t="shared" si="3"/>
        <v>0</v>
      </c>
      <c r="R6" s="58">
        <f t="shared" si="4"/>
        <v>0</v>
      </c>
      <c r="S6" s="58">
        <f t="shared" si="5"/>
        <v>0</v>
      </c>
      <c r="T6" s="58">
        <f t="shared" si="6"/>
        <v>0</v>
      </c>
      <c r="U6" s="58">
        <f t="shared" si="7"/>
        <v>0</v>
      </c>
      <c r="V6" s="58">
        <f t="shared" si="8"/>
        <v>0</v>
      </c>
      <c r="W6" s="58">
        <f t="shared" si="9"/>
        <v>0</v>
      </c>
      <c r="X6" s="58">
        <f t="shared" si="10"/>
        <v>0</v>
      </c>
      <c r="Z6" s="60">
        <v>0</v>
      </c>
      <c r="AA6" s="58">
        <f t="shared" si="13"/>
        <v>0</v>
      </c>
      <c r="AB6" s="58">
        <f t="shared" si="13"/>
        <v>0</v>
      </c>
      <c r="AC6" s="58">
        <f t="shared" si="13"/>
        <v>0</v>
      </c>
      <c r="AD6" s="58">
        <f t="shared" si="13"/>
        <v>0</v>
      </c>
      <c r="AE6" s="58">
        <f t="shared" si="13"/>
        <v>0</v>
      </c>
      <c r="AF6" s="58">
        <f t="shared" si="13"/>
        <v>0</v>
      </c>
      <c r="AG6" s="58">
        <f t="shared" si="13"/>
        <v>0</v>
      </c>
      <c r="AH6" s="58">
        <f t="shared" si="13"/>
        <v>0</v>
      </c>
      <c r="AI6" s="58">
        <f t="shared" si="13"/>
        <v>0</v>
      </c>
      <c r="AJ6" s="58">
        <f t="shared" si="13"/>
        <v>0</v>
      </c>
      <c r="AK6" s="58">
        <f t="shared" si="13"/>
        <v>0</v>
      </c>
      <c r="AL6" s="58">
        <f t="shared" si="13"/>
        <v>0</v>
      </c>
    </row>
    <row r="7" spans="1:38" x14ac:dyDescent="0.35">
      <c r="A7" s="4">
        <v>1</v>
      </c>
      <c r="B7" s="4">
        <v>6</v>
      </c>
      <c r="C7">
        <v>2.6112714000000001</v>
      </c>
      <c r="D7" s="58">
        <f t="shared" si="12"/>
        <v>5.1201400000000001</v>
      </c>
      <c r="E7" s="58">
        <f t="shared" si="12"/>
        <v>8.9602450000000005</v>
      </c>
      <c r="F7" s="58">
        <f t="shared" si="12"/>
        <v>24.320665000000002</v>
      </c>
      <c r="G7" s="58">
        <f t="shared" si="12"/>
        <v>44.801225000000002</v>
      </c>
      <c r="H7" s="58">
        <f t="shared" si="12"/>
        <v>64.001750000000001</v>
      </c>
      <c r="I7" s="58">
        <f t="shared" si="12"/>
        <v>89.602450000000005</v>
      </c>
      <c r="J7" s="58">
        <f t="shared" si="12"/>
        <v>128.0035</v>
      </c>
      <c r="K7" s="58">
        <f t="shared" si="12"/>
        <v>153.60419999999999</v>
      </c>
      <c r="L7" s="58">
        <f t="shared" si="12"/>
        <v>179.20489999999998</v>
      </c>
      <c r="M7" s="58">
        <f t="shared" si="12"/>
        <v>204.8056</v>
      </c>
      <c r="N7" s="58">
        <f t="shared" si="12"/>
        <v>230.40629999999999</v>
      </c>
      <c r="O7" s="58">
        <f t="shared" si="1"/>
        <v>243.20665</v>
      </c>
      <c r="P7" s="58">
        <f t="shared" si="2"/>
        <v>256.00700000000001</v>
      </c>
      <c r="Q7" s="58">
        <f t="shared" si="3"/>
        <v>268.80734999999999</v>
      </c>
      <c r="R7" s="58">
        <f t="shared" si="4"/>
        <v>281.60769999999997</v>
      </c>
      <c r="S7" s="58">
        <f t="shared" si="5"/>
        <v>294.40805</v>
      </c>
      <c r="T7" s="58">
        <f t="shared" si="6"/>
        <v>307.20839999999998</v>
      </c>
      <c r="U7" s="58">
        <f t="shared" si="7"/>
        <v>320.00875000000002</v>
      </c>
      <c r="V7" s="58">
        <f t="shared" si="8"/>
        <v>332.80910000000006</v>
      </c>
      <c r="W7" s="58">
        <f t="shared" si="9"/>
        <v>345.60945000000004</v>
      </c>
      <c r="X7" s="58">
        <f t="shared" si="10"/>
        <v>358.40980000000008</v>
      </c>
      <c r="Z7" s="60">
        <v>25.6007</v>
      </c>
      <c r="AA7" s="58">
        <f t="shared" si="13"/>
        <v>2.6112714000000001</v>
      </c>
      <c r="AB7" s="58">
        <f t="shared" si="13"/>
        <v>5.1201400000000001</v>
      </c>
      <c r="AC7" s="58">
        <f t="shared" si="13"/>
        <v>8.9602450000000005</v>
      </c>
      <c r="AD7" s="58">
        <f t="shared" si="13"/>
        <v>24.320665000000002</v>
      </c>
      <c r="AE7" s="58">
        <f t="shared" si="13"/>
        <v>44.801224999999995</v>
      </c>
      <c r="AF7" s="58">
        <f t="shared" si="13"/>
        <v>64.001750000000001</v>
      </c>
      <c r="AG7" s="58">
        <f t="shared" si="13"/>
        <v>89.60244999999999</v>
      </c>
      <c r="AH7" s="58">
        <f t="shared" si="13"/>
        <v>128.0035</v>
      </c>
      <c r="AI7" s="58">
        <f t="shared" si="13"/>
        <v>153.60420000000002</v>
      </c>
      <c r="AJ7" s="58">
        <f t="shared" si="13"/>
        <v>179.20489999999998</v>
      </c>
      <c r="AK7" s="58">
        <f t="shared" si="13"/>
        <v>204.8056</v>
      </c>
      <c r="AL7" s="58">
        <f t="shared" si="13"/>
        <v>230.40629999999999</v>
      </c>
    </row>
    <row r="8" spans="1:38" x14ac:dyDescent="0.35">
      <c r="A8" s="4">
        <v>1</v>
      </c>
      <c r="B8" s="4">
        <v>7</v>
      </c>
      <c r="C8">
        <v>13.978195599999964</v>
      </c>
      <c r="D8" s="58">
        <f t="shared" si="12"/>
        <v>27.408226666666593</v>
      </c>
      <c r="E8" s="58">
        <f t="shared" si="12"/>
        <v>47.964396666666538</v>
      </c>
      <c r="F8" s="58">
        <f t="shared" si="12"/>
        <v>130.1890766666663</v>
      </c>
      <c r="G8" s="58">
        <f t="shared" si="12"/>
        <v>239.82198333333264</v>
      </c>
      <c r="H8" s="58">
        <f t="shared" si="12"/>
        <v>342.60283333333234</v>
      </c>
      <c r="I8" s="58">
        <f t="shared" si="12"/>
        <v>479.64396666666528</v>
      </c>
      <c r="J8" s="58">
        <f t="shared" si="12"/>
        <v>685.20566666666468</v>
      </c>
      <c r="K8" s="58">
        <f t="shared" si="12"/>
        <v>822.24679999999762</v>
      </c>
      <c r="L8" s="58">
        <f t="shared" si="12"/>
        <v>959.28793333333067</v>
      </c>
      <c r="M8" s="58">
        <f t="shared" si="12"/>
        <v>1096.3290666666637</v>
      </c>
      <c r="N8" s="58">
        <f t="shared" si="12"/>
        <v>1233.3701999999967</v>
      </c>
      <c r="O8" s="58">
        <f t="shared" si="1"/>
        <v>1301.8907666666632</v>
      </c>
      <c r="P8" s="58">
        <f t="shared" si="2"/>
        <v>1370.4113333333298</v>
      </c>
      <c r="Q8" s="58">
        <f t="shared" si="3"/>
        <v>1438.9318999999962</v>
      </c>
      <c r="R8" s="58">
        <f t="shared" si="4"/>
        <v>1507.4524666666625</v>
      </c>
      <c r="S8" s="58">
        <f t="shared" si="5"/>
        <v>1575.9730333333289</v>
      </c>
      <c r="T8" s="58">
        <f t="shared" si="6"/>
        <v>1644.4935999999952</v>
      </c>
      <c r="U8" s="58">
        <f t="shared" si="7"/>
        <v>1713.0141666666616</v>
      </c>
      <c r="V8" s="58">
        <f t="shared" si="8"/>
        <v>1781.5347333333282</v>
      </c>
      <c r="W8" s="58">
        <f t="shared" si="9"/>
        <v>1850.0552999999948</v>
      </c>
      <c r="X8" s="58">
        <f t="shared" si="10"/>
        <v>1918.5758666666613</v>
      </c>
      <c r="Z8" s="60">
        <v>137.04113333333299</v>
      </c>
      <c r="AA8" s="58">
        <f t="shared" si="13"/>
        <v>13.978195599999964</v>
      </c>
      <c r="AB8" s="58">
        <f t="shared" si="13"/>
        <v>27.4082266666666</v>
      </c>
      <c r="AC8" s="58">
        <f t="shared" si="13"/>
        <v>47.964396666666552</v>
      </c>
      <c r="AD8" s="58">
        <f t="shared" si="13"/>
        <v>130.18907666666635</v>
      </c>
      <c r="AE8" s="58">
        <f t="shared" si="13"/>
        <v>239.82198333333272</v>
      </c>
      <c r="AF8" s="58">
        <f t="shared" si="13"/>
        <v>342.60283333333251</v>
      </c>
      <c r="AG8" s="58">
        <f t="shared" si="13"/>
        <v>479.64396666666545</v>
      </c>
      <c r="AH8" s="58">
        <f t="shared" si="13"/>
        <v>685.20566666666502</v>
      </c>
      <c r="AI8" s="58">
        <f t="shared" si="13"/>
        <v>822.24679999999796</v>
      </c>
      <c r="AJ8" s="58">
        <f t="shared" si="13"/>
        <v>959.2879333333309</v>
      </c>
      <c r="AK8" s="58">
        <f t="shared" si="13"/>
        <v>1096.3290666666639</v>
      </c>
      <c r="AL8" s="58">
        <f t="shared" si="13"/>
        <v>1233.3701999999969</v>
      </c>
    </row>
    <row r="9" spans="1:38" x14ac:dyDescent="0.35">
      <c r="A9" s="4">
        <v>1</v>
      </c>
      <c r="B9" s="4">
        <v>8</v>
      </c>
      <c r="C9">
        <v>28.632474399999968</v>
      </c>
      <c r="D9" s="58">
        <f t="shared" si="12"/>
        <v>56.142106666666606</v>
      </c>
      <c r="E9" s="58">
        <f t="shared" si="12"/>
        <v>98.248686666666558</v>
      </c>
      <c r="F9" s="58">
        <f t="shared" si="12"/>
        <v>266.67500666666638</v>
      </c>
      <c r="G9" s="58">
        <f t="shared" si="12"/>
        <v>491.24343333333275</v>
      </c>
      <c r="H9" s="58">
        <f t="shared" si="12"/>
        <v>701.77633333333245</v>
      </c>
      <c r="I9" s="58">
        <f t="shared" si="12"/>
        <v>982.48686666666549</v>
      </c>
      <c r="J9" s="58">
        <f t="shared" si="12"/>
        <v>1403.5526666666649</v>
      </c>
      <c r="K9" s="58">
        <f t="shared" si="12"/>
        <v>1684.2631999999978</v>
      </c>
      <c r="L9" s="58">
        <f t="shared" si="12"/>
        <v>1964.973733333331</v>
      </c>
      <c r="M9" s="58">
        <f t="shared" si="12"/>
        <v>2245.6842666666639</v>
      </c>
      <c r="N9" s="58">
        <f t="shared" si="12"/>
        <v>2526.3947999999968</v>
      </c>
      <c r="O9" s="58">
        <f t="shared" si="1"/>
        <v>2666.7500666666633</v>
      </c>
      <c r="P9" s="58">
        <f t="shared" si="2"/>
        <v>2807.1053333333298</v>
      </c>
      <c r="Q9" s="58">
        <f t="shared" si="3"/>
        <v>2947.4605999999962</v>
      </c>
      <c r="R9" s="58">
        <f t="shared" si="4"/>
        <v>3087.8158666666627</v>
      </c>
      <c r="S9" s="58">
        <f t="shared" si="5"/>
        <v>3228.1711333333296</v>
      </c>
      <c r="T9" s="58">
        <f t="shared" si="6"/>
        <v>3368.5263999999961</v>
      </c>
      <c r="U9" s="58">
        <f t="shared" si="7"/>
        <v>3508.8816666666621</v>
      </c>
      <c r="V9" s="58">
        <f t="shared" si="8"/>
        <v>3649.2369333333286</v>
      </c>
      <c r="W9" s="58">
        <f t="shared" si="9"/>
        <v>3789.592199999995</v>
      </c>
      <c r="X9" s="58">
        <f t="shared" si="10"/>
        <v>3929.9474666666615</v>
      </c>
      <c r="Z9" s="60">
        <v>280.71053333333299</v>
      </c>
      <c r="AA9" s="58">
        <f t="shared" si="13"/>
        <v>28.632474399999968</v>
      </c>
      <c r="AB9" s="58">
        <f t="shared" si="13"/>
        <v>56.142106666666599</v>
      </c>
      <c r="AC9" s="58">
        <f t="shared" si="13"/>
        <v>98.248686666666543</v>
      </c>
      <c r="AD9" s="58">
        <f t="shared" si="13"/>
        <v>266.67500666666638</v>
      </c>
      <c r="AE9" s="58">
        <f t="shared" si="13"/>
        <v>491.24343333333269</v>
      </c>
      <c r="AF9" s="58">
        <f t="shared" si="13"/>
        <v>701.77633333333245</v>
      </c>
      <c r="AG9" s="58">
        <f t="shared" si="13"/>
        <v>982.48686666666538</v>
      </c>
      <c r="AH9" s="58">
        <f t="shared" si="13"/>
        <v>1403.5526666666649</v>
      </c>
      <c r="AI9" s="58">
        <f t="shared" si="13"/>
        <v>1684.2631999999978</v>
      </c>
      <c r="AJ9" s="58">
        <f t="shared" si="13"/>
        <v>1964.9737333333308</v>
      </c>
      <c r="AK9" s="58">
        <f t="shared" si="13"/>
        <v>2245.6842666666639</v>
      </c>
      <c r="AL9" s="58">
        <f t="shared" si="13"/>
        <v>2526.3947999999968</v>
      </c>
    </row>
    <row r="10" spans="1:38" x14ac:dyDescent="0.35">
      <c r="A10" s="4">
        <v>1</v>
      </c>
      <c r="B10" s="4">
        <v>9</v>
      </c>
      <c r="C10">
        <v>42.861841599999963</v>
      </c>
      <c r="D10" s="58">
        <f t="shared" si="12"/>
        <v>84.042826666666585</v>
      </c>
      <c r="E10" s="58">
        <f t="shared" si="12"/>
        <v>147.07494666666653</v>
      </c>
      <c r="F10" s="58">
        <f t="shared" si="12"/>
        <v>399.2034266666663</v>
      </c>
      <c r="G10" s="58">
        <f t="shared" si="12"/>
        <v>735.37473333333264</v>
      </c>
      <c r="H10" s="58">
        <f t="shared" si="12"/>
        <v>1050.5353333333323</v>
      </c>
      <c r="I10" s="58">
        <f t="shared" si="12"/>
        <v>1470.7494666666653</v>
      </c>
      <c r="J10" s="58">
        <f t="shared" si="12"/>
        <v>2101.0706666666647</v>
      </c>
      <c r="K10" s="58">
        <f t="shared" si="12"/>
        <v>2521.2847999999976</v>
      </c>
      <c r="L10" s="58">
        <f t="shared" si="12"/>
        <v>2941.4989333333306</v>
      </c>
      <c r="M10" s="58">
        <f t="shared" si="12"/>
        <v>3361.713066666664</v>
      </c>
      <c r="N10" s="58">
        <f t="shared" si="12"/>
        <v>3781.9271999999969</v>
      </c>
      <c r="O10" s="58">
        <f t="shared" si="1"/>
        <v>3992.0342666666634</v>
      </c>
      <c r="P10" s="58">
        <f t="shared" si="2"/>
        <v>4202.1413333333303</v>
      </c>
      <c r="Q10" s="58">
        <f t="shared" si="3"/>
        <v>4412.2483999999968</v>
      </c>
      <c r="R10" s="58">
        <f t="shared" si="4"/>
        <v>4622.3554666666632</v>
      </c>
      <c r="S10" s="58">
        <f t="shared" si="5"/>
        <v>4832.4625333333297</v>
      </c>
      <c r="T10" s="58">
        <f t="shared" si="6"/>
        <v>5042.5695999999962</v>
      </c>
      <c r="U10" s="58">
        <f t="shared" si="7"/>
        <v>5252.6766666666626</v>
      </c>
      <c r="V10" s="58">
        <f t="shared" si="8"/>
        <v>5462.7837333333291</v>
      </c>
      <c r="W10" s="58">
        <f t="shared" si="9"/>
        <v>5672.8907999999956</v>
      </c>
      <c r="X10" s="58">
        <f t="shared" si="10"/>
        <v>5882.997866666662</v>
      </c>
      <c r="Z10" s="60">
        <v>420.214133333333</v>
      </c>
      <c r="AA10" s="58">
        <f t="shared" si="13"/>
        <v>42.861841599999963</v>
      </c>
      <c r="AB10" s="58">
        <f t="shared" si="13"/>
        <v>84.042826666666599</v>
      </c>
      <c r="AC10" s="58">
        <f t="shared" si="13"/>
        <v>147.07494666666653</v>
      </c>
      <c r="AD10" s="58">
        <f t="shared" si="13"/>
        <v>399.20342666666636</v>
      </c>
      <c r="AE10" s="58">
        <f t="shared" si="13"/>
        <v>735.37473333333264</v>
      </c>
      <c r="AF10" s="58">
        <f t="shared" si="13"/>
        <v>1050.5353333333326</v>
      </c>
      <c r="AG10" s="58">
        <f t="shared" si="13"/>
        <v>1470.7494666666653</v>
      </c>
      <c r="AH10" s="58">
        <f t="shared" si="13"/>
        <v>2101.0706666666651</v>
      </c>
      <c r="AI10" s="58">
        <f t="shared" si="13"/>
        <v>2521.2847999999981</v>
      </c>
      <c r="AJ10" s="58">
        <f t="shared" si="13"/>
        <v>2941.4989333333306</v>
      </c>
      <c r="AK10" s="58">
        <f t="shared" si="13"/>
        <v>3361.713066666664</v>
      </c>
      <c r="AL10" s="58">
        <f t="shared" si="13"/>
        <v>3781.9271999999969</v>
      </c>
    </row>
    <row r="11" spans="1:38" x14ac:dyDescent="0.35">
      <c r="A11" s="4">
        <v>1</v>
      </c>
      <c r="B11" s="4">
        <v>10</v>
      </c>
      <c r="C11">
        <v>54.161969399999997</v>
      </c>
      <c r="D11" s="58">
        <f t="shared" si="12"/>
        <v>106.19994</v>
      </c>
      <c r="E11" s="58">
        <f t="shared" si="12"/>
        <v>185.849895</v>
      </c>
      <c r="F11" s="58">
        <f t="shared" si="12"/>
        <v>504.44971500000003</v>
      </c>
      <c r="G11" s="58">
        <f t="shared" si="12"/>
        <v>929.24947500000007</v>
      </c>
      <c r="H11" s="58">
        <f t="shared" si="12"/>
        <v>1327.4992500000001</v>
      </c>
      <c r="I11" s="58">
        <f t="shared" si="12"/>
        <v>1858.4989499999999</v>
      </c>
      <c r="J11" s="58">
        <f t="shared" si="12"/>
        <v>2654.9985000000001</v>
      </c>
      <c r="K11" s="58">
        <f t="shared" si="12"/>
        <v>3185.9982</v>
      </c>
      <c r="L11" s="58">
        <f t="shared" si="12"/>
        <v>3716.9978999999998</v>
      </c>
      <c r="M11" s="58">
        <f t="shared" si="12"/>
        <v>4247.9975999999997</v>
      </c>
      <c r="N11" s="58">
        <f t="shared" si="12"/>
        <v>4778.9973</v>
      </c>
      <c r="O11" s="58">
        <f t="shared" si="1"/>
        <v>5044.4971500000001</v>
      </c>
      <c r="P11" s="58">
        <f t="shared" si="2"/>
        <v>5309.9970000000003</v>
      </c>
      <c r="Q11" s="58">
        <f t="shared" si="3"/>
        <v>5575.4968500000004</v>
      </c>
      <c r="R11" s="58">
        <f t="shared" si="4"/>
        <v>5840.9966999999997</v>
      </c>
      <c r="S11" s="58">
        <f t="shared" si="5"/>
        <v>6106.4965499999998</v>
      </c>
      <c r="T11" s="58">
        <f t="shared" si="6"/>
        <v>6371.9963999999991</v>
      </c>
      <c r="U11" s="58">
        <f t="shared" si="7"/>
        <v>6637.4962499999983</v>
      </c>
      <c r="V11" s="58">
        <f t="shared" si="8"/>
        <v>6902.9960999999985</v>
      </c>
      <c r="W11" s="58">
        <f t="shared" si="9"/>
        <v>7168.4959499999986</v>
      </c>
      <c r="X11" s="58">
        <f t="shared" si="10"/>
        <v>7433.9957999999988</v>
      </c>
      <c r="Z11" s="60">
        <v>530.99969999999996</v>
      </c>
      <c r="AA11" s="58">
        <f t="shared" si="13"/>
        <v>54.161969399999997</v>
      </c>
      <c r="AB11" s="58">
        <f t="shared" si="13"/>
        <v>106.19993999999998</v>
      </c>
      <c r="AC11" s="58">
        <f t="shared" si="13"/>
        <v>185.849895</v>
      </c>
      <c r="AD11" s="58">
        <f t="shared" si="13"/>
        <v>504.44971499999997</v>
      </c>
      <c r="AE11" s="58">
        <f t="shared" si="13"/>
        <v>929.24947499999996</v>
      </c>
      <c r="AF11" s="58">
        <f t="shared" si="13"/>
        <v>1327.4992500000001</v>
      </c>
      <c r="AG11" s="58">
        <f t="shared" si="13"/>
        <v>1858.4989499999999</v>
      </c>
      <c r="AH11" s="58">
        <f t="shared" si="13"/>
        <v>2654.9985000000001</v>
      </c>
      <c r="AI11" s="58">
        <f t="shared" si="13"/>
        <v>3185.9981999999995</v>
      </c>
      <c r="AJ11" s="58">
        <f t="shared" si="13"/>
        <v>3716.9978999999998</v>
      </c>
      <c r="AK11" s="58">
        <f t="shared" si="13"/>
        <v>4247.9975999999997</v>
      </c>
      <c r="AL11" s="58">
        <f t="shared" si="13"/>
        <v>4778.9973</v>
      </c>
    </row>
    <row r="12" spans="1:38" x14ac:dyDescent="0.35">
      <c r="A12" s="4">
        <v>1</v>
      </c>
      <c r="B12" s="4">
        <v>11</v>
      </c>
      <c r="C12">
        <v>61.364362800000002</v>
      </c>
      <c r="D12" s="58">
        <f t="shared" si="12"/>
        <v>120.32227999999999</v>
      </c>
      <c r="E12" s="58">
        <f t="shared" si="12"/>
        <v>210.56398999999999</v>
      </c>
      <c r="F12" s="58">
        <f t="shared" si="12"/>
        <v>571.53083000000004</v>
      </c>
      <c r="G12" s="58">
        <f t="shared" si="12"/>
        <v>1052.8199500000001</v>
      </c>
      <c r="H12" s="58">
        <f t="shared" si="12"/>
        <v>1504.0284999999999</v>
      </c>
      <c r="I12" s="58">
        <f t="shared" si="12"/>
        <v>2105.6399000000001</v>
      </c>
      <c r="J12" s="58">
        <f t="shared" si="12"/>
        <v>3008.0569999999998</v>
      </c>
      <c r="K12" s="58">
        <f t="shared" si="12"/>
        <v>3609.6684</v>
      </c>
      <c r="L12" s="58">
        <f t="shared" si="12"/>
        <v>4211.2798000000003</v>
      </c>
      <c r="M12" s="58">
        <f t="shared" si="12"/>
        <v>4812.8912</v>
      </c>
      <c r="N12" s="58">
        <f t="shared" si="12"/>
        <v>5414.5025999999998</v>
      </c>
      <c r="O12" s="58">
        <f t="shared" si="1"/>
        <v>5715.3082999999997</v>
      </c>
      <c r="P12" s="58">
        <f t="shared" si="2"/>
        <v>6016.1139999999996</v>
      </c>
      <c r="Q12" s="58">
        <f t="shared" si="3"/>
        <v>6316.9196999999995</v>
      </c>
      <c r="R12" s="58">
        <f t="shared" si="4"/>
        <v>6617.7253999999984</v>
      </c>
      <c r="S12" s="58">
        <f t="shared" si="5"/>
        <v>6918.5310999999983</v>
      </c>
      <c r="T12" s="58">
        <f t="shared" si="6"/>
        <v>7219.3367999999973</v>
      </c>
      <c r="U12" s="58">
        <f t="shared" si="7"/>
        <v>7520.1424999999972</v>
      </c>
      <c r="V12" s="58">
        <f t="shared" si="8"/>
        <v>7820.948199999998</v>
      </c>
      <c r="W12" s="58">
        <f t="shared" si="9"/>
        <v>8121.7538999999979</v>
      </c>
      <c r="X12" s="58">
        <f t="shared" si="10"/>
        <v>8422.5595999999969</v>
      </c>
      <c r="Z12" s="60">
        <v>601.6114</v>
      </c>
      <c r="AA12" s="58">
        <f t="shared" si="13"/>
        <v>61.364362800000002</v>
      </c>
      <c r="AB12" s="58">
        <f t="shared" si="13"/>
        <v>120.32227999999999</v>
      </c>
      <c r="AC12" s="58">
        <f t="shared" si="13"/>
        <v>210.56398999999999</v>
      </c>
      <c r="AD12" s="58">
        <f t="shared" si="13"/>
        <v>571.53082999999992</v>
      </c>
      <c r="AE12" s="58">
        <f t="shared" si="13"/>
        <v>1052.8199500000001</v>
      </c>
      <c r="AF12" s="58">
        <f t="shared" si="13"/>
        <v>1504.0284999999999</v>
      </c>
      <c r="AG12" s="58">
        <f t="shared" si="13"/>
        <v>2105.6399000000001</v>
      </c>
      <c r="AH12" s="58">
        <f t="shared" si="13"/>
        <v>3008.0569999999998</v>
      </c>
      <c r="AI12" s="58">
        <f t="shared" si="13"/>
        <v>3609.6684</v>
      </c>
      <c r="AJ12" s="58">
        <f t="shared" si="13"/>
        <v>4211.2798000000003</v>
      </c>
      <c r="AK12" s="58">
        <f t="shared" si="13"/>
        <v>4812.8912</v>
      </c>
      <c r="AL12" s="58">
        <f t="shared" si="13"/>
        <v>5414.5025999999998</v>
      </c>
    </row>
    <row r="13" spans="1:38" x14ac:dyDescent="0.35">
      <c r="A13" s="4">
        <v>1</v>
      </c>
      <c r="B13" s="4">
        <v>12</v>
      </c>
      <c r="C13">
        <v>63.673109000000032</v>
      </c>
      <c r="D13" s="58">
        <f t="shared" si="12"/>
        <v>124.8492333333334</v>
      </c>
      <c r="E13" s="58">
        <f t="shared" si="12"/>
        <v>218.48615833333344</v>
      </c>
      <c r="F13" s="58">
        <f t="shared" si="12"/>
        <v>593.03385833333368</v>
      </c>
      <c r="G13" s="58">
        <f t="shared" si="12"/>
        <v>1092.4307916666673</v>
      </c>
      <c r="H13" s="58">
        <f t="shared" si="12"/>
        <v>1560.6154166666677</v>
      </c>
      <c r="I13" s="58">
        <f t="shared" si="12"/>
        <v>2184.8615833333347</v>
      </c>
      <c r="J13" s="58">
        <f t="shared" si="12"/>
        <v>3121.2308333333353</v>
      </c>
      <c r="K13" s="58">
        <f t="shared" si="12"/>
        <v>3745.4770000000021</v>
      </c>
      <c r="L13" s="58">
        <f t="shared" si="12"/>
        <v>4369.7231666666694</v>
      </c>
      <c r="M13" s="58">
        <f t="shared" si="12"/>
        <v>4993.9693333333371</v>
      </c>
      <c r="N13" s="58">
        <f t="shared" si="12"/>
        <v>5618.2155000000048</v>
      </c>
      <c r="O13" s="58">
        <f t="shared" si="1"/>
        <v>5930.3385833333386</v>
      </c>
      <c r="P13" s="58">
        <f t="shared" si="2"/>
        <v>6242.4616666666725</v>
      </c>
      <c r="Q13" s="58">
        <f t="shared" si="3"/>
        <v>6554.5847500000064</v>
      </c>
      <c r="R13" s="58">
        <f t="shared" si="4"/>
        <v>6866.7078333333402</v>
      </c>
      <c r="S13" s="58">
        <f t="shared" si="5"/>
        <v>7178.8309166666741</v>
      </c>
      <c r="T13" s="58">
        <f t="shared" si="6"/>
        <v>7490.9540000000079</v>
      </c>
      <c r="U13" s="58">
        <f t="shared" si="7"/>
        <v>7803.0770833333418</v>
      </c>
      <c r="V13" s="58">
        <f t="shared" si="8"/>
        <v>8115.2001666666756</v>
      </c>
      <c r="W13" s="58">
        <f t="shared" si="9"/>
        <v>8427.3232500000086</v>
      </c>
      <c r="X13" s="58">
        <f t="shared" si="10"/>
        <v>8739.4463333333424</v>
      </c>
      <c r="Z13" s="60">
        <v>624.24616666666702</v>
      </c>
      <c r="AA13" s="58">
        <f t="shared" si="13"/>
        <v>63.673109000000032</v>
      </c>
      <c r="AB13" s="58">
        <f t="shared" si="13"/>
        <v>124.84923333333342</v>
      </c>
      <c r="AC13" s="58">
        <f t="shared" si="13"/>
        <v>218.48615833333346</v>
      </c>
      <c r="AD13" s="58">
        <f t="shared" si="13"/>
        <v>593.03385833333368</v>
      </c>
      <c r="AE13" s="58">
        <f t="shared" si="13"/>
        <v>1092.4307916666671</v>
      </c>
      <c r="AF13" s="58">
        <f t="shared" si="13"/>
        <v>1560.6154166666674</v>
      </c>
      <c r="AG13" s="58">
        <f t="shared" si="13"/>
        <v>2184.8615833333342</v>
      </c>
      <c r="AH13" s="58">
        <f t="shared" si="13"/>
        <v>3121.2308333333349</v>
      </c>
      <c r="AI13" s="58">
        <f t="shared" si="13"/>
        <v>3745.4770000000021</v>
      </c>
      <c r="AJ13" s="58">
        <f t="shared" si="13"/>
        <v>4369.7231666666685</v>
      </c>
      <c r="AK13" s="58">
        <f t="shared" si="13"/>
        <v>4993.9693333333362</v>
      </c>
      <c r="AL13" s="58">
        <f t="shared" si="13"/>
        <v>5618.215500000003</v>
      </c>
    </row>
    <row r="14" spans="1:38" x14ac:dyDescent="0.35">
      <c r="A14" s="4">
        <v>1</v>
      </c>
      <c r="B14" s="4">
        <v>13</v>
      </c>
      <c r="C14">
        <v>61.896891200000034</v>
      </c>
      <c r="D14" s="58">
        <f t="shared" si="12"/>
        <v>121.36645333333341</v>
      </c>
      <c r="E14" s="58">
        <f t="shared" si="12"/>
        <v>212.39129333333346</v>
      </c>
      <c r="F14" s="58">
        <f t="shared" si="12"/>
        <v>576.49065333333363</v>
      </c>
      <c r="G14" s="58">
        <f t="shared" si="12"/>
        <v>1061.9564666666672</v>
      </c>
      <c r="H14" s="58">
        <f t="shared" si="12"/>
        <v>1517.0806666666674</v>
      </c>
      <c r="I14" s="58">
        <f t="shared" si="12"/>
        <v>2123.9129333333344</v>
      </c>
      <c r="J14" s="58">
        <f t="shared" si="12"/>
        <v>3034.1613333333348</v>
      </c>
      <c r="K14" s="58">
        <f t="shared" si="12"/>
        <v>3640.9936000000016</v>
      </c>
      <c r="L14" s="58">
        <f t="shared" si="12"/>
        <v>4247.8258666666688</v>
      </c>
      <c r="M14" s="58">
        <f t="shared" si="12"/>
        <v>4854.6581333333361</v>
      </c>
      <c r="N14" s="58">
        <f t="shared" si="12"/>
        <v>5461.4904000000033</v>
      </c>
      <c r="O14" s="58">
        <f t="shared" si="1"/>
        <v>5764.9065333333374</v>
      </c>
      <c r="P14" s="58">
        <f t="shared" si="2"/>
        <v>6068.3226666666706</v>
      </c>
      <c r="Q14" s="58">
        <f t="shared" si="3"/>
        <v>6371.7388000000037</v>
      </c>
      <c r="R14" s="58">
        <f t="shared" si="4"/>
        <v>6675.1549333333369</v>
      </c>
      <c r="S14" s="58">
        <f t="shared" si="5"/>
        <v>6978.571066666671</v>
      </c>
      <c r="T14" s="58">
        <f t="shared" si="6"/>
        <v>7281.987200000005</v>
      </c>
      <c r="U14" s="58">
        <f t="shared" si="7"/>
        <v>7585.4033333333382</v>
      </c>
      <c r="V14" s="58">
        <f t="shared" si="8"/>
        <v>7888.8194666666723</v>
      </c>
      <c r="W14" s="58">
        <f t="shared" si="9"/>
        <v>8192.2356000000054</v>
      </c>
      <c r="X14" s="58">
        <f t="shared" si="10"/>
        <v>8495.6517333333395</v>
      </c>
      <c r="Z14" s="60">
        <v>606.83226666666701</v>
      </c>
      <c r="AA14" s="58">
        <f t="shared" si="13"/>
        <v>61.896891200000034</v>
      </c>
      <c r="AB14" s="58">
        <f t="shared" si="13"/>
        <v>121.3664533333334</v>
      </c>
      <c r="AC14" s="58">
        <f t="shared" si="13"/>
        <v>212.39129333333346</v>
      </c>
      <c r="AD14" s="58">
        <f t="shared" si="13"/>
        <v>576.49065333333363</v>
      </c>
      <c r="AE14" s="58">
        <f t="shared" si="13"/>
        <v>1061.9564666666672</v>
      </c>
      <c r="AF14" s="58">
        <f t="shared" si="13"/>
        <v>1517.0806666666674</v>
      </c>
      <c r="AG14" s="58">
        <f t="shared" si="13"/>
        <v>2123.9129333333344</v>
      </c>
      <c r="AH14" s="58">
        <f t="shared" si="13"/>
        <v>3034.1613333333348</v>
      </c>
      <c r="AI14" s="58">
        <f t="shared" si="13"/>
        <v>3640.9936000000021</v>
      </c>
      <c r="AJ14" s="58">
        <f t="shared" si="13"/>
        <v>4247.8258666666688</v>
      </c>
      <c r="AK14" s="58">
        <f t="shared" si="13"/>
        <v>4854.6581333333361</v>
      </c>
      <c r="AL14" s="58">
        <f t="shared" si="13"/>
        <v>5461.4904000000033</v>
      </c>
    </row>
    <row r="15" spans="1:38" x14ac:dyDescent="0.35">
      <c r="A15" s="4">
        <v>1</v>
      </c>
      <c r="B15" s="4">
        <v>14</v>
      </c>
      <c r="C15">
        <v>55.413934400000038</v>
      </c>
      <c r="D15" s="58">
        <f t="shared" si="12"/>
        <v>108.6547733333334</v>
      </c>
      <c r="E15" s="58">
        <f t="shared" si="12"/>
        <v>190.14585333333343</v>
      </c>
      <c r="F15" s="58">
        <f t="shared" si="12"/>
        <v>516.11017333333359</v>
      </c>
      <c r="G15" s="58">
        <f t="shared" si="12"/>
        <v>950.72926666666717</v>
      </c>
      <c r="H15" s="58">
        <f t="shared" si="12"/>
        <v>1358.1846666666675</v>
      </c>
      <c r="I15" s="58">
        <f t="shared" si="12"/>
        <v>1901.4585333333343</v>
      </c>
      <c r="J15" s="58">
        <f t="shared" si="12"/>
        <v>2716.3693333333349</v>
      </c>
      <c r="K15" s="58">
        <f t="shared" si="12"/>
        <v>3259.6432000000018</v>
      </c>
      <c r="L15" s="58">
        <f t="shared" si="12"/>
        <v>3802.9170666666687</v>
      </c>
      <c r="M15" s="58">
        <f t="shared" si="12"/>
        <v>4346.190933333336</v>
      </c>
      <c r="N15" s="58">
        <f t="shared" si="12"/>
        <v>4889.4648000000025</v>
      </c>
      <c r="O15" s="58">
        <f t="shared" si="1"/>
        <v>5161.1017333333357</v>
      </c>
      <c r="P15" s="58">
        <f t="shared" si="2"/>
        <v>5432.7386666666689</v>
      </c>
      <c r="Q15" s="58">
        <f t="shared" si="3"/>
        <v>5704.3756000000021</v>
      </c>
      <c r="R15" s="58">
        <f t="shared" si="4"/>
        <v>5976.0125333333353</v>
      </c>
      <c r="S15" s="58">
        <f t="shared" si="5"/>
        <v>6247.6494666666686</v>
      </c>
      <c r="T15" s="58">
        <f t="shared" si="6"/>
        <v>6519.2864000000018</v>
      </c>
      <c r="U15" s="58">
        <f t="shared" si="7"/>
        <v>6790.923333333335</v>
      </c>
      <c r="V15" s="58">
        <f t="shared" si="8"/>
        <v>7062.5602666666682</v>
      </c>
      <c r="W15" s="58">
        <f t="shared" si="9"/>
        <v>7334.1972000000014</v>
      </c>
      <c r="X15" s="58">
        <f t="shared" si="10"/>
        <v>7605.8341333333356</v>
      </c>
      <c r="Z15" s="60">
        <v>543.273866666667</v>
      </c>
      <c r="AA15" s="58">
        <f t="shared" si="13"/>
        <v>55.413934400000038</v>
      </c>
      <c r="AB15" s="58">
        <f t="shared" si="13"/>
        <v>108.65477333333341</v>
      </c>
      <c r="AC15" s="58">
        <f t="shared" si="13"/>
        <v>190.14585333333346</v>
      </c>
      <c r="AD15" s="58">
        <f t="shared" si="13"/>
        <v>516.11017333333359</v>
      </c>
      <c r="AE15" s="58">
        <f t="shared" si="13"/>
        <v>950.72926666666729</v>
      </c>
      <c r="AF15" s="58">
        <f t="shared" si="13"/>
        <v>1358.1846666666675</v>
      </c>
      <c r="AG15" s="58">
        <f t="shared" si="13"/>
        <v>1901.4585333333346</v>
      </c>
      <c r="AH15" s="58">
        <f t="shared" si="13"/>
        <v>2716.3693333333349</v>
      </c>
      <c r="AI15" s="58">
        <f t="shared" si="13"/>
        <v>3259.6432000000023</v>
      </c>
      <c r="AJ15" s="58">
        <f t="shared" si="13"/>
        <v>3802.9170666666691</v>
      </c>
      <c r="AK15" s="58">
        <f t="shared" si="13"/>
        <v>4346.190933333336</v>
      </c>
      <c r="AL15" s="58">
        <f t="shared" si="13"/>
        <v>4889.4648000000025</v>
      </c>
    </row>
    <row r="16" spans="1:38" x14ac:dyDescent="0.35">
      <c r="A16" s="4">
        <v>1</v>
      </c>
      <c r="B16" s="4">
        <v>15</v>
      </c>
      <c r="C16">
        <v>45.325773999999967</v>
      </c>
      <c r="D16" s="58">
        <f t="shared" si="12"/>
        <v>88.874066666666593</v>
      </c>
      <c r="E16" s="58">
        <f t="shared" si="12"/>
        <v>155.52961666666653</v>
      </c>
      <c r="F16" s="58">
        <f t="shared" si="12"/>
        <v>422.15181666666626</v>
      </c>
      <c r="G16" s="58">
        <f t="shared" si="12"/>
        <v>777.64808333333258</v>
      </c>
      <c r="H16" s="58">
        <f t="shared" si="12"/>
        <v>1110.9258333333323</v>
      </c>
      <c r="I16" s="58">
        <f t="shared" si="12"/>
        <v>1555.2961666666654</v>
      </c>
      <c r="J16" s="58">
        <f t="shared" si="12"/>
        <v>2221.8516666666646</v>
      </c>
      <c r="K16" s="58">
        <f t="shared" si="12"/>
        <v>2666.2219999999975</v>
      </c>
      <c r="L16" s="58">
        <f t="shared" si="12"/>
        <v>3110.5923333333303</v>
      </c>
      <c r="M16" s="58">
        <f t="shared" si="12"/>
        <v>3554.9626666666632</v>
      </c>
      <c r="N16" s="58">
        <f t="shared" si="12"/>
        <v>3999.3329999999964</v>
      </c>
      <c r="O16" s="58">
        <f t="shared" si="1"/>
        <v>4221.5181666666622</v>
      </c>
      <c r="P16" s="58">
        <f t="shared" si="2"/>
        <v>4443.7033333333284</v>
      </c>
      <c r="Q16" s="58">
        <f t="shared" si="3"/>
        <v>4665.8884999999946</v>
      </c>
      <c r="R16" s="58">
        <f t="shared" si="4"/>
        <v>4888.0736666666608</v>
      </c>
      <c r="S16" s="58">
        <f t="shared" si="5"/>
        <v>5110.2588333333269</v>
      </c>
      <c r="T16" s="58">
        <f t="shared" si="6"/>
        <v>5332.4439999999931</v>
      </c>
      <c r="U16" s="58">
        <f t="shared" si="7"/>
        <v>5554.6291666666593</v>
      </c>
      <c r="V16" s="58">
        <f t="shared" si="8"/>
        <v>5776.8143333333255</v>
      </c>
      <c r="W16" s="58">
        <f t="shared" si="9"/>
        <v>5998.9994999999917</v>
      </c>
      <c r="X16" s="58">
        <f t="shared" si="10"/>
        <v>6221.1846666666579</v>
      </c>
      <c r="Z16" s="60">
        <v>444.37033333333301</v>
      </c>
      <c r="AA16" s="58">
        <f t="shared" si="13"/>
        <v>45.325773999999967</v>
      </c>
      <c r="AB16" s="58">
        <f t="shared" si="13"/>
        <v>88.874066666666607</v>
      </c>
      <c r="AC16" s="58">
        <f t="shared" si="13"/>
        <v>155.52961666666656</v>
      </c>
      <c r="AD16" s="58">
        <f t="shared" si="13"/>
        <v>422.15181666666638</v>
      </c>
      <c r="AE16" s="58">
        <f t="shared" si="13"/>
        <v>777.64808333333281</v>
      </c>
      <c r="AF16" s="58">
        <f t="shared" si="13"/>
        <v>1110.9258333333325</v>
      </c>
      <c r="AG16" s="58">
        <f t="shared" si="13"/>
        <v>1555.2961666666656</v>
      </c>
      <c r="AH16" s="58">
        <f t="shared" si="13"/>
        <v>2221.8516666666651</v>
      </c>
      <c r="AI16" s="58">
        <f t="shared" si="13"/>
        <v>2666.2219999999979</v>
      </c>
      <c r="AJ16" s="58">
        <f t="shared" si="13"/>
        <v>3110.5923333333312</v>
      </c>
      <c r="AK16" s="58">
        <f t="shared" si="13"/>
        <v>3554.9626666666641</v>
      </c>
      <c r="AL16" s="58">
        <f t="shared" si="13"/>
        <v>3999.3329999999974</v>
      </c>
    </row>
    <row r="17" spans="1:38" x14ac:dyDescent="0.35">
      <c r="A17" s="4">
        <v>1</v>
      </c>
      <c r="B17" s="4">
        <v>16</v>
      </c>
      <c r="C17">
        <v>32.544983600000037</v>
      </c>
      <c r="D17" s="58">
        <f t="shared" si="12"/>
        <v>63.813693333333404</v>
      </c>
      <c r="E17" s="58">
        <f t="shared" si="12"/>
        <v>111.67396333333345</v>
      </c>
      <c r="F17" s="58">
        <f t="shared" si="12"/>
        <v>303.11504333333363</v>
      </c>
      <c r="G17" s="58">
        <f t="shared" si="12"/>
        <v>558.36981666666725</v>
      </c>
      <c r="H17" s="58">
        <f t="shared" si="12"/>
        <v>797.67116666666755</v>
      </c>
      <c r="I17" s="58">
        <f t="shared" si="12"/>
        <v>1116.7396333333345</v>
      </c>
      <c r="J17" s="58">
        <f t="shared" si="12"/>
        <v>1595.3423333333351</v>
      </c>
      <c r="K17" s="58">
        <f t="shared" si="12"/>
        <v>1914.4108000000022</v>
      </c>
      <c r="L17" s="58">
        <f t="shared" si="12"/>
        <v>2233.479266666669</v>
      </c>
      <c r="M17" s="58">
        <f t="shared" si="12"/>
        <v>2552.5477333333361</v>
      </c>
      <c r="N17" s="58">
        <f t="shared" si="12"/>
        <v>2871.6162000000031</v>
      </c>
      <c r="O17" s="58">
        <f t="shared" si="1"/>
        <v>3031.1504333333364</v>
      </c>
      <c r="P17" s="58">
        <f t="shared" si="2"/>
        <v>3190.6846666666702</v>
      </c>
      <c r="Q17" s="58">
        <f t="shared" si="3"/>
        <v>3350.2189000000039</v>
      </c>
      <c r="R17" s="58">
        <f t="shared" si="4"/>
        <v>3509.7531333333372</v>
      </c>
      <c r="S17" s="58">
        <f t="shared" si="5"/>
        <v>3669.2873666666706</v>
      </c>
      <c r="T17" s="58">
        <f t="shared" si="6"/>
        <v>3828.8216000000039</v>
      </c>
      <c r="U17" s="58">
        <f t="shared" si="7"/>
        <v>3988.3558333333372</v>
      </c>
      <c r="V17" s="58">
        <f t="shared" si="8"/>
        <v>4147.8900666666705</v>
      </c>
      <c r="W17" s="58">
        <f t="shared" si="9"/>
        <v>4307.4243000000042</v>
      </c>
      <c r="X17" s="58">
        <f t="shared" si="10"/>
        <v>4466.958533333338</v>
      </c>
      <c r="Z17" s="60">
        <v>319.06846666666701</v>
      </c>
      <c r="AA17" s="58">
        <f t="shared" si="13"/>
        <v>32.544983600000037</v>
      </c>
      <c r="AB17" s="58">
        <f t="shared" si="13"/>
        <v>63.813693333333404</v>
      </c>
      <c r="AC17" s="58">
        <f t="shared" si="13"/>
        <v>111.67396333333345</v>
      </c>
      <c r="AD17" s="58">
        <f t="shared" si="13"/>
        <v>303.11504333333369</v>
      </c>
      <c r="AE17" s="58">
        <f t="shared" si="13"/>
        <v>558.36981666666725</v>
      </c>
      <c r="AF17" s="58">
        <f t="shared" si="13"/>
        <v>797.67116666666755</v>
      </c>
      <c r="AG17" s="58">
        <f t="shared" si="13"/>
        <v>1116.7396333333345</v>
      </c>
      <c r="AH17" s="58">
        <f t="shared" si="13"/>
        <v>1595.3423333333351</v>
      </c>
      <c r="AI17" s="58">
        <f t="shared" si="13"/>
        <v>1914.4108000000022</v>
      </c>
      <c r="AJ17" s="58">
        <f t="shared" si="13"/>
        <v>2233.479266666669</v>
      </c>
      <c r="AK17" s="58">
        <f t="shared" si="13"/>
        <v>2552.5477333333361</v>
      </c>
      <c r="AL17" s="58">
        <f t="shared" si="13"/>
        <v>2871.6162000000031</v>
      </c>
    </row>
    <row r="18" spans="1:38" x14ac:dyDescent="0.35">
      <c r="A18" s="4">
        <v>1</v>
      </c>
      <c r="B18" s="4">
        <v>17</v>
      </c>
      <c r="C18">
        <v>18.419646200000034</v>
      </c>
      <c r="D18" s="58">
        <f t="shared" si="12"/>
        <v>36.116953333333399</v>
      </c>
      <c r="E18" s="58">
        <f t="shared" si="12"/>
        <v>63.204668333333444</v>
      </c>
      <c r="F18" s="58">
        <f t="shared" si="12"/>
        <v>171.55552833333365</v>
      </c>
      <c r="G18" s="58">
        <f t="shared" si="12"/>
        <v>316.02334166666725</v>
      </c>
      <c r="H18" s="58">
        <f t="shared" si="12"/>
        <v>451.46191666666749</v>
      </c>
      <c r="I18" s="58">
        <f t="shared" si="12"/>
        <v>632.0466833333345</v>
      </c>
      <c r="J18" s="58">
        <f t="shared" si="12"/>
        <v>902.92383333333498</v>
      </c>
      <c r="K18" s="58">
        <f t="shared" si="12"/>
        <v>1083.5086000000022</v>
      </c>
      <c r="L18" s="58">
        <f t="shared" si="12"/>
        <v>1264.0933666666692</v>
      </c>
      <c r="M18" s="58">
        <f t="shared" si="12"/>
        <v>1444.6781333333363</v>
      </c>
      <c r="N18" s="58">
        <f t="shared" si="12"/>
        <v>1625.2629000000034</v>
      </c>
      <c r="O18" s="58">
        <f t="shared" si="1"/>
        <v>1715.555283333337</v>
      </c>
      <c r="P18" s="58">
        <f t="shared" si="2"/>
        <v>1805.8476666666704</v>
      </c>
      <c r="Q18" s="58">
        <f t="shared" si="3"/>
        <v>1896.1400500000041</v>
      </c>
      <c r="R18" s="58">
        <f t="shared" si="4"/>
        <v>1986.4324333333377</v>
      </c>
      <c r="S18" s="58">
        <f t="shared" si="5"/>
        <v>2076.7248166666714</v>
      </c>
      <c r="T18" s="58">
        <f t="shared" si="6"/>
        <v>2167.0172000000048</v>
      </c>
      <c r="U18" s="58">
        <f t="shared" si="7"/>
        <v>2257.3095833333382</v>
      </c>
      <c r="V18" s="58">
        <f t="shared" si="8"/>
        <v>2347.6019666666716</v>
      </c>
      <c r="W18" s="58">
        <f t="shared" si="9"/>
        <v>2437.894350000005</v>
      </c>
      <c r="X18" s="58">
        <f t="shared" si="10"/>
        <v>2528.1867333333389</v>
      </c>
      <c r="Z18" s="60">
        <v>180.58476666666701</v>
      </c>
      <c r="AA18" s="58">
        <f t="shared" si="13"/>
        <v>18.419646200000034</v>
      </c>
      <c r="AB18" s="58">
        <f t="shared" si="13"/>
        <v>36.116953333333406</v>
      </c>
      <c r="AC18" s="58">
        <f t="shared" si="13"/>
        <v>63.204668333333451</v>
      </c>
      <c r="AD18" s="58">
        <f t="shared" si="13"/>
        <v>171.55552833333368</v>
      </c>
      <c r="AE18" s="58">
        <f t="shared" si="13"/>
        <v>316.02334166666725</v>
      </c>
      <c r="AF18" s="58">
        <f t="shared" si="13"/>
        <v>451.46191666666749</v>
      </c>
      <c r="AG18" s="58">
        <f t="shared" si="13"/>
        <v>632.0466833333345</v>
      </c>
      <c r="AH18" s="58">
        <f t="shared" si="13"/>
        <v>902.92383333333498</v>
      </c>
      <c r="AI18" s="58">
        <f t="shared" si="13"/>
        <v>1083.5086000000019</v>
      </c>
      <c r="AJ18" s="58">
        <f t="shared" si="13"/>
        <v>1264.093366666669</v>
      </c>
      <c r="AK18" s="58">
        <f t="shared" si="13"/>
        <v>1444.6781333333361</v>
      </c>
      <c r="AL18" s="58">
        <f t="shared" si="13"/>
        <v>1625.2629000000031</v>
      </c>
    </row>
    <row r="19" spans="1:38" x14ac:dyDescent="0.35">
      <c r="A19" s="4">
        <v>1</v>
      </c>
      <c r="B19" s="4">
        <v>18</v>
      </c>
      <c r="C19">
        <v>5.7495087999999956</v>
      </c>
      <c r="D19" s="58">
        <f t="shared" si="12"/>
        <v>11.273546666666658</v>
      </c>
      <c r="E19" s="58">
        <f t="shared" si="12"/>
        <v>19.72870666666665</v>
      </c>
      <c r="F19" s="58">
        <f t="shared" si="12"/>
        <v>53.549346666666615</v>
      </c>
      <c r="G19" s="58">
        <f t="shared" si="12"/>
        <v>98.643533333333238</v>
      </c>
      <c r="H19" s="58">
        <f t="shared" si="12"/>
        <v>140.91933333333319</v>
      </c>
      <c r="I19" s="58">
        <f t="shared" si="12"/>
        <v>197.28706666666648</v>
      </c>
      <c r="J19" s="58">
        <f t="shared" si="12"/>
        <v>281.83866666666637</v>
      </c>
      <c r="K19" s="58">
        <f t="shared" si="12"/>
        <v>338.20639999999963</v>
      </c>
      <c r="L19" s="58">
        <f t="shared" si="12"/>
        <v>394.5741333333329</v>
      </c>
      <c r="M19" s="58">
        <f t="shared" si="12"/>
        <v>450.94186666666616</v>
      </c>
      <c r="N19" s="58">
        <f t="shared" si="12"/>
        <v>507.30959999999948</v>
      </c>
      <c r="O19" s="58">
        <f t="shared" si="1"/>
        <v>535.49346666666611</v>
      </c>
      <c r="P19" s="58">
        <f t="shared" si="2"/>
        <v>563.67733333333274</v>
      </c>
      <c r="Q19" s="58">
        <f t="shared" si="3"/>
        <v>591.86119999999937</v>
      </c>
      <c r="R19" s="58">
        <f t="shared" si="4"/>
        <v>620.045066666666</v>
      </c>
      <c r="S19" s="58">
        <f t="shared" si="5"/>
        <v>648.22893333333263</v>
      </c>
      <c r="T19" s="58">
        <f t="shared" si="6"/>
        <v>676.41279999999927</v>
      </c>
      <c r="U19" s="58">
        <f t="shared" si="7"/>
        <v>704.5966666666659</v>
      </c>
      <c r="V19" s="58">
        <f t="shared" si="8"/>
        <v>732.78053333333253</v>
      </c>
      <c r="W19" s="58">
        <f t="shared" si="9"/>
        <v>760.96439999999927</v>
      </c>
      <c r="X19" s="58">
        <f t="shared" si="10"/>
        <v>789.1482666666659</v>
      </c>
      <c r="Z19" s="60">
        <v>56.367733333333298</v>
      </c>
      <c r="AA19" s="58">
        <f t="shared" si="13"/>
        <v>5.7495087999999956</v>
      </c>
      <c r="AB19" s="58">
        <f t="shared" si="13"/>
        <v>11.273546666666659</v>
      </c>
      <c r="AC19" s="58">
        <f t="shared" si="13"/>
        <v>19.728706666666653</v>
      </c>
      <c r="AD19" s="58">
        <f t="shared" si="13"/>
        <v>53.549346666666636</v>
      </c>
      <c r="AE19" s="58">
        <f t="shared" si="13"/>
        <v>98.643533333333266</v>
      </c>
      <c r="AF19" s="58">
        <f t="shared" si="13"/>
        <v>140.91933333333324</v>
      </c>
      <c r="AG19" s="58">
        <f t="shared" si="13"/>
        <v>197.28706666666653</v>
      </c>
      <c r="AH19" s="58">
        <f t="shared" si="13"/>
        <v>281.83866666666648</v>
      </c>
      <c r="AI19" s="58">
        <f t="shared" si="13"/>
        <v>338.2063999999998</v>
      </c>
      <c r="AJ19" s="58">
        <f t="shared" si="13"/>
        <v>394.57413333333307</v>
      </c>
      <c r="AK19" s="58">
        <f t="shared" si="13"/>
        <v>450.94186666666639</v>
      </c>
      <c r="AL19" s="58">
        <f t="shared" si="13"/>
        <v>507.3095999999997</v>
      </c>
    </row>
    <row r="20" spans="1:38" x14ac:dyDescent="0.35">
      <c r="A20" s="4">
        <v>1</v>
      </c>
      <c r="B20" s="4">
        <v>19</v>
      </c>
      <c r="C20">
        <v>2.5466000000000035E-3</v>
      </c>
      <c r="D20" s="58">
        <f t="shared" si="12"/>
        <v>4.9933333333333401E-3</v>
      </c>
      <c r="E20" s="58">
        <f t="shared" si="12"/>
        <v>8.7383333333333445E-3</v>
      </c>
      <c r="F20" s="58">
        <f t="shared" si="12"/>
        <v>2.3718333333333362E-2</v>
      </c>
      <c r="G20" s="58">
        <f t="shared" si="12"/>
        <v>4.3691666666666719E-2</v>
      </c>
      <c r="H20" s="58">
        <f t="shared" si="12"/>
        <v>6.2416666666666745E-2</v>
      </c>
      <c r="I20" s="58">
        <f t="shared" si="12"/>
        <v>8.7383333333333438E-2</v>
      </c>
      <c r="J20" s="58">
        <f t="shared" si="12"/>
        <v>0.12483333333333349</v>
      </c>
      <c r="K20" s="58">
        <f t="shared" si="12"/>
        <v>0.14980000000000018</v>
      </c>
      <c r="L20" s="58">
        <f t="shared" si="12"/>
        <v>0.17476666666666688</v>
      </c>
      <c r="M20" s="58">
        <f t="shared" si="12"/>
        <v>0.19973333333333357</v>
      </c>
      <c r="N20" s="58">
        <f t="shared" si="12"/>
        <v>0.22470000000000026</v>
      </c>
      <c r="O20" s="58">
        <f t="shared" si="1"/>
        <v>0.23718333333333361</v>
      </c>
      <c r="P20" s="58">
        <f t="shared" si="2"/>
        <v>0.24966666666666698</v>
      </c>
      <c r="Q20" s="58">
        <f t="shared" si="3"/>
        <v>0.26215000000000033</v>
      </c>
      <c r="R20" s="58">
        <f t="shared" si="4"/>
        <v>0.27463333333333367</v>
      </c>
      <c r="S20" s="58">
        <f t="shared" si="5"/>
        <v>0.28711666666666702</v>
      </c>
      <c r="T20" s="58">
        <f t="shared" si="6"/>
        <v>0.29960000000000037</v>
      </c>
      <c r="U20" s="58">
        <f t="shared" si="7"/>
        <v>0.31208333333333371</v>
      </c>
      <c r="V20" s="58">
        <f t="shared" si="8"/>
        <v>0.32456666666666706</v>
      </c>
      <c r="W20" s="58">
        <f t="shared" si="9"/>
        <v>0.3370500000000004</v>
      </c>
      <c r="X20" s="58">
        <f t="shared" si="10"/>
        <v>0.34953333333333375</v>
      </c>
      <c r="Z20" s="60">
        <v>2.4966666666666699E-2</v>
      </c>
      <c r="AA20" s="58">
        <f t="shared" si="13"/>
        <v>2.5466000000000035E-3</v>
      </c>
      <c r="AB20" s="58">
        <f t="shared" si="13"/>
        <v>4.9933333333333401E-3</v>
      </c>
      <c r="AC20" s="58">
        <f t="shared" si="13"/>
        <v>8.7383333333333445E-3</v>
      </c>
      <c r="AD20" s="58">
        <f t="shared" si="13"/>
        <v>2.3718333333333366E-2</v>
      </c>
      <c r="AE20" s="58">
        <f t="shared" si="13"/>
        <v>4.3691666666666726E-2</v>
      </c>
      <c r="AF20" s="58">
        <f t="shared" si="13"/>
        <v>6.2416666666666752E-2</v>
      </c>
      <c r="AG20" s="58">
        <f t="shared" si="13"/>
        <v>8.7383333333333452E-2</v>
      </c>
      <c r="AH20" s="58">
        <f t="shared" si="13"/>
        <v>0.1248333333333335</v>
      </c>
      <c r="AI20" s="58">
        <f t="shared" si="13"/>
        <v>0.14980000000000021</v>
      </c>
      <c r="AJ20" s="58">
        <f t="shared" si="13"/>
        <v>0.1747666666666669</v>
      </c>
      <c r="AK20" s="58">
        <f t="shared" si="13"/>
        <v>0.1997333333333336</v>
      </c>
      <c r="AL20" s="58">
        <f t="shared" si="13"/>
        <v>0.22470000000000029</v>
      </c>
    </row>
    <row r="21" spans="1:38" x14ac:dyDescent="0.35">
      <c r="A21" s="4">
        <v>1</v>
      </c>
      <c r="B21" s="4">
        <v>20</v>
      </c>
      <c r="C21">
        <v>0</v>
      </c>
      <c r="D21" s="58">
        <f t="shared" si="12"/>
        <v>0</v>
      </c>
      <c r="E21" s="58">
        <f t="shared" si="12"/>
        <v>0</v>
      </c>
      <c r="F21" s="58">
        <f t="shared" si="12"/>
        <v>0</v>
      </c>
      <c r="G21" s="58">
        <f t="shared" si="12"/>
        <v>0</v>
      </c>
      <c r="H21" s="58">
        <f t="shared" si="12"/>
        <v>0</v>
      </c>
      <c r="I21" s="58">
        <f t="shared" si="12"/>
        <v>0</v>
      </c>
      <c r="J21" s="58">
        <f t="shared" si="12"/>
        <v>0</v>
      </c>
      <c r="K21" s="58">
        <f t="shared" si="12"/>
        <v>0</v>
      </c>
      <c r="L21" s="58">
        <f t="shared" si="12"/>
        <v>0</v>
      </c>
      <c r="M21" s="58">
        <f t="shared" si="12"/>
        <v>0</v>
      </c>
      <c r="N21" s="58">
        <f t="shared" si="12"/>
        <v>0</v>
      </c>
      <c r="O21" s="58">
        <f t="shared" si="1"/>
        <v>0</v>
      </c>
      <c r="P21" s="58">
        <f t="shared" si="2"/>
        <v>0</v>
      </c>
      <c r="Q21" s="58">
        <f t="shared" si="3"/>
        <v>0</v>
      </c>
      <c r="R21" s="58">
        <f t="shared" si="4"/>
        <v>0</v>
      </c>
      <c r="S21" s="58">
        <f t="shared" si="5"/>
        <v>0</v>
      </c>
      <c r="T21" s="58">
        <f t="shared" si="6"/>
        <v>0</v>
      </c>
      <c r="U21" s="58">
        <f t="shared" si="7"/>
        <v>0</v>
      </c>
      <c r="V21" s="58">
        <f t="shared" si="8"/>
        <v>0</v>
      </c>
      <c r="W21" s="58">
        <f t="shared" si="9"/>
        <v>0</v>
      </c>
      <c r="X21" s="58">
        <f t="shared" si="10"/>
        <v>0</v>
      </c>
      <c r="Z21" s="60">
        <v>0</v>
      </c>
      <c r="AA21" s="58">
        <f t="shared" si="13"/>
        <v>0</v>
      </c>
      <c r="AB21" s="58">
        <f t="shared" si="13"/>
        <v>0</v>
      </c>
      <c r="AC21" s="58">
        <f t="shared" si="13"/>
        <v>0</v>
      </c>
      <c r="AD21" s="58">
        <f t="shared" si="13"/>
        <v>0</v>
      </c>
      <c r="AE21" s="58">
        <f t="shared" si="13"/>
        <v>0</v>
      </c>
      <c r="AF21" s="58">
        <f t="shared" si="13"/>
        <v>0</v>
      </c>
      <c r="AG21" s="58">
        <f t="shared" si="13"/>
        <v>0</v>
      </c>
      <c r="AH21" s="58">
        <f t="shared" si="13"/>
        <v>0</v>
      </c>
      <c r="AI21" s="58">
        <f t="shared" si="13"/>
        <v>0</v>
      </c>
      <c r="AJ21" s="58">
        <f t="shared" si="13"/>
        <v>0</v>
      </c>
      <c r="AK21" s="58">
        <f t="shared" si="13"/>
        <v>0</v>
      </c>
      <c r="AL21" s="58">
        <f t="shared" si="13"/>
        <v>0</v>
      </c>
    </row>
    <row r="22" spans="1:38" x14ac:dyDescent="0.35">
      <c r="A22" s="4">
        <v>1</v>
      </c>
      <c r="B22" s="4">
        <v>21</v>
      </c>
      <c r="C22">
        <v>0</v>
      </c>
      <c r="D22" s="58">
        <f t="shared" si="12"/>
        <v>0</v>
      </c>
      <c r="E22" s="58">
        <f t="shared" si="12"/>
        <v>0</v>
      </c>
      <c r="F22" s="58">
        <f t="shared" si="12"/>
        <v>0</v>
      </c>
      <c r="G22" s="58">
        <f t="shared" si="12"/>
        <v>0</v>
      </c>
      <c r="H22" s="58">
        <f t="shared" si="12"/>
        <v>0</v>
      </c>
      <c r="I22" s="58">
        <f t="shared" si="12"/>
        <v>0</v>
      </c>
      <c r="J22" s="58">
        <f t="shared" si="12"/>
        <v>0</v>
      </c>
      <c r="K22" s="58">
        <f t="shared" si="12"/>
        <v>0</v>
      </c>
      <c r="L22" s="58">
        <f t="shared" si="12"/>
        <v>0</v>
      </c>
      <c r="M22" s="58">
        <f t="shared" si="12"/>
        <v>0</v>
      </c>
      <c r="N22" s="58">
        <f t="shared" si="12"/>
        <v>0</v>
      </c>
      <c r="O22" s="58">
        <f t="shared" si="1"/>
        <v>0</v>
      </c>
      <c r="P22" s="58">
        <f t="shared" si="2"/>
        <v>0</v>
      </c>
      <c r="Q22" s="58">
        <f t="shared" si="3"/>
        <v>0</v>
      </c>
      <c r="R22" s="58">
        <f t="shared" si="4"/>
        <v>0</v>
      </c>
      <c r="S22" s="58">
        <f t="shared" si="5"/>
        <v>0</v>
      </c>
      <c r="T22" s="58">
        <f t="shared" si="6"/>
        <v>0</v>
      </c>
      <c r="U22" s="58">
        <f t="shared" si="7"/>
        <v>0</v>
      </c>
      <c r="V22" s="58">
        <f t="shared" si="8"/>
        <v>0</v>
      </c>
      <c r="W22" s="58">
        <f t="shared" si="9"/>
        <v>0</v>
      </c>
      <c r="X22" s="58">
        <f t="shared" si="10"/>
        <v>0</v>
      </c>
      <c r="Z22" s="60">
        <v>0</v>
      </c>
      <c r="AA22" s="58">
        <f t="shared" si="13"/>
        <v>0</v>
      </c>
      <c r="AB22" s="58">
        <f t="shared" si="13"/>
        <v>0</v>
      </c>
      <c r="AC22" s="58">
        <f t="shared" si="13"/>
        <v>0</v>
      </c>
      <c r="AD22" s="58">
        <f t="shared" si="13"/>
        <v>0</v>
      </c>
      <c r="AE22" s="58">
        <f t="shared" si="13"/>
        <v>0</v>
      </c>
      <c r="AF22" s="58">
        <f t="shared" si="13"/>
        <v>0</v>
      </c>
      <c r="AG22" s="58">
        <f t="shared" si="13"/>
        <v>0</v>
      </c>
      <c r="AH22" s="58">
        <f t="shared" si="13"/>
        <v>0</v>
      </c>
      <c r="AI22" s="58">
        <f t="shared" si="13"/>
        <v>0</v>
      </c>
      <c r="AJ22" s="58">
        <f t="shared" si="13"/>
        <v>0</v>
      </c>
      <c r="AK22" s="58">
        <f t="shared" si="13"/>
        <v>0</v>
      </c>
      <c r="AL22" s="58">
        <f t="shared" si="13"/>
        <v>0</v>
      </c>
    </row>
    <row r="23" spans="1:38" x14ac:dyDescent="0.35">
      <c r="A23" s="4">
        <v>1</v>
      </c>
      <c r="B23" s="4">
        <v>22</v>
      </c>
      <c r="C23">
        <v>0</v>
      </c>
      <c r="D23" s="58">
        <f t="shared" si="12"/>
        <v>0</v>
      </c>
      <c r="E23" s="58">
        <f t="shared" si="12"/>
        <v>0</v>
      </c>
      <c r="F23" s="58">
        <f t="shared" si="12"/>
        <v>0</v>
      </c>
      <c r="G23" s="58">
        <f t="shared" si="12"/>
        <v>0</v>
      </c>
      <c r="H23" s="58">
        <f t="shared" si="12"/>
        <v>0</v>
      </c>
      <c r="I23" s="58">
        <f t="shared" si="12"/>
        <v>0</v>
      </c>
      <c r="J23" s="58">
        <f t="shared" si="12"/>
        <v>0</v>
      </c>
      <c r="K23" s="58">
        <f t="shared" si="12"/>
        <v>0</v>
      </c>
      <c r="L23" s="58">
        <f t="shared" si="12"/>
        <v>0</v>
      </c>
      <c r="M23" s="58">
        <f t="shared" si="12"/>
        <v>0</v>
      </c>
      <c r="N23" s="58">
        <f t="shared" si="12"/>
        <v>0</v>
      </c>
      <c r="O23" s="58">
        <f t="shared" si="1"/>
        <v>0</v>
      </c>
      <c r="P23" s="58">
        <f t="shared" si="2"/>
        <v>0</v>
      </c>
      <c r="Q23" s="58">
        <f t="shared" si="3"/>
        <v>0</v>
      </c>
      <c r="R23" s="58">
        <f t="shared" si="4"/>
        <v>0</v>
      </c>
      <c r="S23" s="58">
        <f t="shared" si="5"/>
        <v>0</v>
      </c>
      <c r="T23" s="58">
        <f t="shared" si="6"/>
        <v>0</v>
      </c>
      <c r="U23" s="58">
        <f t="shared" si="7"/>
        <v>0</v>
      </c>
      <c r="V23" s="58">
        <f t="shared" si="8"/>
        <v>0</v>
      </c>
      <c r="W23" s="58">
        <f t="shared" si="9"/>
        <v>0</v>
      </c>
      <c r="X23" s="58">
        <f t="shared" si="10"/>
        <v>0</v>
      </c>
      <c r="Z23" s="60">
        <v>0</v>
      </c>
      <c r="AA23" s="58">
        <f t="shared" si="13"/>
        <v>0</v>
      </c>
      <c r="AB23" s="58">
        <f t="shared" si="13"/>
        <v>0</v>
      </c>
      <c r="AC23" s="58">
        <f t="shared" si="13"/>
        <v>0</v>
      </c>
      <c r="AD23" s="58">
        <f t="shared" si="13"/>
        <v>0</v>
      </c>
      <c r="AE23" s="58">
        <f t="shared" si="13"/>
        <v>0</v>
      </c>
      <c r="AF23" s="58">
        <f t="shared" si="13"/>
        <v>0</v>
      </c>
      <c r="AG23" s="58">
        <f t="shared" si="13"/>
        <v>0</v>
      </c>
      <c r="AH23" s="58">
        <f t="shared" si="13"/>
        <v>0</v>
      </c>
      <c r="AI23" s="58">
        <f t="shared" si="13"/>
        <v>0</v>
      </c>
      <c r="AJ23" s="58">
        <f t="shared" si="13"/>
        <v>0</v>
      </c>
      <c r="AK23" s="58">
        <f t="shared" si="13"/>
        <v>0</v>
      </c>
      <c r="AL23" s="58">
        <f t="shared" si="13"/>
        <v>0</v>
      </c>
    </row>
    <row r="24" spans="1:38" x14ac:dyDescent="0.35">
      <c r="A24" s="4">
        <v>1</v>
      </c>
      <c r="B24" s="4">
        <v>23</v>
      </c>
      <c r="C24">
        <v>0</v>
      </c>
      <c r="D24" s="58">
        <f t="shared" si="12"/>
        <v>0</v>
      </c>
      <c r="E24" s="58">
        <f t="shared" si="12"/>
        <v>0</v>
      </c>
      <c r="F24" s="58">
        <f t="shared" si="12"/>
        <v>0</v>
      </c>
      <c r="G24" s="58">
        <f t="shared" si="12"/>
        <v>0</v>
      </c>
      <c r="H24" s="58">
        <f t="shared" si="12"/>
        <v>0</v>
      </c>
      <c r="I24" s="58">
        <f t="shared" si="12"/>
        <v>0</v>
      </c>
      <c r="J24" s="58">
        <f t="shared" si="12"/>
        <v>0</v>
      </c>
      <c r="K24" s="58">
        <f t="shared" si="12"/>
        <v>0</v>
      </c>
      <c r="L24" s="58">
        <f t="shared" si="12"/>
        <v>0</v>
      </c>
      <c r="M24" s="58">
        <f t="shared" si="12"/>
        <v>0</v>
      </c>
      <c r="N24" s="58">
        <f t="shared" si="12"/>
        <v>0</v>
      </c>
      <c r="O24" s="58">
        <f t="shared" si="1"/>
        <v>0</v>
      </c>
      <c r="P24" s="58">
        <f t="shared" si="2"/>
        <v>0</v>
      </c>
      <c r="Q24" s="58">
        <f t="shared" si="3"/>
        <v>0</v>
      </c>
      <c r="R24" s="58">
        <f t="shared" si="4"/>
        <v>0</v>
      </c>
      <c r="S24" s="58">
        <f t="shared" si="5"/>
        <v>0</v>
      </c>
      <c r="T24" s="58">
        <f t="shared" si="6"/>
        <v>0</v>
      </c>
      <c r="U24" s="58">
        <f t="shared" si="7"/>
        <v>0</v>
      </c>
      <c r="V24" s="58">
        <f t="shared" si="8"/>
        <v>0</v>
      </c>
      <c r="W24" s="58">
        <f t="shared" si="9"/>
        <v>0</v>
      </c>
      <c r="X24" s="58">
        <f t="shared" si="10"/>
        <v>0</v>
      </c>
      <c r="Z24" s="60">
        <v>0</v>
      </c>
      <c r="AA24" s="58">
        <f t="shared" si="13"/>
        <v>0</v>
      </c>
      <c r="AB24" s="58">
        <f t="shared" si="13"/>
        <v>0</v>
      </c>
      <c r="AC24" s="58">
        <f t="shared" ref="AB24:AL25" si="14">$Z24*AC$1/1000</f>
        <v>0</v>
      </c>
      <c r="AD24" s="58">
        <f t="shared" si="14"/>
        <v>0</v>
      </c>
      <c r="AE24" s="58">
        <f t="shared" si="14"/>
        <v>0</v>
      </c>
      <c r="AF24" s="58">
        <f t="shared" si="14"/>
        <v>0</v>
      </c>
      <c r="AG24" s="58">
        <f t="shared" si="14"/>
        <v>0</v>
      </c>
      <c r="AH24" s="58">
        <f t="shared" si="14"/>
        <v>0</v>
      </c>
      <c r="AI24" s="58">
        <f t="shared" si="14"/>
        <v>0</v>
      </c>
      <c r="AJ24" s="58">
        <f t="shared" si="14"/>
        <v>0</v>
      </c>
      <c r="AK24" s="58">
        <f t="shared" si="14"/>
        <v>0</v>
      </c>
      <c r="AL24" s="58">
        <f t="shared" si="14"/>
        <v>0</v>
      </c>
    </row>
    <row r="25" spans="1:38" x14ac:dyDescent="0.35">
      <c r="A25" s="4">
        <v>1</v>
      </c>
      <c r="B25" s="4">
        <v>24</v>
      </c>
      <c r="C25">
        <v>0</v>
      </c>
      <c r="D25" s="58">
        <f t="shared" si="12"/>
        <v>0</v>
      </c>
      <c r="E25" s="58">
        <f t="shared" si="12"/>
        <v>0</v>
      </c>
      <c r="F25" s="58">
        <f t="shared" si="12"/>
        <v>0</v>
      </c>
      <c r="G25" s="58">
        <f t="shared" si="12"/>
        <v>0</v>
      </c>
      <c r="H25" s="58">
        <f t="shared" si="12"/>
        <v>0</v>
      </c>
      <c r="I25" s="58">
        <f t="shared" si="12"/>
        <v>0</v>
      </c>
      <c r="J25" s="58">
        <f t="shared" si="12"/>
        <v>0</v>
      </c>
      <c r="K25" s="58">
        <f t="shared" si="12"/>
        <v>0</v>
      </c>
      <c r="L25" s="58">
        <f t="shared" si="12"/>
        <v>0</v>
      </c>
      <c r="M25" s="58">
        <f t="shared" si="12"/>
        <v>0</v>
      </c>
      <c r="N25" s="58">
        <f t="shared" si="12"/>
        <v>0</v>
      </c>
      <c r="O25" s="58">
        <f t="shared" si="1"/>
        <v>0</v>
      </c>
      <c r="P25" s="58">
        <f t="shared" si="2"/>
        <v>0</v>
      </c>
      <c r="Q25" s="58">
        <f t="shared" si="3"/>
        <v>0</v>
      </c>
      <c r="R25" s="58">
        <f t="shared" si="4"/>
        <v>0</v>
      </c>
      <c r="S25" s="58">
        <f t="shared" si="5"/>
        <v>0</v>
      </c>
      <c r="T25" s="58">
        <f t="shared" si="6"/>
        <v>0</v>
      </c>
      <c r="U25" s="58">
        <f t="shared" si="7"/>
        <v>0</v>
      </c>
      <c r="V25" s="58">
        <f t="shared" si="8"/>
        <v>0</v>
      </c>
      <c r="W25" s="58">
        <f t="shared" si="9"/>
        <v>0</v>
      </c>
      <c r="X25" s="58">
        <f t="shared" si="10"/>
        <v>0</v>
      </c>
      <c r="Z25" s="60">
        <v>0</v>
      </c>
      <c r="AA25" s="58">
        <f t="shared" si="13"/>
        <v>0</v>
      </c>
      <c r="AB25" s="58">
        <f t="shared" si="14"/>
        <v>0</v>
      </c>
      <c r="AC25" s="58">
        <f t="shared" si="14"/>
        <v>0</v>
      </c>
      <c r="AD25" s="58">
        <f t="shared" si="14"/>
        <v>0</v>
      </c>
      <c r="AE25" s="58">
        <f t="shared" si="14"/>
        <v>0</v>
      </c>
      <c r="AF25" s="58">
        <f t="shared" si="14"/>
        <v>0</v>
      </c>
      <c r="AG25" s="58">
        <f t="shared" si="14"/>
        <v>0</v>
      </c>
      <c r="AH25" s="58">
        <f t="shared" si="14"/>
        <v>0</v>
      </c>
      <c r="AI25" s="58">
        <f t="shared" si="14"/>
        <v>0</v>
      </c>
      <c r="AJ25" s="58">
        <f t="shared" si="14"/>
        <v>0</v>
      </c>
      <c r="AK25" s="58">
        <f t="shared" si="14"/>
        <v>0</v>
      </c>
      <c r="AL25" s="58">
        <f t="shared" si="14"/>
        <v>0</v>
      </c>
    </row>
    <row r="26" spans="1:38" x14ac:dyDescent="0.35">
      <c r="X26" s="58"/>
      <c r="Z26" s="61"/>
    </row>
    <row r="27" spans="1:38" x14ac:dyDescent="0.35">
      <c r="A27" s="10" t="s">
        <v>28</v>
      </c>
      <c r="B27" s="10" t="s">
        <v>29</v>
      </c>
      <c r="C27" s="58">
        <v>102</v>
      </c>
      <c r="D27" s="58">
        <v>200</v>
      </c>
      <c r="E27" s="58">
        <v>350</v>
      </c>
      <c r="F27" s="58">
        <v>950</v>
      </c>
      <c r="G27" s="58">
        <v>1750</v>
      </c>
      <c r="H27" s="58">
        <v>2500</v>
      </c>
      <c r="I27" s="58">
        <v>3500</v>
      </c>
      <c r="J27" s="58">
        <v>5000</v>
      </c>
      <c r="K27" s="58">
        <v>6000</v>
      </c>
      <c r="L27" s="58">
        <v>7000</v>
      </c>
      <c r="M27" s="58">
        <v>8000</v>
      </c>
      <c r="N27" s="58">
        <v>9000</v>
      </c>
      <c r="O27" s="58">
        <f>N27+500</f>
        <v>9500</v>
      </c>
      <c r="P27" s="58">
        <f t="shared" ref="P27:X27" si="15">O27+500</f>
        <v>10000</v>
      </c>
      <c r="Q27" s="58">
        <f t="shared" si="15"/>
        <v>10500</v>
      </c>
      <c r="R27" s="58">
        <f t="shared" si="15"/>
        <v>11000</v>
      </c>
      <c r="S27" s="58">
        <f t="shared" si="15"/>
        <v>11500</v>
      </c>
      <c r="T27" s="58">
        <f t="shared" si="15"/>
        <v>12000</v>
      </c>
      <c r="U27" s="58">
        <f t="shared" si="15"/>
        <v>12500</v>
      </c>
      <c r="V27" s="58">
        <f t="shared" si="15"/>
        <v>13000</v>
      </c>
      <c r="W27" s="58">
        <f t="shared" si="15"/>
        <v>13500</v>
      </c>
      <c r="X27" s="58">
        <f t="shared" si="15"/>
        <v>14000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9" spans="1:38" x14ac:dyDescent="0.35">
      <c r="C29">
        <v>18</v>
      </c>
      <c r="N29">
        <v>9000</v>
      </c>
    </row>
    <row r="32" spans="1:38" x14ac:dyDescent="0.35">
      <c r="B32" s="4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2:14" x14ac:dyDescent="0.35">
      <c r="B33" s="4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2:14" x14ac:dyDescent="0.35">
      <c r="B34" s="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2:14" x14ac:dyDescent="0.35">
      <c r="B35" s="4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2:14" x14ac:dyDescent="0.35">
      <c r="B36" s="4">
        <v>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2:14" x14ac:dyDescent="0.35">
      <c r="B37" s="4">
        <v>6</v>
      </c>
      <c r="C37">
        <v>2.258</v>
      </c>
      <c r="D37">
        <v>4.4274509803921571</v>
      </c>
      <c r="E37">
        <v>7.7480392156862754</v>
      </c>
      <c r="F37">
        <v>21.030392156862746</v>
      </c>
      <c r="G37">
        <v>38.740196078431374</v>
      </c>
      <c r="H37">
        <v>55.343137254901961</v>
      </c>
      <c r="I37">
        <v>77.480392156862749</v>
      </c>
      <c r="J37">
        <v>110.68627450980392</v>
      </c>
      <c r="K37">
        <v>132.8235294117647</v>
      </c>
      <c r="L37">
        <v>154.96078431372547</v>
      </c>
      <c r="M37">
        <v>177.09803921568627</v>
      </c>
      <c r="N37">
        <v>199.23529411764704</v>
      </c>
    </row>
    <row r="38" spans="2:14" x14ac:dyDescent="0.35">
      <c r="B38" s="4">
        <v>7</v>
      </c>
      <c r="C38">
        <v>12.778</v>
      </c>
      <c r="D38">
        <v>25.054901960784314</v>
      </c>
      <c r="E38">
        <v>43.846078431372554</v>
      </c>
      <c r="F38">
        <v>119.01078431372549</v>
      </c>
      <c r="G38">
        <v>219.23039215686273</v>
      </c>
      <c r="H38">
        <v>313.18627450980392</v>
      </c>
      <c r="I38">
        <v>438.46078431372547</v>
      </c>
      <c r="J38">
        <v>626.37254901960785</v>
      </c>
      <c r="K38">
        <v>751.64705882352939</v>
      </c>
      <c r="L38">
        <v>876.92156862745094</v>
      </c>
      <c r="M38">
        <v>1002.1960784313725</v>
      </c>
      <c r="N38">
        <v>1127.4705882352939</v>
      </c>
    </row>
    <row r="39" spans="2:14" x14ac:dyDescent="0.35">
      <c r="B39" s="4">
        <v>8</v>
      </c>
      <c r="C39">
        <v>26.978000000000002</v>
      </c>
      <c r="D39">
        <v>52.898039215686275</v>
      </c>
      <c r="E39">
        <v>92.571568627450972</v>
      </c>
      <c r="F39">
        <v>251.26568627450976</v>
      </c>
      <c r="G39">
        <v>462.85784313725486</v>
      </c>
      <c r="H39">
        <v>661.22549019607834</v>
      </c>
      <c r="I39">
        <v>925.71568627450972</v>
      </c>
      <c r="J39">
        <v>1322.4509803921567</v>
      </c>
      <c r="K39">
        <v>1586.9411764705881</v>
      </c>
      <c r="L39">
        <v>1851.4313725490194</v>
      </c>
      <c r="M39">
        <v>2115.9215686274511</v>
      </c>
      <c r="N39">
        <v>2380.4117647058824</v>
      </c>
    </row>
    <row r="40" spans="2:14" x14ac:dyDescent="0.35">
      <c r="B40" s="4">
        <v>9</v>
      </c>
      <c r="C40">
        <v>40.734000000000002</v>
      </c>
      <c r="D40">
        <v>79.870588235294122</v>
      </c>
      <c r="E40">
        <v>139.77352941176471</v>
      </c>
      <c r="F40">
        <v>379.38529411764705</v>
      </c>
      <c r="G40">
        <v>698.86764705882342</v>
      </c>
      <c r="H40">
        <v>998.38235294117635</v>
      </c>
      <c r="I40">
        <v>1397.7352941176468</v>
      </c>
      <c r="J40">
        <v>1996.7647058823527</v>
      </c>
      <c r="K40">
        <v>2396.1176470588234</v>
      </c>
      <c r="L40">
        <v>2795.4705882352941</v>
      </c>
      <c r="M40">
        <v>3194.8235294117644</v>
      </c>
      <c r="N40">
        <v>3594.1764705882351</v>
      </c>
    </row>
    <row r="41" spans="2:14" x14ac:dyDescent="0.35">
      <c r="B41" s="4">
        <v>10</v>
      </c>
      <c r="C41">
        <v>51.764000000000003</v>
      </c>
      <c r="D41">
        <v>101.49803921568629</v>
      </c>
      <c r="E41">
        <v>177.62156862745101</v>
      </c>
      <c r="F41">
        <v>482.11568627450987</v>
      </c>
      <c r="G41">
        <v>888.10784313725503</v>
      </c>
      <c r="H41">
        <v>1268.7254901960785</v>
      </c>
      <c r="I41">
        <v>1776.2156862745098</v>
      </c>
      <c r="J41">
        <v>2537.4509803921569</v>
      </c>
      <c r="K41">
        <v>3044.9411764705883</v>
      </c>
      <c r="L41">
        <v>3552.4313725490197</v>
      </c>
      <c r="M41">
        <v>4059.9215686274511</v>
      </c>
      <c r="N41">
        <v>4567.411764705882</v>
      </c>
    </row>
    <row r="42" spans="2:14" x14ac:dyDescent="0.35">
      <c r="B42" s="4">
        <v>11</v>
      </c>
      <c r="C42">
        <v>58.972999999999999</v>
      </c>
      <c r="D42">
        <v>115.63333333333334</v>
      </c>
      <c r="E42">
        <v>202.35833333333335</v>
      </c>
      <c r="F42">
        <v>549.25833333333344</v>
      </c>
      <c r="G42">
        <v>1011.7916666666669</v>
      </c>
      <c r="H42">
        <v>1445.4166666666667</v>
      </c>
      <c r="I42">
        <v>2023.5833333333335</v>
      </c>
      <c r="J42">
        <v>2890.8333333333335</v>
      </c>
      <c r="K42">
        <v>3469</v>
      </c>
      <c r="L42">
        <v>4047.1666666666665</v>
      </c>
      <c r="M42">
        <v>4625.333333333333</v>
      </c>
      <c r="N42">
        <v>5203.5</v>
      </c>
    </row>
    <row r="43" spans="2:14" x14ac:dyDescent="0.35">
      <c r="B43" s="4">
        <v>12</v>
      </c>
      <c r="C43">
        <v>63.820999999999998</v>
      </c>
      <c r="D43">
        <v>125.1392156862745</v>
      </c>
      <c r="E43">
        <v>218.9936274509804</v>
      </c>
      <c r="F43">
        <v>594.411274509804</v>
      </c>
      <c r="G43">
        <v>1094.9681372549021</v>
      </c>
      <c r="H43">
        <v>1564.2401960784316</v>
      </c>
      <c r="I43">
        <v>2189.9362745098042</v>
      </c>
      <c r="J43">
        <v>3128.4803921568632</v>
      </c>
      <c r="K43">
        <v>3754.1764705882356</v>
      </c>
      <c r="L43">
        <v>4379.8725490196084</v>
      </c>
      <c r="M43">
        <v>5005.5686274509817</v>
      </c>
      <c r="N43">
        <v>5631.264705882355</v>
      </c>
    </row>
    <row r="44" spans="2:14" x14ac:dyDescent="0.35">
      <c r="B44" s="4">
        <v>13</v>
      </c>
      <c r="C44">
        <v>62.734999999999999</v>
      </c>
      <c r="D44">
        <v>123.00980392156863</v>
      </c>
      <c r="E44">
        <v>215.26715686274511</v>
      </c>
      <c r="F44">
        <v>584.29656862745105</v>
      </c>
      <c r="G44">
        <v>1076.3357843137258</v>
      </c>
      <c r="H44">
        <v>1537.6225490196082</v>
      </c>
      <c r="I44">
        <v>2152.6715686274515</v>
      </c>
      <c r="J44">
        <v>3075.2450980392164</v>
      </c>
      <c r="K44">
        <v>3690.2941176470599</v>
      </c>
      <c r="L44">
        <v>4305.343137254903</v>
      </c>
      <c r="M44">
        <v>4920.3921568627466</v>
      </c>
      <c r="N44">
        <v>5535.4411764705901</v>
      </c>
    </row>
    <row r="45" spans="2:14" x14ac:dyDescent="0.35">
      <c r="B45" s="4">
        <v>14</v>
      </c>
      <c r="C45">
        <v>57.597999999999999</v>
      </c>
      <c r="D45">
        <v>112.93725490196078</v>
      </c>
      <c r="E45">
        <v>197.64019607843136</v>
      </c>
      <c r="F45">
        <v>536.45196078431366</v>
      </c>
      <c r="G45">
        <v>988.20098039215679</v>
      </c>
      <c r="H45">
        <v>1411.7156862745096</v>
      </c>
      <c r="I45">
        <v>1976.4019607843134</v>
      </c>
      <c r="J45">
        <v>2823.4313725490192</v>
      </c>
      <c r="K45">
        <v>3388.117647058823</v>
      </c>
      <c r="L45">
        <v>3952.8039215686267</v>
      </c>
      <c r="M45">
        <v>4517.49019607843</v>
      </c>
      <c r="N45">
        <v>5082.1764705882333</v>
      </c>
    </row>
    <row r="46" spans="2:14" x14ac:dyDescent="0.35">
      <c r="B46" s="4">
        <v>15</v>
      </c>
      <c r="C46">
        <v>48.283000000000001</v>
      </c>
      <c r="D46">
        <v>94.672549019607843</v>
      </c>
      <c r="E46">
        <v>165.67696078431374</v>
      </c>
      <c r="F46">
        <v>449.69460784313725</v>
      </c>
      <c r="G46">
        <v>828.38480392156862</v>
      </c>
      <c r="H46">
        <v>1183.4068627450979</v>
      </c>
      <c r="I46">
        <v>1656.769607843137</v>
      </c>
      <c r="J46">
        <v>2366.8137254901958</v>
      </c>
      <c r="K46">
        <v>2840.1764705882347</v>
      </c>
      <c r="L46">
        <v>3313.539215686274</v>
      </c>
      <c r="M46">
        <v>3786.9019607843134</v>
      </c>
      <c r="N46">
        <v>4260.2647058823532</v>
      </c>
    </row>
    <row r="47" spans="2:14" x14ac:dyDescent="0.35">
      <c r="B47" s="4">
        <v>16</v>
      </c>
      <c r="C47">
        <v>36.040999999999997</v>
      </c>
      <c r="D47">
        <v>70.668627450980381</v>
      </c>
      <c r="E47">
        <v>123.67009803921566</v>
      </c>
      <c r="F47">
        <v>335.67598039215682</v>
      </c>
      <c r="G47">
        <v>618.35049019607834</v>
      </c>
      <c r="H47">
        <v>883.3578431372548</v>
      </c>
      <c r="I47">
        <v>1236.7009803921567</v>
      </c>
      <c r="J47">
        <v>1766.7156862745096</v>
      </c>
      <c r="K47">
        <v>2120.0588235294113</v>
      </c>
      <c r="L47">
        <v>2473.4019607843134</v>
      </c>
      <c r="M47">
        <v>2826.745098039215</v>
      </c>
      <c r="N47">
        <v>3180.0882352941167</v>
      </c>
    </row>
    <row r="48" spans="2:14" x14ac:dyDescent="0.35">
      <c r="B48" s="4">
        <v>17</v>
      </c>
      <c r="C48">
        <v>21.513999999999999</v>
      </c>
      <c r="D48">
        <v>42.184313725490199</v>
      </c>
      <c r="E48">
        <v>73.822549019607848</v>
      </c>
      <c r="F48">
        <v>200.37549019607843</v>
      </c>
      <c r="G48">
        <v>369.11274509803917</v>
      </c>
      <c r="H48">
        <v>527.3039215686274</v>
      </c>
      <c r="I48">
        <v>738.22549019607834</v>
      </c>
      <c r="J48">
        <v>1054.6078431372548</v>
      </c>
      <c r="K48">
        <v>1265.5294117647056</v>
      </c>
      <c r="L48">
        <v>1476.4509803921565</v>
      </c>
      <c r="M48">
        <v>1687.3725490196073</v>
      </c>
      <c r="N48">
        <v>1898.2941176470581</v>
      </c>
    </row>
    <row r="49" spans="1:23" x14ac:dyDescent="0.35">
      <c r="B49" s="4">
        <v>18</v>
      </c>
      <c r="C49">
        <v>7.85</v>
      </c>
      <c r="D49">
        <v>15.392156862745098</v>
      </c>
      <c r="E49">
        <v>26.936274509803919</v>
      </c>
      <c r="F49">
        <v>73.112745098039213</v>
      </c>
      <c r="G49">
        <v>134.68137254901958</v>
      </c>
      <c r="H49">
        <v>192.4019607843137</v>
      </c>
      <c r="I49">
        <v>269.36274509803917</v>
      </c>
      <c r="J49">
        <v>384.8039215686274</v>
      </c>
      <c r="K49">
        <v>461.76470588235287</v>
      </c>
      <c r="L49">
        <v>538.72549019607834</v>
      </c>
      <c r="M49">
        <v>615.68627450980375</v>
      </c>
      <c r="N49">
        <v>692.64705882352916</v>
      </c>
    </row>
    <row r="50" spans="1:23" x14ac:dyDescent="0.35">
      <c r="B50" s="4">
        <v>19</v>
      </c>
      <c r="C50">
        <v>0.16300000000000001</v>
      </c>
      <c r="D50">
        <v>0.31960784313725493</v>
      </c>
      <c r="E50">
        <v>0.55931372549019609</v>
      </c>
      <c r="F50">
        <v>1.5181372549019609</v>
      </c>
      <c r="G50">
        <v>2.7965686274509807</v>
      </c>
      <c r="H50">
        <v>3.9950980392156867</v>
      </c>
      <c r="I50">
        <v>5.5931372549019613</v>
      </c>
      <c r="J50">
        <v>7.9901960784313735</v>
      </c>
      <c r="K50">
        <v>9.5882352941176467</v>
      </c>
      <c r="L50">
        <v>11.186274509803921</v>
      </c>
      <c r="M50">
        <v>12.784313725490195</v>
      </c>
      <c r="N50">
        <v>14.382352941176471</v>
      </c>
    </row>
    <row r="51" spans="1:23" x14ac:dyDescent="0.35">
      <c r="B51" s="4">
        <v>20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23" x14ac:dyDescent="0.35">
      <c r="B52" s="4">
        <v>21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23" x14ac:dyDescent="0.35">
      <c r="B53" s="4">
        <v>22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23" x14ac:dyDescent="0.35">
      <c r="B54" s="4">
        <v>23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23" x14ac:dyDescent="0.35">
      <c r="B55" s="4">
        <v>24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7" spans="1:23" x14ac:dyDescent="0.35">
      <c r="A57" s="4" t="s">
        <v>196</v>
      </c>
      <c r="B57" s="4" t="s">
        <v>29</v>
      </c>
      <c r="C57">
        <v>102</v>
      </c>
      <c r="D57">
        <v>200</v>
      </c>
      <c r="E57">
        <v>350</v>
      </c>
      <c r="F57">
        <v>950</v>
      </c>
      <c r="G57">
        <v>1750</v>
      </c>
      <c r="H57">
        <v>2500</v>
      </c>
      <c r="I57">
        <v>3500</v>
      </c>
      <c r="J57">
        <v>5000</v>
      </c>
      <c r="K57">
        <v>6000</v>
      </c>
      <c r="L57">
        <v>7000</v>
      </c>
      <c r="M57">
        <v>8000</v>
      </c>
      <c r="N57">
        <v>9000</v>
      </c>
    </row>
    <row r="58" spans="1:23" x14ac:dyDescent="0.35">
      <c r="A58" s="4" t="s">
        <v>197</v>
      </c>
      <c r="C58" s="3">
        <v>102</v>
      </c>
      <c r="D58" s="3">
        <v>200</v>
      </c>
      <c r="E58" s="3">
        <v>350</v>
      </c>
      <c r="F58" s="3">
        <v>2500</v>
      </c>
      <c r="G58" s="3">
        <v>5000</v>
      </c>
      <c r="H58" s="3">
        <v>7500</v>
      </c>
      <c r="I58" s="3">
        <v>10500</v>
      </c>
      <c r="J58" s="3">
        <v>11000</v>
      </c>
      <c r="K58" s="3">
        <v>11500</v>
      </c>
      <c r="L58" s="3">
        <v>12000</v>
      </c>
      <c r="M58" s="3">
        <v>13000</v>
      </c>
      <c r="N58" s="3">
        <v>14000</v>
      </c>
      <c r="O58" s="3"/>
      <c r="P58" s="3"/>
      <c r="Q58" s="3"/>
      <c r="R58" s="3"/>
      <c r="S58" s="3"/>
      <c r="T58" s="3"/>
      <c r="U58" s="3"/>
      <c r="V58" s="3"/>
      <c r="W58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M19"/>
  <sheetViews>
    <sheetView workbookViewId="0">
      <selection activeCell="B2" sqref="B2"/>
    </sheetView>
  </sheetViews>
  <sheetFormatPr defaultRowHeight="14.5" x14ac:dyDescent="0.35"/>
  <sheetData>
    <row r="1" spans="1:13" x14ac:dyDescent="0.35">
      <c r="A1" s="58" t="s">
        <v>105</v>
      </c>
      <c r="B1" s="58">
        <v>2016</v>
      </c>
      <c r="C1" s="58">
        <v>2017</v>
      </c>
      <c r="D1" s="58">
        <v>2018</v>
      </c>
      <c r="E1" s="58">
        <v>2019</v>
      </c>
      <c r="F1" s="58">
        <v>2020</v>
      </c>
      <c r="G1" s="58">
        <v>2021</v>
      </c>
      <c r="H1" s="58">
        <v>2022</v>
      </c>
      <c r="I1" s="58">
        <v>2023</v>
      </c>
      <c r="J1" s="58">
        <v>2024</v>
      </c>
      <c r="K1" s="58">
        <v>2025</v>
      </c>
      <c r="L1" s="58">
        <v>2026</v>
      </c>
      <c r="M1" s="58">
        <v>2027</v>
      </c>
    </row>
    <row r="2" spans="1:13" x14ac:dyDescent="0.35">
      <c r="A2" s="58" t="s">
        <v>103</v>
      </c>
      <c r="B2" s="11">
        <v>2380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x14ac:dyDescent="0.35">
      <c r="A3" s="58" t="s">
        <v>117</v>
      </c>
      <c r="B3" s="11">
        <v>2330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 x14ac:dyDescent="0.35">
      <c r="A4" s="58" t="s">
        <v>245</v>
      </c>
      <c r="B4" s="11">
        <v>1930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3" x14ac:dyDescent="0.35">
      <c r="A5" s="58" t="s">
        <v>37</v>
      </c>
      <c r="B5" s="11">
        <v>2100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3" x14ac:dyDescent="0.35">
      <c r="A6" s="58" t="s">
        <v>121</v>
      </c>
      <c r="B6" s="44">
        <v>1930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</row>
    <row r="7" spans="1:13" x14ac:dyDescent="0.35">
      <c r="A7" s="58" t="s">
        <v>246</v>
      </c>
      <c r="B7" s="44">
        <v>2780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</row>
    <row r="8" spans="1:13" x14ac:dyDescent="0.35">
      <c r="A8" s="58" t="s">
        <v>247</v>
      </c>
      <c r="B8" s="111">
        <v>2780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</row>
    <row r="9" spans="1:13" x14ac:dyDescent="0.35">
      <c r="A9" s="58" t="s">
        <v>102</v>
      </c>
      <c r="B9" s="76">
        <v>2780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</row>
    <row r="10" spans="1:13" x14ac:dyDescent="0.35">
      <c r="A10" s="58" t="s">
        <v>248</v>
      </c>
      <c r="B10" s="11">
        <v>2380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</row>
    <row r="11" spans="1:13" x14ac:dyDescent="0.35">
      <c r="A11" s="58" t="s">
        <v>106</v>
      </c>
      <c r="B11" s="11">
        <v>2330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</row>
    <row r="12" spans="1:13" x14ac:dyDescent="0.35">
      <c r="A12" s="58" t="s">
        <v>249</v>
      </c>
      <c r="B12" s="11">
        <v>1930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</row>
    <row r="13" spans="1:13" x14ac:dyDescent="0.35">
      <c r="A13" s="58" t="s">
        <v>250</v>
      </c>
      <c r="B13" s="77">
        <v>3500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</row>
    <row r="14" spans="1:13" x14ac:dyDescent="0.35">
      <c r="A14" s="58" t="s">
        <v>251</v>
      </c>
      <c r="B14" s="77">
        <v>3500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</row>
    <row r="15" spans="1:13" x14ac:dyDescent="0.35">
      <c r="A15" s="58" t="s">
        <v>252</v>
      </c>
      <c r="B15" s="77">
        <v>3500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</row>
    <row r="16" spans="1:13" x14ac:dyDescent="0.35">
      <c r="A16" s="58" t="s">
        <v>253</v>
      </c>
      <c r="B16" s="77">
        <v>3500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</row>
    <row r="17" spans="1:13" x14ac:dyDescent="0.35">
      <c r="A17" s="58" t="s">
        <v>254</v>
      </c>
      <c r="B17" s="77">
        <v>1830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</row>
    <row r="18" spans="1:13" x14ac:dyDescent="0.35">
      <c r="A18" s="58" t="s">
        <v>255</v>
      </c>
      <c r="B18" s="77">
        <v>3500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</row>
    <row r="19" spans="1:13" x14ac:dyDescent="0.35">
      <c r="A19" s="58"/>
      <c r="B19" s="79">
        <v>0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N19"/>
  <sheetViews>
    <sheetView workbookViewId="0">
      <selection activeCell="B2" sqref="A1:M19"/>
    </sheetView>
  </sheetViews>
  <sheetFormatPr defaultRowHeight="14.5" x14ac:dyDescent="0.35"/>
  <sheetData>
    <row r="1" spans="1:14" x14ac:dyDescent="0.35">
      <c r="A1" s="58" t="s">
        <v>105</v>
      </c>
      <c r="B1">
        <v>2016</v>
      </c>
      <c r="C1">
        <v>2017</v>
      </c>
      <c r="D1" s="58">
        <v>2018</v>
      </c>
      <c r="E1" s="58">
        <v>2019</v>
      </c>
      <c r="F1" s="58">
        <v>2020</v>
      </c>
      <c r="G1" s="58">
        <v>2021</v>
      </c>
      <c r="H1" s="58">
        <v>2022</v>
      </c>
      <c r="I1" s="58">
        <v>2023</v>
      </c>
      <c r="J1" s="58">
        <v>2024</v>
      </c>
      <c r="K1" s="58">
        <v>2025</v>
      </c>
      <c r="L1" s="58">
        <v>2026</v>
      </c>
      <c r="M1" s="58">
        <v>2027</v>
      </c>
      <c r="N1" s="58"/>
    </row>
    <row r="2" spans="1:14" x14ac:dyDescent="0.35">
      <c r="A2" s="58" t="s">
        <v>103</v>
      </c>
      <c r="B2" s="11">
        <v>60581636.32</v>
      </c>
    </row>
    <row r="3" spans="1:14" x14ac:dyDescent="0.35">
      <c r="A3" s="58" t="s">
        <v>117</v>
      </c>
      <c r="B3" s="11">
        <v>31328293.363481499</v>
      </c>
    </row>
    <row r="4" spans="1:14" x14ac:dyDescent="0.35">
      <c r="A4" s="58" t="s">
        <v>245</v>
      </c>
      <c r="B4" s="11">
        <v>60670607.192681499</v>
      </c>
    </row>
    <row r="5" spans="1:14" x14ac:dyDescent="0.35">
      <c r="A5" s="58" t="s">
        <v>37</v>
      </c>
      <c r="B5" s="11">
        <v>31213744.050741807</v>
      </c>
    </row>
    <row r="6" spans="1:14" x14ac:dyDescent="0.35">
      <c r="A6" s="58" t="s">
        <v>121</v>
      </c>
      <c r="B6" s="44">
        <v>60670607.192681499</v>
      </c>
    </row>
    <row r="7" spans="1:14" x14ac:dyDescent="0.35">
      <c r="A7" s="58" t="s">
        <v>246</v>
      </c>
      <c r="B7" s="44">
        <v>65473531.200000003</v>
      </c>
    </row>
    <row r="8" spans="1:14" x14ac:dyDescent="0.35">
      <c r="A8" s="58" t="s">
        <v>247</v>
      </c>
      <c r="B8" s="111">
        <v>65473531.200000003</v>
      </c>
    </row>
    <row r="9" spans="1:14" x14ac:dyDescent="0.35">
      <c r="A9" s="58" t="s">
        <v>102</v>
      </c>
      <c r="B9" s="142">
        <v>72350334</v>
      </c>
    </row>
    <row r="10" spans="1:14" x14ac:dyDescent="0.35">
      <c r="A10" s="58" t="s">
        <v>248</v>
      </c>
      <c r="B10" s="11">
        <v>60581636.32</v>
      </c>
    </row>
    <row r="11" spans="1:14" x14ac:dyDescent="0.35">
      <c r="A11" s="58" t="s">
        <v>106</v>
      </c>
      <c r="B11" s="11">
        <v>31328293.363481499</v>
      </c>
    </row>
    <row r="12" spans="1:14" x14ac:dyDescent="0.35">
      <c r="A12" s="58" t="s">
        <v>249</v>
      </c>
      <c r="B12" s="11">
        <v>60670607.192681499</v>
      </c>
    </row>
    <row r="13" spans="1:14" x14ac:dyDescent="0.35">
      <c r="A13" s="58" t="s">
        <v>250</v>
      </c>
      <c r="B13" s="77">
        <f>Q13*40000</f>
        <v>0</v>
      </c>
    </row>
    <row r="14" spans="1:14" x14ac:dyDescent="0.35">
      <c r="A14" s="58" t="s">
        <v>251</v>
      </c>
      <c r="B14" s="77">
        <f t="shared" ref="B14:B18" si="0">Q14*40000</f>
        <v>0</v>
      </c>
    </row>
    <row r="15" spans="1:14" x14ac:dyDescent="0.35">
      <c r="A15" s="58" t="s">
        <v>252</v>
      </c>
      <c r="B15" s="77">
        <f t="shared" si="0"/>
        <v>0</v>
      </c>
    </row>
    <row r="16" spans="1:14" x14ac:dyDescent="0.35">
      <c r="A16" s="58" t="s">
        <v>253</v>
      </c>
      <c r="B16" s="77">
        <f t="shared" si="0"/>
        <v>0</v>
      </c>
    </row>
    <row r="17" spans="1:2" x14ac:dyDescent="0.35">
      <c r="A17" s="58" t="s">
        <v>254</v>
      </c>
      <c r="B17" s="77" t="e">
        <f>B22*Q17/Q3</f>
        <v>#DIV/0!</v>
      </c>
    </row>
    <row r="18" spans="1:2" x14ac:dyDescent="0.35">
      <c r="A18" s="58" t="s">
        <v>255</v>
      </c>
      <c r="B18" s="77">
        <f t="shared" si="0"/>
        <v>0</v>
      </c>
    </row>
    <row r="19" spans="1:2" x14ac:dyDescent="0.35">
      <c r="B19" s="8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7">
    <tabColor rgb="FFFFFF00"/>
  </sheetPr>
  <dimension ref="A1:Y68"/>
  <sheetViews>
    <sheetView workbookViewId="0">
      <selection activeCell="N2" sqref="N2:W68"/>
    </sheetView>
  </sheetViews>
  <sheetFormatPr defaultColWidth="9.1796875" defaultRowHeight="14.5" x14ac:dyDescent="0.35"/>
  <cols>
    <col min="1" max="1" width="22.7265625" style="58" customWidth="1"/>
    <col min="2" max="16384" width="9.1796875" style="58"/>
  </cols>
  <sheetData>
    <row r="1" spans="1:25" x14ac:dyDescent="0.35">
      <c r="A1" s="13" t="s">
        <v>30</v>
      </c>
      <c r="B1" s="58">
        <v>2016</v>
      </c>
      <c r="C1" s="58">
        <v>2017</v>
      </c>
      <c r="D1" s="58">
        <v>2018</v>
      </c>
      <c r="E1" s="58">
        <v>2019</v>
      </c>
      <c r="F1" s="58">
        <v>2020</v>
      </c>
      <c r="G1" s="58">
        <v>2021</v>
      </c>
      <c r="H1" s="58">
        <v>2022</v>
      </c>
      <c r="I1" s="58">
        <v>2023</v>
      </c>
      <c r="J1" s="58">
        <v>2024</v>
      </c>
      <c r="K1" s="58">
        <v>2025</v>
      </c>
      <c r="L1" s="58">
        <v>2026</v>
      </c>
      <c r="M1" s="58">
        <v>2027</v>
      </c>
      <c r="N1" s="58">
        <v>2028</v>
      </c>
      <c r="O1" s="58">
        <v>2029</v>
      </c>
      <c r="P1" s="58">
        <v>2030</v>
      </c>
      <c r="Q1" s="58">
        <v>2031</v>
      </c>
      <c r="R1" s="58">
        <v>2032</v>
      </c>
      <c r="S1" s="58">
        <v>2033</v>
      </c>
      <c r="T1" s="58">
        <v>2034</v>
      </c>
      <c r="U1" s="58">
        <v>2035</v>
      </c>
      <c r="V1" s="58">
        <v>2036</v>
      </c>
      <c r="W1" s="58">
        <v>2037</v>
      </c>
    </row>
    <row r="2" spans="1:25" x14ac:dyDescent="0.35">
      <c r="A2" s="37" t="s">
        <v>203</v>
      </c>
      <c r="B2" s="12">
        <v>1910</v>
      </c>
      <c r="C2" s="12">
        <v>1870</v>
      </c>
      <c r="D2" s="12">
        <f t="shared" ref="D2:M2" si="0">C2*(1+$Y2)</f>
        <v>1963.5</v>
      </c>
      <c r="E2" s="12">
        <f t="shared" si="0"/>
        <v>2061.6750000000002</v>
      </c>
      <c r="F2" s="12">
        <f t="shared" si="0"/>
        <v>2164.7587500000004</v>
      </c>
      <c r="G2" s="12">
        <f t="shared" si="0"/>
        <v>2272.9966875000005</v>
      </c>
      <c r="H2" s="12">
        <f t="shared" si="0"/>
        <v>2386.6465218750004</v>
      </c>
      <c r="I2" s="12">
        <f t="shared" si="0"/>
        <v>2505.9788479687504</v>
      </c>
      <c r="J2" s="12">
        <f t="shared" si="0"/>
        <v>2631.2777903671881</v>
      </c>
      <c r="K2" s="12">
        <f t="shared" si="0"/>
        <v>2762.8416798855478</v>
      </c>
      <c r="L2" s="12">
        <f t="shared" si="0"/>
        <v>2900.9837638798253</v>
      </c>
      <c r="M2" s="12">
        <f t="shared" si="0"/>
        <v>3046.0329520738169</v>
      </c>
      <c r="N2" s="12">
        <v>3046.0329520738169</v>
      </c>
      <c r="O2" s="12">
        <v>3046.0329520738169</v>
      </c>
      <c r="P2" s="12">
        <v>3046.0329520738169</v>
      </c>
      <c r="Q2" s="12">
        <v>3046.0329520738169</v>
      </c>
      <c r="R2" s="12">
        <v>3046.0329520738169</v>
      </c>
      <c r="S2" s="12">
        <v>3046.0329520738169</v>
      </c>
      <c r="T2" s="12">
        <v>3046.0329520738169</v>
      </c>
      <c r="U2" s="12">
        <v>3046.0329520738169</v>
      </c>
      <c r="V2" s="12">
        <v>3046.0329520738169</v>
      </c>
      <c r="W2" s="12">
        <v>3046.0329520738169</v>
      </c>
      <c r="X2" s="12"/>
      <c r="Y2" s="58">
        <v>0.05</v>
      </c>
    </row>
    <row r="3" spans="1:25" x14ac:dyDescent="0.35">
      <c r="A3" s="14" t="s">
        <v>204</v>
      </c>
      <c r="B3" s="11">
        <v>1830</v>
      </c>
      <c r="C3" s="11">
        <v>1620</v>
      </c>
      <c r="D3" s="12">
        <f t="shared" ref="D3:M3" si="1">C3*(1+$Y3)</f>
        <v>1701</v>
      </c>
      <c r="E3" s="12">
        <f t="shared" si="1"/>
        <v>1786.0500000000002</v>
      </c>
      <c r="F3" s="12">
        <f t="shared" si="1"/>
        <v>1875.3525000000002</v>
      </c>
      <c r="G3" s="12">
        <f t="shared" si="1"/>
        <v>1969.1201250000004</v>
      </c>
      <c r="H3" s="12">
        <f t="shared" si="1"/>
        <v>2067.5761312500003</v>
      </c>
      <c r="I3" s="12">
        <f t="shared" si="1"/>
        <v>2170.9549378125002</v>
      </c>
      <c r="J3" s="12">
        <f t="shared" si="1"/>
        <v>2279.5026847031254</v>
      </c>
      <c r="K3" s="12">
        <f t="shared" si="1"/>
        <v>2393.4778189382819</v>
      </c>
      <c r="L3" s="12">
        <f t="shared" si="1"/>
        <v>2513.1517098851959</v>
      </c>
      <c r="M3" s="12">
        <f t="shared" si="1"/>
        <v>2638.8092953794558</v>
      </c>
      <c r="N3" s="12">
        <v>2638.8092953794558</v>
      </c>
      <c r="O3" s="12">
        <v>2638.8092953794558</v>
      </c>
      <c r="P3" s="12">
        <v>2638.8092953794558</v>
      </c>
      <c r="Q3" s="12">
        <v>2638.8092953794558</v>
      </c>
      <c r="R3" s="12">
        <v>2638.8092953794558</v>
      </c>
      <c r="S3" s="12">
        <v>2638.8092953794558</v>
      </c>
      <c r="T3" s="12">
        <v>2638.8092953794558</v>
      </c>
      <c r="U3" s="12">
        <v>2638.8092953794558</v>
      </c>
      <c r="V3" s="12">
        <v>2638.8092953794558</v>
      </c>
      <c r="W3" s="12">
        <v>2638.8092953794558</v>
      </c>
      <c r="X3" s="12"/>
      <c r="Y3" s="58">
        <v>0.05</v>
      </c>
    </row>
    <row r="4" spans="1:25" x14ac:dyDescent="0.35">
      <c r="A4" s="84" t="s">
        <v>34</v>
      </c>
      <c r="B4" s="83">
        <v>5100</v>
      </c>
      <c r="C4" s="83">
        <v>3470</v>
      </c>
      <c r="D4" s="12">
        <f t="shared" ref="D4:M4" si="2">C4*(1+$Y4)</f>
        <v>3643.5</v>
      </c>
      <c r="E4" s="12">
        <f t="shared" si="2"/>
        <v>3825.6750000000002</v>
      </c>
      <c r="F4" s="12">
        <f t="shared" si="2"/>
        <v>4016.9587500000002</v>
      </c>
      <c r="G4" s="12">
        <f t="shared" si="2"/>
        <v>4217.8066875000004</v>
      </c>
      <c r="H4" s="12">
        <f t="shared" si="2"/>
        <v>4428.6970218750002</v>
      </c>
      <c r="I4" s="12">
        <f t="shared" si="2"/>
        <v>4650.13187296875</v>
      </c>
      <c r="J4" s="12">
        <f t="shared" si="2"/>
        <v>4882.638466617188</v>
      </c>
      <c r="K4" s="12">
        <f t="shared" si="2"/>
        <v>5126.7703899480475</v>
      </c>
      <c r="L4" s="12">
        <f t="shared" si="2"/>
        <v>5383.1089094454501</v>
      </c>
      <c r="M4" s="12">
        <f t="shared" si="2"/>
        <v>5652.2643549177228</v>
      </c>
      <c r="N4" s="12">
        <v>5652.2643549177228</v>
      </c>
      <c r="O4" s="12">
        <v>5652.2643549177228</v>
      </c>
      <c r="P4" s="12">
        <v>5652.2643549177228</v>
      </c>
      <c r="Q4" s="12">
        <v>5652.2643549177228</v>
      </c>
      <c r="R4" s="12">
        <v>5652.2643549177228</v>
      </c>
      <c r="S4" s="12">
        <v>5652.2643549177228</v>
      </c>
      <c r="T4" s="12">
        <v>5652.2643549177228</v>
      </c>
      <c r="U4" s="12">
        <v>5652.2643549177228</v>
      </c>
      <c r="V4" s="12">
        <v>5652.2643549177228</v>
      </c>
      <c r="W4" s="12">
        <v>5652.2643549177228</v>
      </c>
      <c r="X4" s="12"/>
      <c r="Y4" s="58">
        <v>0.05</v>
      </c>
    </row>
    <row r="5" spans="1:25" x14ac:dyDescent="0.35">
      <c r="A5" s="90" t="s">
        <v>205</v>
      </c>
      <c r="B5" s="89">
        <v>2430</v>
      </c>
      <c r="C5" s="89">
        <v>1600</v>
      </c>
      <c r="D5" s="12">
        <f t="shared" ref="D5:M5" si="3">C5*(1+$Y5)</f>
        <v>1680</v>
      </c>
      <c r="E5" s="12">
        <f t="shared" si="3"/>
        <v>1764</v>
      </c>
      <c r="F5" s="12">
        <f t="shared" si="3"/>
        <v>1852.2</v>
      </c>
      <c r="G5" s="12">
        <f t="shared" si="3"/>
        <v>1944.8100000000002</v>
      </c>
      <c r="H5" s="12">
        <f t="shared" si="3"/>
        <v>2042.0505000000003</v>
      </c>
      <c r="I5" s="12">
        <f t="shared" si="3"/>
        <v>2144.1530250000005</v>
      </c>
      <c r="J5" s="12">
        <f t="shared" si="3"/>
        <v>2251.3606762500008</v>
      </c>
      <c r="K5" s="12">
        <f t="shared" si="3"/>
        <v>2363.9287100625011</v>
      </c>
      <c r="L5" s="12">
        <f t="shared" si="3"/>
        <v>2482.1251455656261</v>
      </c>
      <c r="M5" s="12">
        <f t="shared" si="3"/>
        <v>2606.2314028439073</v>
      </c>
      <c r="N5" s="12">
        <v>2606.2314028439073</v>
      </c>
      <c r="O5" s="12">
        <v>2606.2314028439073</v>
      </c>
      <c r="P5" s="12">
        <v>2606.2314028439073</v>
      </c>
      <c r="Q5" s="12">
        <v>2606.2314028439073</v>
      </c>
      <c r="R5" s="12">
        <v>2606.2314028439073</v>
      </c>
      <c r="S5" s="12">
        <v>2606.2314028439073</v>
      </c>
      <c r="T5" s="12">
        <v>2606.2314028439073</v>
      </c>
      <c r="U5" s="12">
        <v>2606.2314028439073</v>
      </c>
      <c r="V5" s="12">
        <v>2606.2314028439073</v>
      </c>
      <c r="W5" s="12">
        <v>2606.2314028439073</v>
      </c>
      <c r="X5" s="12"/>
      <c r="Y5" s="58">
        <v>0.05</v>
      </c>
    </row>
    <row r="6" spans="1:25" x14ac:dyDescent="0.35">
      <c r="A6" s="14" t="s">
        <v>206</v>
      </c>
      <c r="B6" s="11">
        <v>2520</v>
      </c>
      <c r="C6" s="11">
        <v>1520</v>
      </c>
      <c r="D6" s="12">
        <f t="shared" ref="D6:M6" si="4">C6*(1+$Y6)</f>
        <v>1520</v>
      </c>
      <c r="E6" s="12">
        <f t="shared" si="4"/>
        <v>1520</v>
      </c>
      <c r="F6" s="12">
        <f t="shared" si="4"/>
        <v>1520</v>
      </c>
      <c r="G6" s="12">
        <f t="shared" si="4"/>
        <v>1520</v>
      </c>
      <c r="H6" s="12">
        <f t="shared" si="4"/>
        <v>1520</v>
      </c>
      <c r="I6" s="12">
        <f t="shared" si="4"/>
        <v>1520</v>
      </c>
      <c r="J6" s="12">
        <f t="shared" si="4"/>
        <v>1520</v>
      </c>
      <c r="K6" s="12">
        <f t="shared" si="4"/>
        <v>1520</v>
      </c>
      <c r="L6" s="12">
        <f t="shared" si="4"/>
        <v>1520</v>
      </c>
      <c r="M6" s="12">
        <f t="shared" si="4"/>
        <v>1520</v>
      </c>
      <c r="N6" s="12">
        <v>1520</v>
      </c>
      <c r="O6" s="12">
        <v>1520</v>
      </c>
      <c r="P6" s="12">
        <v>1520</v>
      </c>
      <c r="Q6" s="12">
        <v>1520</v>
      </c>
      <c r="R6" s="12">
        <v>1520</v>
      </c>
      <c r="S6" s="12">
        <v>1520</v>
      </c>
      <c r="T6" s="12">
        <v>1520</v>
      </c>
      <c r="U6" s="12">
        <v>1520</v>
      </c>
      <c r="V6" s="12">
        <v>1520</v>
      </c>
      <c r="W6" s="12">
        <v>1520</v>
      </c>
      <c r="X6" s="12"/>
      <c r="Y6" s="58">
        <v>0</v>
      </c>
    </row>
    <row r="7" spans="1:25" x14ac:dyDescent="0.35">
      <c r="A7" s="84" t="s">
        <v>37</v>
      </c>
      <c r="B7" s="83">
        <v>4360</v>
      </c>
      <c r="C7" s="83">
        <v>3450</v>
      </c>
      <c r="D7" s="12">
        <f t="shared" ref="D7:M7" si="5">C7*(1+$Y7)</f>
        <v>3622.5</v>
      </c>
      <c r="E7" s="12">
        <f t="shared" si="5"/>
        <v>3803.625</v>
      </c>
      <c r="F7" s="12">
        <f t="shared" si="5"/>
        <v>3993.8062500000001</v>
      </c>
      <c r="G7" s="12">
        <f t="shared" si="5"/>
        <v>4193.4965625000004</v>
      </c>
      <c r="H7" s="12">
        <f t="shared" si="5"/>
        <v>4403.1713906250006</v>
      </c>
      <c r="I7" s="12">
        <f t="shared" si="5"/>
        <v>4623.3299601562512</v>
      </c>
      <c r="J7" s="12">
        <f t="shared" si="5"/>
        <v>4854.4964581640643</v>
      </c>
      <c r="K7" s="12">
        <f t="shared" si="5"/>
        <v>5097.2212810722676</v>
      </c>
      <c r="L7" s="12">
        <f t="shared" si="5"/>
        <v>5352.0823451258811</v>
      </c>
      <c r="M7" s="12">
        <f t="shared" si="5"/>
        <v>5619.6864623821757</v>
      </c>
      <c r="N7" s="12">
        <v>5619.6864623821757</v>
      </c>
      <c r="O7" s="12">
        <v>5619.6864623821757</v>
      </c>
      <c r="P7" s="12">
        <v>5619.6864623821757</v>
      </c>
      <c r="Q7" s="12">
        <v>5619.6864623821757</v>
      </c>
      <c r="R7" s="12">
        <v>5619.6864623821757</v>
      </c>
      <c r="S7" s="12">
        <v>5619.6864623821757</v>
      </c>
      <c r="T7" s="12">
        <v>5619.6864623821757</v>
      </c>
      <c r="U7" s="12">
        <v>5619.6864623821757</v>
      </c>
      <c r="V7" s="12">
        <v>5619.6864623821757</v>
      </c>
      <c r="W7" s="12">
        <v>5619.6864623821757</v>
      </c>
      <c r="X7" s="12"/>
      <c r="Y7" s="58">
        <v>0.05</v>
      </c>
    </row>
    <row r="8" spans="1:25" x14ac:dyDescent="0.35">
      <c r="A8" s="84" t="s">
        <v>38</v>
      </c>
      <c r="B8" s="83">
        <v>3910</v>
      </c>
      <c r="C8" s="83">
        <v>3900</v>
      </c>
      <c r="D8" s="12">
        <f t="shared" ref="D8:M8" si="6">C8*(1+$Y8)</f>
        <v>4095</v>
      </c>
      <c r="E8" s="12">
        <f t="shared" si="6"/>
        <v>4299.75</v>
      </c>
      <c r="F8" s="12">
        <f t="shared" si="6"/>
        <v>4514.7375000000002</v>
      </c>
      <c r="G8" s="12">
        <f t="shared" si="6"/>
        <v>4740.4743750000007</v>
      </c>
      <c r="H8" s="12">
        <f t="shared" si="6"/>
        <v>4977.4980937500013</v>
      </c>
      <c r="I8" s="12">
        <f t="shared" si="6"/>
        <v>5226.3729984375013</v>
      </c>
      <c r="J8" s="12">
        <f t="shared" si="6"/>
        <v>5487.6916483593768</v>
      </c>
      <c r="K8" s="12">
        <f t="shared" si="6"/>
        <v>5762.0762307773457</v>
      </c>
      <c r="L8" s="12">
        <f t="shared" si="6"/>
        <v>6050.1800423162131</v>
      </c>
      <c r="M8" s="12">
        <f t="shared" si="6"/>
        <v>6352.6890444320243</v>
      </c>
      <c r="N8" s="12">
        <v>6352.6890444320243</v>
      </c>
      <c r="O8" s="12">
        <v>6352.6890444320243</v>
      </c>
      <c r="P8" s="12">
        <v>6352.6890444320243</v>
      </c>
      <c r="Q8" s="12">
        <v>6352.6890444320243</v>
      </c>
      <c r="R8" s="12">
        <v>6352.6890444320243</v>
      </c>
      <c r="S8" s="12">
        <v>6352.6890444320243</v>
      </c>
      <c r="T8" s="12">
        <v>6352.6890444320243</v>
      </c>
      <c r="U8" s="12">
        <v>6352.6890444320243</v>
      </c>
      <c r="V8" s="12">
        <v>6352.6890444320243</v>
      </c>
      <c r="W8" s="12">
        <v>6352.6890444320243</v>
      </c>
      <c r="X8" s="12"/>
      <c r="Y8" s="58">
        <v>0.05</v>
      </c>
    </row>
    <row r="9" spans="1:25" x14ac:dyDescent="0.35">
      <c r="A9" s="14" t="s">
        <v>207</v>
      </c>
      <c r="B9" s="11">
        <v>3330</v>
      </c>
      <c r="C9" s="11">
        <v>3210</v>
      </c>
      <c r="D9" s="12">
        <f t="shared" ref="D9:M9" si="7">C9*(1+$Y9)</f>
        <v>3370.5</v>
      </c>
      <c r="E9" s="12">
        <f t="shared" si="7"/>
        <v>3539.0250000000001</v>
      </c>
      <c r="F9" s="12">
        <f t="shared" si="7"/>
        <v>3715.9762500000002</v>
      </c>
      <c r="G9" s="12">
        <f t="shared" si="7"/>
        <v>3901.7750625000003</v>
      </c>
      <c r="H9" s="12">
        <f t="shared" si="7"/>
        <v>4096.8638156250008</v>
      </c>
      <c r="I9" s="12">
        <f t="shared" si="7"/>
        <v>4301.7070064062509</v>
      </c>
      <c r="J9" s="12">
        <f t="shared" si="7"/>
        <v>4516.7923567265634</v>
      </c>
      <c r="K9" s="12">
        <f t="shared" si="7"/>
        <v>4742.6319745628916</v>
      </c>
      <c r="L9" s="12">
        <f t="shared" si="7"/>
        <v>4979.7635732910367</v>
      </c>
      <c r="M9" s="12">
        <f t="shared" si="7"/>
        <v>5228.7517519555886</v>
      </c>
      <c r="N9" s="12">
        <v>5228.7517519555886</v>
      </c>
      <c r="O9" s="12">
        <v>5228.7517519555886</v>
      </c>
      <c r="P9" s="12">
        <v>5228.7517519555886</v>
      </c>
      <c r="Q9" s="12">
        <v>5228.7517519555886</v>
      </c>
      <c r="R9" s="12">
        <v>5228.7517519555886</v>
      </c>
      <c r="S9" s="12">
        <v>5228.7517519555886</v>
      </c>
      <c r="T9" s="12">
        <v>5228.7517519555886</v>
      </c>
      <c r="U9" s="12">
        <v>5228.7517519555886</v>
      </c>
      <c r="V9" s="12">
        <v>5228.7517519555886</v>
      </c>
      <c r="W9" s="12">
        <v>5228.7517519555886</v>
      </c>
      <c r="X9" s="12"/>
      <c r="Y9" s="58">
        <v>0.05</v>
      </c>
    </row>
    <row r="10" spans="1:25" x14ac:dyDescent="0.35">
      <c r="A10" s="14" t="s">
        <v>208</v>
      </c>
      <c r="B10" s="11">
        <v>3230</v>
      </c>
      <c r="C10" s="11">
        <v>3210</v>
      </c>
      <c r="D10" s="12">
        <f t="shared" ref="D10:M10" si="8">C10*(1+$Y10)</f>
        <v>3370.5</v>
      </c>
      <c r="E10" s="12">
        <f t="shared" si="8"/>
        <v>3539.0250000000001</v>
      </c>
      <c r="F10" s="12">
        <f t="shared" si="8"/>
        <v>3715.9762500000002</v>
      </c>
      <c r="G10" s="12">
        <f t="shared" si="8"/>
        <v>3901.7750625000003</v>
      </c>
      <c r="H10" s="12">
        <f t="shared" si="8"/>
        <v>4096.8638156250008</v>
      </c>
      <c r="I10" s="12">
        <f t="shared" si="8"/>
        <v>4301.7070064062509</v>
      </c>
      <c r="J10" s="12">
        <f t="shared" si="8"/>
        <v>4516.7923567265634</v>
      </c>
      <c r="K10" s="12">
        <f t="shared" si="8"/>
        <v>4742.6319745628916</v>
      </c>
      <c r="L10" s="12">
        <f t="shared" si="8"/>
        <v>4979.7635732910367</v>
      </c>
      <c r="M10" s="12">
        <f t="shared" si="8"/>
        <v>5228.7517519555886</v>
      </c>
      <c r="N10" s="12">
        <v>5228.7517519555886</v>
      </c>
      <c r="O10" s="12">
        <v>5228.7517519555886</v>
      </c>
      <c r="P10" s="12">
        <v>5228.7517519555886</v>
      </c>
      <c r="Q10" s="12">
        <v>5228.7517519555886</v>
      </c>
      <c r="R10" s="12">
        <v>5228.7517519555886</v>
      </c>
      <c r="S10" s="12">
        <v>5228.7517519555886</v>
      </c>
      <c r="T10" s="12">
        <v>5228.7517519555886</v>
      </c>
      <c r="U10" s="12">
        <v>5228.7517519555886</v>
      </c>
      <c r="V10" s="12">
        <v>5228.7517519555886</v>
      </c>
      <c r="W10" s="12">
        <v>5228.7517519555886</v>
      </c>
      <c r="X10" s="12"/>
      <c r="Y10" s="58">
        <v>0.05</v>
      </c>
    </row>
    <row r="11" spans="1:25" x14ac:dyDescent="0.35">
      <c r="A11" s="14" t="s">
        <v>209</v>
      </c>
      <c r="B11" s="11">
        <v>3440</v>
      </c>
      <c r="C11" s="11">
        <v>2670</v>
      </c>
      <c r="D11" s="12">
        <f t="shared" ref="D11:M11" si="9">C11*(1+$Y11)</f>
        <v>2803.5</v>
      </c>
      <c r="E11" s="12">
        <f t="shared" si="9"/>
        <v>2943.6750000000002</v>
      </c>
      <c r="F11" s="12">
        <f t="shared" si="9"/>
        <v>3090.8587500000003</v>
      </c>
      <c r="G11" s="12">
        <f t="shared" si="9"/>
        <v>3245.4016875000007</v>
      </c>
      <c r="H11" s="12">
        <f t="shared" si="9"/>
        <v>3407.671771875001</v>
      </c>
      <c r="I11" s="12">
        <f t="shared" si="9"/>
        <v>3578.0553604687511</v>
      </c>
      <c r="J11" s="12">
        <f t="shared" si="9"/>
        <v>3756.9581284921887</v>
      </c>
      <c r="K11" s="12">
        <f t="shared" si="9"/>
        <v>3944.8060349167981</v>
      </c>
      <c r="L11" s="12">
        <f t="shared" si="9"/>
        <v>4142.0463366626382</v>
      </c>
      <c r="M11" s="12">
        <f t="shared" si="9"/>
        <v>4349.1486534957703</v>
      </c>
      <c r="N11" s="12">
        <v>4349.1486534957703</v>
      </c>
      <c r="O11" s="12">
        <v>4349.1486534957703</v>
      </c>
      <c r="P11" s="12">
        <v>4349.1486534957703</v>
      </c>
      <c r="Q11" s="12">
        <v>4349.1486534957703</v>
      </c>
      <c r="R11" s="12">
        <v>4349.1486534957703</v>
      </c>
      <c r="S11" s="12">
        <v>4349.1486534957703</v>
      </c>
      <c r="T11" s="12">
        <v>4349.1486534957703</v>
      </c>
      <c r="U11" s="12">
        <v>4349.1486534957703</v>
      </c>
      <c r="V11" s="12">
        <v>4349.1486534957703</v>
      </c>
      <c r="W11" s="12">
        <v>4349.1486534957703</v>
      </c>
      <c r="X11" s="12"/>
      <c r="Y11" s="58">
        <v>0.05</v>
      </c>
    </row>
    <row r="12" spans="1:25" x14ac:dyDescent="0.35">
      <c r="A12" s="14" t="s">
        <v>210</v>
      </c>
      <c r="B12" s="11">
        <v>1790</v>
      </c>
      <c r="C12" s="11">
        <v>1440</v>
      </c>
      <c r="D12" s="12">
        <f t="shared" ref="D12:M12" si="10">C12*(1+$Y12)</f>
        <v>1512</v>
      </c>
      <c r="E12" s="12">
        <f t="shared" si="10"/>
        <v>1587.6000000000001</v>
      </c>
      <c r="F12" s="12">
        <f t="shared" si="10"/>
        <v>1666.9800000000002</v>
      </c>
      <c r="G12" s="12">
        <f t="shared" si="10"/>
        <v>1750.3290000000004</v>
      </c>
      <c r="H12" s="12">
        <f t="shared" si="10"/>
        <v>1837.8454500000005</v>
      </c>
      <c r="I12" s="12">
        <f t="shared" si="10"/>
        <v>1929.7377225000007</v>
      </c>
      <c r="J12" s="12">
        <f t="shared" si="10"/>
        <v>2026.2246086250009</v>
      </c>
      <c r="K12" s="12">
        <f t="shared" si="10"/>
        <v>2127.535839056251</v>
      </c>
      <c r="L12" s="12">
        <f t="shared" si="10"/>
        <v>2233.9126310090637</v>
      </c>
      <c r="M12" s="12">
        <f t="shared" si="10"/>
        <v>2345.6082625595168</v>
      </c>
      <c r="N12" s="12">
        <v>2345.6082625595168</v>
      </c>
      <c r="O12" s="12">
        <v>2345.6082625595168</v>
      </c>
      <c r="P12" s="12">
        <v>2345.6082625595168</v>
      </c>
      <c r="Q12" s="12">
        <v>2345.6082625595168</v>
      </c>
      <c r="R12" s="12">
        <v>2345.6082625595168</v>
      </c>
      <c r="S12" s="12">
        <v>2345.6082625595168</v>
      </c>
      <c r="T12" s="12">
        <v>2345.6082625595168</v>
      </c>
      <c r="U12" s="12">
        <v>2345.6082625595168</v>
      </c>
      <c r="V12" s="12">
        <v>2345.6082625595168</v>
      </c>
      <c r="W12" s="12">
        <v>2345.6082625595168</v>
      </c>
      <c r="X12" s="12"/>
      <c r="Y12" s="58">
        <v>0.05</v>
      </c>
    </row>
    <row r="13" spans="1:25" x14ac:dyDescent="0.35">
      <c r="A13" s="110" t="s">
        <v>43</v>
      </c>
      <c r="B13" s="24">
        <v>0</v>
      </c>
      <c r="C13" s="24">
        <v>0</v>
      </c>
      <c r="D13" s="12">
        <f t="shared" ref="D13:M13" si="11">C13*(1+$Y13)</f>
        <v>0</v>
      </c>
      <c r="E13" s="12">
        <f t="shared" si="11"/>
        <v>0</v>
      </c>
      <c r="F13" s="12">
        <f t="shared" si="11"/>
        <v>0</v>
      </c>
      <c r="G13" s="12">
        <f t="shared" si="11"/>
        <v>0</v>
      </c>
      <c r="H13" s="12">
        <f t="shared" si="11"/>
        <v>0</v>
      </c>
      <c r="I13" s="12">
        <f t="shared" si="11"/>
        <v>0</v>
      </c>
      <c r="J13" s="12">
        <f t="shared" si="11"/>
        <v>0</v>
      </c>
      <c r="K13" s="12">
        <f t="shared" si="11"/>
        <v>0</v>
      </c>
      <c r="L13" s="12">
        <f t="shared" si="11"/>
        <v>0</v>
      </c>
      <c r="M13" s="12">
        <f t="shared" si="11"/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/>
      <c r="Y13" s="58">
        <v>-1.4999999999999999E-2</v>
      </c>
    </row>
    <row r="14" spans="1:25" x14ac:dyDescent="0.35">
      <c r="A14" s="110" t="s">
        <v>44</v>
      </c>
      <c r="B14" s="24">
        <v>0</v>
      </c>
      <c r="C14" s="24">
        <v>0</v>
      </c>
      <c r="D14" s="12">
        <f t="shared" ref="D14:M14" si="12">C14*(1+$Y14)</f>
        <v>0</v>
      </c>
      <c r="E14" s="12">
        <f t="shared" si="12"/>
        <v>0</v>
      </c>
      <c r="F14" s="12">
        <f t="shared" si="12"/>
        <v>0</v>
      </c>
      <c r="G14" s="12">
        <f t="shared" si="12"/>
        <v>0</v>
      </c>
      <c r="H14" s="12">
        <f t="shared" si="12"/>
        <v>0</v>
      </c>
      <c r="I14" s="12">
        <f t="shared" si="12"/>
        <v>0</v>
      </c>
      <c r="J14" s="12">
        <f t="shared" si="12"/>
        <v>0</v>
      </c>
      <c r="K14" s="12">
        <f t="shared" si="12"/>
        <v>0</v>
      </c>
      <c r="L14" s="12">
        <f t="shared" si="12"/>
        <v>0</v>
      </c>
      <c r="M14" s="12">
        <f t="shared" si="12"/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/>
      <c r="Y14" s="58">
        <v>-1.4999999999999999E-2</v>
      </c>
    </row>
    <row r="15" spans="1:25" x14ac:dyDescent="0.35">
      <c r="A15" s="110" t="s">
        <v>211</v>
      </c>
      <c r="B15" s="24">
        <v>0</v>
      </c>
      <c r="C15" s="24">
        <v>0</v>
      </c>
      <c r="D15" s="12">
        <f t="shared" ref="D15:M15" si="13">C15*(1+$Y15)</f>
        <v>0</v>
      </c>
      <c r="E15" s="12">
        <f t="shared" si="13"/>
        <v>0</v>
      </c>
      <c r="F15" s="12">
        <f t="shared" si="13"/>
        <v>0</v>
      </c>
      <c r="G15" s="12">
        <f t="shared" si="13"/>
        <v>0</v>
      </c>
      <c r="H15" s="12">
        <f t="shared" si="13"/>
        <v>0</v>
      </c>
      <c r="I15" s="12">
        <f t="shared" si="13"/>
        <v>0</v>
      </c>
      <c r="J15" s="12">
        <f t="shared" si="13"/>
        <v>0</v>
      </c>
      <c r="K15" s="12">
        <f t="shared" si="13"/>
        <v>0</v>
      </c>
      <c r="L15" s="12">
        <f t="shared" si="13"/>
        <v>0</v>
      </c>
      <c r="M15" s="12">
        <f t="shared" si="13"/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/>
      <c r="Y15" s="58">
        <v>-1.4999999999999999E-2</v>
      </c>
    </row>
    <row r="16" spans="1:25" x14ac:dyDescent="0.35">
      <c r="A16" s="110" t="s">
        <v>46</v>
      </c>
      <c r="B16" s="24">
        <v>0</v>
      </c>
      <c r="C16" s="24">
        <v>0</v>
      </c>
      <c r="D16" s="12">
        <f t="shared" ref="D16:M16" si="14">C16*(1+$Y16)</f>
        <v>0</v>
      </c>
      <c r="E16" s="12">
        <f t="shared" si="14"/>
        <v>0</v>
      </c>
      <c r="F16" s="12">
        <f t="shared" si="14"/>
        <v>0</v>
      </c>
      <c r="G16" s="12">
        <f t="shared" si="14"/>
        <v>0</v>
      </c>
      <c r="H16" s="12">
        <f t="shared" si="14"/>
        <v>0</v>
      </c>
      <c r="I16" s="12">
        <f t="shared" si="14"/>
        <v>0</v>
      </c>
      <c r="J16" s="12">
        <f t="shared" si="14"/>
        <v>0</v>
      </c>
      <c r="K16" s="12">
        <f t="shared" si="14"/>
        <v>0</v>
      </c>
      <c r="L16" s="12">
        <f t="shared" si="14"/>
        <v>0</v>
      </c>
      <c r="M16" s="12">
        <f t="shared" si="14"/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/>
      <c r="Y16" s="58">
        <v>-1.4999999999999999E-2</v>
      </c>
    </row>
    <row r="17" spans="1:25" x14ac:dyDescent="0.35">
      <c r="A17" s="110" t="s">
        <v>212</v>
      </c>
      <c r="B17" s="24">
        <v>0</v>
      </c>
      <c r="C17" s="24">
        <v>0</v>
      </c>
      <c r="D17" s="12">
        <f t="shared" ref="D17:M17" si="15">C17*(1+$Y17)</f>
        <v>0</v>
      </c>
      <c r="E17" s="12">
        <f t="shared" si="15"/>
        <v>0</v>
      </c>
      <c r="F17" s="12">
        <f t="shared" si="15"/>
        <v>0</v>
      </c>
      <c r="G17" s="12">
        <f t="shared" si="15"/>
        <v>0</v>
      </c>
      <c r="H17" s="12">
        <f t="shared" si="15"/>
        <v>0</v>
      </c>
      <c r="I17" s="12">
        <f t="shared" si="15"/>
        <v>0</v>
      </c>
      <c r="J17" s="12">
        <f t="shared" si="15"/>
        <v>0</v>
      </c>
      <c r="K17" s="12">
        <f t="shared" si="15"/>
        <v>0</v>
      </c>
      <c r="L17" s="12">
        <f t="shared" si="15"/>
        <v>0</v>
      </c>
      <c r="M17" s="12">
        <f t="shared" si="15"/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/>
      <c r="Y17" s="58">
        <v>-1.4999999999999999E-2</v>
      </c>
    </row>
    <row r="18" spans="1:25" x14ac:dyDescent="0.35">
      <c r="A18" s="110" t="s">
        <v>213</v>
      </c>
      <c r="B18" s="24">
        <v>0</v>
      </c>
      <c r="C18" s="24">
        <v>0</v>
      </c>
      <c r="D18" s="12">
        <f t="shared" ref="D18:M18" si="16">C18*(1+$Y18)</f>
        <v>0</v>
      </c>
      <c r="E18" s="12">
        <f t="shared" si="16"/>
        <v>0</v>
      </c>
      <c r="F18" s="12">
        <f t="shared" si="16"/>
        <v>0</v>
      </c>
      <c r="G18" s="12">
        <f t="shared" si="16"/>
        <v>0</v>
      </c>
      <c r="H18" s="12">
        <f t="shared" si="16"/>
        <v>0</v>
      </c>
      <c r="I18" s="12">
        <f t="shared" si="16"/>
        <v>0</v>
      </c>
      <c r="J18" s="12">
        <f t="shared" si="16"/>
        <v>0</v>
      </c>
      <c r="K18" s="12">
        <f t="shared" si="16"/>
        <v>0</v>
      </c>
      <c r="L18" s="12">
        <f t="shared" si="16"/>
        <v>0</v>
      </c>
      <c r="M18" s="12">
        <f t="shared" si="16"/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/>
      <c r="Y18" s="58">
        <v>-1.4999999999999999E-2</v>
      </c>
    </row>
    <row r="19" spans="1:25" x14ac:dyDescent="0.35">
      <c r="A19" s="139" t="s">
        <v>49</v>
      </c>
      <c r="B19" s="24">
        <v>0</v>
      </c>
      <c r="C19" s="24">
        <v>0</v>
      </c>
      <c r="D19" s="12">
        <f t="shared" ref="D19:M19" si="17">C19*(1+$Y19)</f>
        <v>0</v>
      </c>
      <c r="E19" s="12">
        <f t="shared" si="17"/>
        <v>0</v>
      </c>
      <c r="F19" s="12">
        <f t="shared" si="17"/>
        <v>0</v>
      </c>
      <c r="G19" s="12">
        <f t="shared" si="17"/>
        <v>0</v>
      </c>
      <c r="H19" s="12">
        <f t="shared" si="17"/>
        <v>0</v>
      </c>
      <c r="I19" s="12">
        <f t="shared" si="17"/>
        <v>0</v>
      </c>
      <c r="J19" s="12">
        <f t="shared" si="17"/>
        <v>0</v>
      </c>
      <c r="K19" s="12">
        <f t="shared" si="17"/>
        <v>0</v>
      </c>
      <c r="L19" s="12">
        <f t="shared" si="17"/>
        <v>0</v>
      </c>
      <c r="M19" s="12">
        <f t="shared" si="17"/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/>
      <c r="Y19" s="58">
        <v>-1.4999999999999999E-2</v>
      </c>
    </row>
    <row r="20" spans="1:25" x14ac:dyDescent="0.35">
      <c r="A20" s="110" t="s">
        <v>50</v>
      </c>
      <c r="B20" s="24">
        <v>3260</v>
      </c>
      <c r="C20" s="24">
        <v>4620</v>
      </c>
      <c r="D20" s="12">
        <f t="shared" ref="D20:M20" si="18">C20*(1+$Y20)</f>
        <v>4851</v>
      </c>
      <c r="E20" s="12">
        <f t="shared" si="18"/>
        <v>5093.55</v>
      </c>
      <c r="F20" s="12">
        <f t="shared" si="18"/>
        <v>5348.2275</v>
      </c>
      <c r="G20" s="12">
        <f t="shared" si="18"/>
        <v>5615.6388750000006</v>
      </c>
      <c r="H20" s="12">
        <f t="shared" si="18"/>
        <v>5896.4208187500008</v>
      </c>
      <c r="I20" s="12">
        <f t="shared" si="18"/>
        <v>6191.2418596875013</v>
      </c>
      <c r="J20" s="12">
        <f t="shared" si="18"/>
        <v>6500.8039526718767</v>
      </c>
      <c r="K20" s="12">
        <f t="shared" si="18"/>
        <v>6825.844150305471</v>
      </c>
      <c r="L20" s="12">
        <f t="shared" si="18"/>
        <v>7167.1363578207447</v>
      </c>
      <c r="M20" s="12">
        <f t="shared" si="18"/>
        <v>7525.493175711782</v>
      </c>
      <c r="N20" s="12">
        <v>7525.493175711782</v>
      </c>
      <c r="O20" s="12">
        <v>7525.493175711782</v>
      </c>
      <c r="P20" s="12">
        <v>7525.493175711782</v>
      </c>
      <c r="Q20" s="12">
        <v>7525.493175711782</v>
      </c>
      <c r="R20" s="12">
        <v>7525.493175711782</v>
      </c>
      <c r="S20" s="12">
        <v>7525.493175711782</v>
      </c>
      <c r="T20" s="12">
        <v>7525.493175711782</v>
      </c>
      <c r="U20" s="12">
        <v>7525.493175711782</v>
      </c>
      <c r="V20" s="12">
        <v>7525.493175711782</v>
      </c>
      <c r="W20" s="12">
        <v>7525.493175711782</v>
      </c>
      <c r="X20" s="12"/>
      <c r="Y20" s="58">
        <v>0.05</v>
      </c>
    </row>
    <row r="21" spans="1:25" x14ac:dyDescent="0.35">
      <c r="A21" s="110" t="s">
        <v>51</v>
      </c>
      <c r="B21" s="24">
        <v>4360</v>
      </c>
      <c r="C21" s="24">
        <v>5030</v>
      </c>
      <c r="D21" s="12">
        <f t="shared" ref="D21:M21" si="19">C21*(1+$Y21)</f>
        <v>5281.5</v>
      </c>
      <c r="E21" s="12">
        <f t="shared" si="19"/>
        <v>5545.5749999999998</v>
      </c>
      <c r="F21" s="12">
        <f t="shared" si="19"/>
        <v>5822.8537500000002</v>
      </c>
      <c r="G21" s="12">
        <f t="shared" si="19"/>
        <v>6113.9964375000009</v>
      </c>
      <c r="H21" s="12">
        <f t="shared" si="19"/>
        <v>6419.6962593750013</v>
      </c>
      <c r="I21" s="12">
        <f t="shared" si="19"/>
        <v>6740.681072343752</v>
      </c>
      <c r="J21" s="12">
        <f t="shared" si="19"/>
        <v>7077.71512596094</v>
      </c>
      <c r="K21" s="12">
        <f t="shared" si="19"/>
        <v>7431.6008822589874</v>
      </c>
      <c r="L21" s="12">
        <f t="shared" si="19"/>
        <v>7803.1809263719369</v>
      </c>
      <c r="M21" s="12">
        <f t="shared" si="19"/>
        <v>8193.3399726905336</v>
      </c>
      <c r="N21" s="12">
        <v>8193.3399726905336</v>
      </c>
      <c r="O21" s="12">
        <v>8193.3399726905336</v>
      </c>
      <c r="P21" s="12">
        <v>8193.3399726905336</v>
      </c>
      <c r="Q21" s="12">
        <v>8193.3399726905336</v>
      </c>
      <c r="R21" s="12">
        <v>8193.3399726905336</v>
      </c>
      <c r="S21" s="12">
        <v>8193.3399726905336</v>
      </c>
      <c r="T21" s="12">
        <v>8193.3399726905336</v>
      </c>
      <c r="U21" s="12">
        <v>8193.3399726905336</v>
      </c>
      <c r="V21" s="12">
        <v>8193.3399726905336</v>
      </c>
      <c r="W21" s="12">
        <v>8193.3399726905336</v>
      </c>
      <c r="X21" s="12"/>
      <c r="Y21" s="58">
        <v>0.05</v>
      </c>
    </row>
    <row r="22" spans="1:25" x14ac:dyDescent="0.35">
      <c r="A22" s="14" t="s">
        <v>214</v>
      </c>
      <c r="B22" s="11">
        <v>4150</v>
      </c>
      <c r="C22" s="11">
        <v>4130</v>
      </c>
      <c r="D22" s="12">
        <f t="shared" ref="D22:M22" si="20">C22*(1+$Y22)</f>
        <v>4336.5</v>
      </c>
      <c r="E22" s="12">
        <f t="shared" si="20"/>
        <v>4553.3249999999998</v>
      </c>
      <c r="F22" s="12">
        <f t="shared" si="20"/>
        <v>4780.99125</v>
      </c>
      <c r="G22" s="12">
        <f t="shared" si="20"/>
        <v>5020.0408125000004</v>
      </c>
      <c r="H22" s="12">
        <f t="shared" si="20"/>
        <v>5271.0428531250009</v>
      </c>
      <c r="I22" s="12">
        <f t="shared" si="20"/>
        <v>5534.5949957812509</v>
      </c>
      <c r="J22" s="12">
        <f t="shared" si="20"/>
        <v>5811.324745570314</v>
      </c>
      <c r="K22" s="12">
        <f t="shared" si="20"/>
        <v>6101.8909828488304</v>
      </c>
      <c r="L22" s="12">
        <f t="shared" si="20"/>
        <v>6406.9855319912722</v>
      </c>
      <c r="M22" s="12">
        <f t="shared" si="20"/>
        <v>6727.3348085908365</v>
      </c>
      <c r="N22" s="12">
        <v>6727.3348085908365</v>
      </c>
      <c r="O22" s="12">
        <v>6727.3348085908365</v>
      </c>
      <c r="P22" s="12">
        <v>6727.3348085908365</v>
      </c>
      <c r="Q22" s="12">
        <v>6727.3348085908365</v>
      </c>
      <c r="R22" s="12">
        <v>6727.3348085908365</v>
      </c>
      <c r="S22" s="12">
        <v>6727.3348085908365</v>
      </c>
      <c r="T22" s="12">
        <v>6727.3348085908365</v>
      </c>
      <c r="U22" s="12">
        <v>6727.3348085908365</v>
      </c>
      <c r="V22" s="12">
        <v>6727.3348085908365</v>
      </c>
      <c r="W22" s="12">
        <v>6727.3348085908365</v>
      </c>
      <c r="X22" s="12"/>
      <c r="Y22" s="58">
        <v>0.05</v>
      </c>
    </row>
    <row r="23" spans="1:25" x14ac:dyDescent="0.35">
      <c r="A23" s="14" t="s">
        <v>215</v>
      </c>
      <c r="B23" s="11">
        <v>4170</v>
      </c>
      <c r="C23" s="11">
        <v>4560</v>
      </c>
      <c r="D23" s="12">
        <f t="shared" ref="D23:M23" si="21">C23*(1+$Y23)</f>
        <v>4788</v>
      </c>
      <c r="E23" s="12">
        <f t="shared" si="21"/>
        <v>5027.4000000000005</v>
      </c>
      <c r="F23" s="12">
        <f t="shared" si="21"/>
        <v>5278.77</v>
      </c>
      <c r="G23" s="12">
        <f t="shared" si="21"/>
        <v>5542.7085000000006</v>
      </c>
      <c r="H23" s="12">
        <f t="shared" si="21"/>
        <v>5819.843925000001</v>
      </c>
      <c r="I23" s="12">
        <f t="shared" si="21"/>
        <v>6110.8361212500013</v>
      </c>
      <c r="J23" s="12">
        <f t="shared" si="21"/>
        <v>6416.3779273125019</v>
      </c>
      <c r="K23" s="12">
        <f t="shared" si="21"/>
        <v>6737.1968236781277</v>
      </c>
      <c r="L23" s="12">
        <f t="shared" si="21"/>
        <v>7074.0566648620343</v>
      </c>
      <c r="M23" s="12">
        <f t="shared" si="21"/>
        <v>7427.7594981051361</v>
      </c>
      <c r="N23" s="12">
        <v>7427.7594981051361</v>
      </c>
      <c r="O23" s="12">
        <v>7427.7594981051361</v>
      </c>
      <c r="P23" s="12">
        <v>7427.7594981051361</v>
      </c>
      <c r="Q23" s="12">
        <v>7427.7594981051361</v>
      </c>
      <c r="R23" s="12">
        <v>7427.7594981051361</v>
      </c>
      <c r="S23" s="12">
        <v>7427.7594981051361</v>
      </c>
      <c r="T23" s="12">
        <v>7427.7594981051361</v>
      </c>
      <c r="U23" s="12">
        <v>7427.7594981051361</v>
      </c>
      <c r="V23" s="12">
        <v>7427.7594981051361</v>
      </c>
      <c r="W23" s="12">
        <v>7427.7594981051361</v>
      </c>
      <c r="X23" s="12"/>
      <c r="Y23" s="58">
        <v>0.05</v>
      </c>
    </row>
    <row r="24" spans="1:25" x14ac:dyDescent="0.35">
      <c r="A24" s="14" t="s">
        <v>216</v>
      </c>
      <c r="B24" s="11">
        <v>3920</v>
      </c>
      <c r="C24" s="11">
        <v>3680</v>
      </c>
      <c r="D24" s="12">
        <f t="shared" ref="D24:M24" si="22">C24*(1+$Y24)</f>
        <v>3864</v>
      </c>
      <c r="E24" s="12">
        <f t="shared" si="22"/>
        <v>4057.2000000000003</v>
      </c>
      <c r="F24" s="12">
        <f t="shared" si="22"/>
        <v>4260.0600000000004</v>
      </c>
      <c r="G24" s="12">
        <f t="shared" si="22"/>
        <v>4473.063000000001</v>
      </c>
      <c r="H24" s="12">
        <f t="shared" si="22"/>
        <v>4696.7161500000011</v>
      </c>
      <c r="I24" s="12">
        <f t="shared" si="22"/>
        <v>4931.5519575000017</v>
      </c>
      <c r="J24" s="12">
        <f t="shared" si="22"/>
        <v>5178.1295553750024</v>
      </c>
      <c r="K24" s="12">
        <f t="shared" si="22"/>
        <v>5437.0360331437523</v>
      </c>
      <c r="L24" s="12">
        <f t="shared" si="22"/>
        <v>5708.8878348009403</v>
      </c>
      <c r="M24" s="12">
        <f t="shared" si="22"/>
        <v>5994.3322265409879</v>
      </c>
      <c r="N24" s="12">
        <v>5994.3322265409879</v>
      </c>
      <c r="O24" s="12">
        <v>5994.3322265409879</v>
      </c>
      <c r="P24" s="12">
        <v>5994.3322265409879</v>
      </c>
      <c r="Q24" s="12">
        <v>5994.3322265409879</v>
      </c>
      <c r="R24" s="12">
        <v>5994.3322265409879</v>
      </c>
      <c r="S24" s="12">
        <v>5994.3322265409879</v>
      </c>
      <c r="T24" s="12">
        <v>5994.3322265409879</v>
      </c>
      <c r="U24" s="12">
        <v>5994.3322265409879</v>
      </c>
      <c r="V24" s="12">
        <v>5994.3322265409879</v>
      </c>
      <c r="W24" s="12">
        <v>5994.3322265409879</v>
      </c>
      <c r="X24" s="12"/>
      <c r="Y24" s="58">
        <v>0.05</v>
      </c>
    </row>
    <row r="25" spans="1:25" x14ac:dyDescent="0.35">
      <c r="A25" s="14" t="s">
        <v>55</v>
      </c>
      <c r="B25" s="11">
        <v>1760</v>
      </c>
      <c r="C25" s="11">
        <v>2080</v>
      </c>
      <c r="D25" s="12">
        <f t="shared" ref="D25:M25" si="23">C25*(1+$Y25)</f>
        <v>2184</v>
      </c>
      <c r="E25" s="12">
        <f t="shared" si="23"/>
        <v>2293.2000000000003</v>
      </c>
      <c r="F25" s="12">
        <f t="shared" si="23"/>
        <v>2407.8600000000006</v>
      </c>
      <c r="G25" s="12">
        <f t="shared" si="23"/>
        <v>2528.2530000000006</v>
      </c>
      <c r="H25" s="12">
        <f t="shared" si="23"/>
        <v>2654.6656500000008</v>
      </c>
      <c r="I25" s="12">
        <f t="shared" si="23"/>
        <v>2787.3989325000011</v>
      </c>
      <c r="J25" s="12">
        <f t="shared" si="23"/>
        <v>2926.7688791250011</v>
      </c>
      <c r="K25" s="12">
        <f t="shared" si="23"/>
        <v>3073.1073230812513</v>
      </c>
      <c r="L25" s="12">
        <f t="shared" si="23"/>
        <v>3226.7626892353142</v>
      </c>
      <c r="M25" s="12">
        <f t="shared" si="23"/>
        <v>3388.1008236970802</v>
      </c>
      <c r="N25" s="12">
        <v>3388.1008236970802</v>
      </c>
      <c r="O25" s="12">
        <v>3388.1008236970802</v>
      </c>
      <c r="P25" s="12">
        <v>3388.1008236970802</v>
      </c>
      <c r="Q25" s="12">
        <v>3388.1008236970802</v>
      </c>
      <c r="R25" s="12">
        <v>3388.1008236970802</v>
      </c>
      <c r="S25" s="12">
        <v>3388.1008236970802</v>
      </c>
      <c r="T25" s="12">
        <v>3388.1008236970802</v>
      </c>
      <c r="U25" s="12">
        <v>3388.1008236970802</v>
      </c>
      <c r="V25" s="12">
        <v>3388.1008236970802</v>
      </c>
      <c r="W25" s="12">
        <v>3388.1008236970802</v>
      </c>
      <c r="X25" s="12"/>
      <c r="Y25" s="58">
        <v>0.05</v>
      </c>
    </row>
    <row r="26" spans="1:25" x14ac:dyDescent="0.35">
      <c r="A26" s="14" t="s">
        <v>56</v>
      </c>
      <c r="B26" s="11">
        <v>1790</v>
      </c>
      <c r="C26" s="11">
        <v>1950</v>
      </c>
      <c r="D26" s="12">
        <f t="shared" ref="D26:M26" si="24">C26*(1+$Y26)</f>
        <v>2047.5</v>
      </c>
      <c r="E26" s="12">
        <f t="shared" si="24"/>
        <v>2149.875</v>
      </c>
      <c r="F26" s="12">
        <f t="shared" si="24"/>
        <v>2257.3687500000001</v>
      </c>
      <c r="G26" s="12">
        <f t="shared" si="24"/>
        <v>2370.2371875000003</v>
      </c>
      <c r="H26" s="12">
        <f t="shared" si="24"/>
        <v>2488.7490468750007</v>
      </c>
      <c r="I26" s="12">
        <f t="shared" si="24"/>
        <v>2613.1864992187507</v>
      </c>
      <c r="J26" s="12">
        <f t="shared" si="24"/>
        <v>2743.8458241796884</v>
      </c>
      <c r="K26" s="12">
        <f t="shared" si="24"/>
        <v>2881.0381153886728</v>
      </c>
      <c r="L26" s="12">
        <f t="shared" si="24"/>
        <v>3025.0900211581065</v>
      </c>
      <c r="M26" s="12">
        <f t="shared" si="24"/>
        <v>3176.3445222160121</v>
      </c>
      <c r="N26" s="12">
        <v>3176.3445222160121</v>
      </c>
      <c r="O26" s="12">
        <v>3176.3445222160121</v>
      </c>
      <c r="P26" s="12">
        <v>3176.3445222160121</v>
      </c>
      <c r="Q26" s="12">
        <v>3176.3445222160121</v>
      </c>
      <c r="R26" s="12">
        <v>3176.3445222160121</v>
      </c>
      <c r="S26" s="12">
        <v>3176.3445222160121</v>
      </c>
      <c r="T26" s="12">
        <v>3176.3445222160121</v>
      </c>
      <c r="U26" s="12">
        <v>3176.3445222160121</v>
      </c>
      <c r="V26" s="12">
        <v>3176.3445222160121</v>
      </c>
      <c r="W26" s="12">
        <v>3176.3445222160121</v>
      </c>
      <c r="X26" s="12"/>
      <c r="Y26" s="58">
        <v>0.05</v>
      </c>
    </row>
    <row r="27" spans="1:25" x14ac:dyDescent="0.35">
      <c r="A27" s="14" t="s">
        <v>57</v>
      </c>
      <c r="B27" s="11">
        <v>1320</v>
      </c>
      <c r="C27" s="11">
        <v>1330</v>
      </c>
      <c r="D27" s="12">
        <f t="shared" ref="D27:M27" si="25">C27*(1+$Y27)</f>
        <v>1396.5</v>
      </c>
      <c r="E27" s="12">
        <f t="shared" si="25"/>
        <v>1466.325</v>
      </c>
      <c r="F27" s="12">
        <f t="shared" si="25"/>
        <v>1539.6412500000001</v>
      </c>
      <c r="G27" s="12">
        <f t="shared" si="25"/>
        <v>1616.6233125000001</v>
      </c>
      <c r="H27" s="12">
        <f t="shared" si="25"/>
        <v>1697.4544781250002</v>
      </c>
      <c r="I27" s="12">
        <f t="shared" si="25"/>
        <v>1782.3272020312502</v>
      </c>
      <c r="J27" s="12">
        <f t="shared" si="25"/>
        <v>1871.4435621328128</v>
      </c>
      <c r="K27" s="12">
        <f t="shared" si="25"/>
        <v>1965.0157402394534</v>
      </c>
      <c r="L27" s="12">
        <f t="shared" si="25"/>
        <v>2063.2665272514259</v>
      </c>
      <c r="M27" s="12">
        <f t="shared" si="25"/>
        <v>2166.4298536139972</v>
      </c>
      <c r="N27" s="12">
        <v>2166.4298536139972</v>
      </c>
      <c r="O27" s="12">
        <v>2166.4298536139972</v>
      </c>
      <c r="P27" s="12">
        <v>2166.4298536139972</v>
      </c>
      <c r="Q27" s="12">
        <v>2166.4298536139972</v>
      </c>
      <c r="R27" s="12">
        <v>2166.4298536139972</v>
      </c>
      <c r="S27" s="12">
        <v>2166.4298536139972</v>
      </c>
      <c r="T27" s="12">
        <v>2166.4298536139972</v>
      </c>
      <c r="U27" s="12">
        <v>2166.4298536139972</v>
      </c>
      <c r="V27" s="12">
        <v>2166.4298536139972</v>
      </c>
      <c r="W27" s="12">
        <v>2166.4298536139972</v>
      </c>
      <c r="X27" s="12"/>
      <c r="Y27" s="58">
        <v>0.05</v>
      </c>
    </row>
    <row r="28" spans="1:25" x14ac:dyDescent="0.35">
      <c r="A28" s="14" t="s">
        <v>58</v>
      </c>
      <c r="B28" s="11">
        <v>3520</v>
      </c>
      <c r="C28" s="11">
        <v>3690</v>
      </c>
      <c r="D28" s="12">
        <f t="shared" ref="D28:M28" si="26">C28*(1+$Y28)</f>
        <v>3874.5</v>
      </c>
      <c r="E28" s="12">
        <f t="shared" si="26"/>
        <v>4068.2250000000004</v>
      </c>
      <c r="F28" s="12">
        <f t="shared" si="26"/>
        <v>4271.6362500000005</v>
      </c>
      <c r="G28" s="12">
        <f t="shared" si="26"/>
        <v>4485.218062500001</v>
      </c>
      <c r="H28" s="12">
        <f t="shared" si="26"/>
        <v>4709.4789656250014</v>
      </c>
      <c r="I28" s="12">
        <f t="shared" si="26"/>
        <v>4944.9529139062515</v>
      </c>
      <c r="J28" s="12">
        <f t="shared" si="26"/>
        <v>5192.2005596015642</v>
      </c>
      <c r="K28" s="12">
        <f t="shared" si="26"/>
        <v>5451.8105875816427</v>
      </c>
      <c r="L28" s="12">
        <f t="shared" si="26"/>
        <v>5724.4011169607247</v>
      </c>
      <c r="M28" s="12">
        <f t="shared" si="26"/>
        <v>6010.621172808761</v>
      </c>
      <c r="N28" s="12">
        <v>6010.621172808761</v>
      </c>
      <c r="O28" s="12">
        <v>6010.621172808761</v>
      </c>
      <c r="P28" s="12">
        <v>6010.621172808761</v>
      </c>
      <c r="Q28" s="12">
        <v>6010.621172808761</v>
      </c>
      <c r="R28" s="12">
        <v>6010.621172808761</v>
      </c>
      <c r="S28" s="12">
        <v>6010.621172808761</v>
      </c>
      <c r="T28" s="12">
        <v>6010.621172808761</v>
      </c>
      <c r="U28" s="12">
        <v>6010.621172808761</v>
      </c>
      <c r="V28" s="12">
        <v>6010.621172808761</v>
      </c>
      <c r="W28" s="12">
        <v>6010.621172808761</v>
      </c>
      <c r="X28" s="12"/>
      <c r="Y28" s="58">
        <v>0.05</v>
      </c>
    </row>
    <row r="29" spans="1:25" x14ac:dyDescent="0.35">
      <c r="A29" s="14" t="s">
        <v>59</v>
      </c>
      <c r="B29" s="11">
        <v>2910</v>
      </c>
      <c r="C29" s="11">
        <v>2930</v>
      </c>
      <c r="D29" s="12">
        <f t="shared" ref="D29:M29" si="27">C29*(1+$Y29)</f>
        <v>3076.5</v>
      </c>
      <c r="E29" s="12">
        <f t="shared" si="27"/>
        <v>3230.3250000000003</v>
      </c>
      <c r="F29" s="12">
        <f t="shared" si="27"/>
        <v>3391.8412500000004</v>
      </c>
      <c r="G29" s="12">
        <f t="shared" si="27"/>
        <v>3561.4333125000007</v>
      </c>
      <c r="H29" s="12">
        <f t="shared" si="27"/>
        <v>3739.5049781250009</v>
      </c>
      <c r="I29" s="12">
        <f t="shared" si="27"/>
        <v>3926.4802270312512</v>
      </c>
      <c r="J29" s="12">
        <f t="shared" si="27"/>
        <v>4122.8042383828142</v>
      </c>
      <c r="K29" s="12">
        <f t="shared" si="27"/>
        <v>4328.9444503019549</v>
      </c>
      <c r="L29" s="12">
        <f t="shared" si="27"/>
        <v>4545.3916728170525</v>
      </c>
      <c r="M29" s="12">
        <f t="shared" si="27"/>
        <v>4772.6612564579054</v>
      </c>
      <c r="N29" s="12">
        <v>4772.6612564579054</v>
      </c>
      <c r="O29" s="12">
        <v>4772.6612564579054</v>
      </c>
      <c r="P29" s="12">
        <v>4772.6612564579054</v>
      </c>
      <c r="Q29" s="12">
        <v>4772.6612564579054</v>
      </c>
      <c r="R29" s="12">
        <v>4772.6612564579054</v>
      </c>
      <c r="S29" s="12">
        <v>4772.6612564579054</v>
      </c>
      <c r="T29" s="12">
        <v>4772.6612564579054</v>
      </c>
      <c r="U29" s="12">
        <v>4772.6612564579054</v>
      </c>
      <c r="V29" s="12">
        <v>4772.6612564579054</v>
      </c>
      <c r="W29" s="12">
        <v>4772.6612564579054</v>
      </c>
      <c r="X29" s="12"/>
      <c r="Y29" s="58">
        <v>0.05</v>
      </c>
    </row>
    <row r="30" spans="1:25" x14ac:dyDescent="0.35">
      <c r="A30" s="14" t="s">
        <v>60</v>
      </c>
      <c r="B30" s="11">
        <v>2860</v>
      </c>
      <c r="C30" s="11">
        <v>2900</v>
      </c>
      <c r="D30" s="12">
        <f t="shared" ref="D30:M30" si="28">C30*(1+$Y30)</f>
        <v>3045</v>
      </c>
      <c r="E30" s="12">
        <f t="shared" si="28"/>
        <v>3197.25</v>
      </c>
      <c r="F30" s="12">
        <f t="shared" si="28"/>
        <v>3357.1125000000002</v>
      </c>
      <c r="G30" s="12">
        <f t="shared" si="28"/>
        <v>3524.9681250000003</v>
      </c>
      <c r="H30" s="12">
        <f t="shared" si="28"/>
        <v>3701.2165312500006</v>
      </c>
      <c r="I30" s="12">
        <f t="shared" si="28"/>
        <v>3886.2773578125007</v>
      </c>
      <c r="J30" s="12">
        <f t="shared" si="28"/>
        <v>4080.5912257031259</v>
      </c>
      <c r="K30" s="12">
        <f t="shared" si="28"/>
        <v>4284.6207869882828</v>
      </c>
      <c r="L30" s="12">
        <f t="shared" si="28"/>
        <v>4498.8518263376973</v>
      </c>
      <c r="M30" s="12">
        <f t="shared" si="28"/>
        <v>4723.7944176545825</v>
      </c>
      <c r="N30" s="12">
        <v>4723.7944176545825</v>
      </c>
      <c r="O30" s="12">
        <v>4723.7944176545825</v>
      </c>
      <c r="P30" s="12">
        <v>4723.7944176545825</v>
      </c>
      <c r="Q30" s="12">
        <v>4723.7944176545825</v>
      </c>
      <c r="R30" s="12">
        <v>4723.7944176545825</v>
      </c>
      <c r="S30" s="12">
        <v>4723.7944176545825</v>
      </c>
      <c r="T30" s="12">
        <v>4723.7944176545825</v>
      </c>
      <c r="U30" s="12">
        <v>4723.7944176545825</v>
      </c>
      <c r="V30" s="12">
        <v>4723.7944176545825</v>
      </c>
      <c r="W30" s="12">
        <v>4723.7944176545825</v>
      </c>
      <c r="X30" s="12"/>
      <c r="Y30" s="58">
        <v>0.05</v>
      </c>
    </row>
    <row r="31" spans="1:25" x14ac:dyDescent="0.35">
      <c r="A31" s="14" t="s">
        <v>61</v>
      </c>
      <c r="B31" s="11">
        <v>2860</v>
      </c>
      <c r="C31" s="11">
        <v>2430</v>
      </c>
      <c r="D31" s="12">
        <f t="shared" ref="D31:M31" si="29">C31*(1+$Y31)</f>
        <v>2551.5</v>
      </c>
      <c r="E31" s="12">
        <f t="shared" si="29"/>
        <v>2679.0750000000003</v>
      </c>
      <c r="F31" s="12">
        <f t="shared" si="29"/>
        <v>2813.0287500000004</v>
      </c>
      <c r="G31" s="12">
        <f t="shared" si="29"/>
        <v>2953.6801875000006</v>
      </c>
      <c r="H31" s="12">
        <f t="shared" si="29"/>
        <v>3101.3641968750007</v>
      </c>
      <c r="I31" s="12">
        <f t="shared" si="29"/>
        <v>3256.4324067187508</v>
      </c>
      <c r="J31" s="12">
        <f t="shared" si="29"/>
        <v>3419.2540270546883</v>
      </c>
      <c r="K31" s="12">
        <f t="shared" si="29"/>
        <v>3590.216728407423</v>
      </c>
      <c r="L31" s="12">
        <f t="shared" si="29"/>
        <v>3769.7275648277941</v>
      </c>
      <c r="M31" s="12">
        <f t="shared" si="29"/>
        <v>3958.2139430691841</v>
      </c>
      <c r="N31" s="12">
        <v>3958.2139430691841</v>
      </c>
      <c r="O31" s="12">
        <v>3958.2139430691841</v>
      </c>
      <c r="P31" s="12">
        <v>3958.2139430691841</v>
      </c>
      <c r="Q31" s="12">
        <v>3958.2139430691841</v>
      </c>
      <c r="R31" s="12">
        <v>3958.2139430691841</v>
      </c>
      <c r="S31" s="12">
        <v>3958.2139430691841</v>
      </c>
      <c r="T31" s="12">
        <v>3958.2139430691841</v>
      </c>
      <c r="U31" s="12">
        <v>3958.2139430691841</v>
      </c>
      <c r="V31" s="12">
        <v>3958.2139430691841</v>
      </c>
      <c r="W31" s="12">
        <v>3958.2139430691841</v>
      </c>
      <c r="X31" s="12"/>
      <c r="Y31" s="58">
        <v>0.05</v>
      </c>
    </row>
    <row r="32" spans="1:25" x14ac:dyDescent="0.35">
      <c r="A32" s="14" t="s">
        <v>62</v>
      </c>
      <c r="B32" s="11">
        <v>3650</v>
      </c>
      <c r="C32" s="11">
        <v>2860</v>
      </c>
      <c r="D32" s="12">
        <f t="shared" ref="D32:M32" si="30">C32*(1+$Y32)</f>
        <v>3003</v>
      </c>
      <c r="E32" s="12">
        <f t="shared" si="30"/>
        <v>3153.15</v>
      </c>
      <c r="F32" s="12">
        <f t="shared" si="30"/>
        <v>3310.8075000000003</v>
      </c>
      <c r="G32" s="12">
        <f t="shared" si="30"/>
        <v>3476.3478750000004</v>
      </c>
      <c r="H32" s="12">
        <f t="shared" si="30"/>
        <v>3650.1652687500005</v>
      </c>
      <c r="I32" s="12">
        <f t="shared" si="30"/>
        <v>3832.6735321875008</v>
      </c>
      <c r="J32" s="12">
        <f t="shared" si="30"/>
        <v>4024.3072087968758</v>
      </c>
      <c r="K32" s="12">
        <f t="shared" si="30"/>
        <v>4225.5225692367194</v>
      </c>
      <c r="L32" s="12">
        <f t="shared" si="30"/>
        <v>4436.7986976985558</v>
      </c>
      <c r="M32" s="12">
        <f t="shared" si="30"/>
        <v>4658.6386325834837</v>
      </c>
      <c r="N32" s="12">
        <v>4658.6386325834837</v>
      </c>
      <c r="O32" s="12">
        <v>4658.6386325834837</v>
      </c>
      <c r="P32" s="12">
        <v>4658.6386325834837</v>
      </c>
      <c r="Q32" s="12">
        <v>4658.6386325834837</v>
      </c>
      <c r="R32" s="12">
        <v>4658.6386325834837</v>
      </c>
      <c r="S32" s="12">
        <v>4658.6386325834837</v>
      </c>
      <c r="T32" s="12">
        <v>4658.6386325834837</v>
      </c>
      <c r="U32" s="12">
        <v>4658.6386325834837</v>
      </c>
      <c r="V32" s="12">
        <v>4658.6386325834837</v>
      </c>
      <c r="W32" s="12">
        <v>4658.6386325834837</v>
      </c>
      <c r="X32" s="12"/>
      <c r="Y32" s="58">
        <v>0.05</v>
      </c>
    </row>
    <row r="33" spans="1:25" x14ac:dyDescent="0.35">
      <c r="A33" s="14" t="s">
        <v>217</v>
      </c>
      <c r="B33" s="11">
        <v>2980</v>
      </c>
      <c r="C33" s="11">
        <v>2610</v>
      </c>
      <c r="D33" s="12">
        <f t="shared" ref="D33:M33" si="31">C33*(1+$Y33)</f>
        <v>2740.5</v>
      </c>
      <c r="E33" s="12">
        <f t="shared" si="31"/>
        <v>2877.5250000000001</v>
      </c>
      <c r="F33" s="12">
        <f t="shared" si="31"/>
        <v>3021.4012500000003</v>
      </c>
      <c r="G33" s="12">
        <f t="shared" si="31"/>
        <v>3172.4713125000003</v>
      </c>
      <c r="H33" s="12">
        <f t="shared" si="31"/>
        <v>3331.0948781250004</v>
      </c>
      <c r="I33" s="12">
        <f t="shared" si="31"/>
        <v>3497.6496220312506</v>
      </c>
      <c r="J33" s="12">
        <f t="shared" si="31"/>
        <v>3672.5321031328131</v>
      </c>
      <c r="K33" s="12">
        <f t="shared" si="31"/>
        <v>3856.1587082894539</v>
      </c>
      <c r="L33" s="12">
        <f t="shared" si="31"/>
        <v>4048.9666437039268</v>
      </c>
      <c r="M33" s="12">
        <f t="shared" si="31"/>
        <v>4251.4149758891235</v>
      </c>
      <c r="N33" s="12">
        <v>4251.4149758891235</v>
      </c>
      <c r="O33" s="12">
        <v>4251.4149758891235</v>
      </c>
      <c r="P33" s="12">
        <v>4251.4149758891235</v>
      </c>
      <c r="Q33" s="12">
        <v>4251.4149758891235</v>
      </c>
      <c r="R33" s="12">
        <v>4251.4149758891235</v>
      </c>
      <c r="S33" s="12">
        <v>4251.4149758891235</v>
      </c>
      <c r="T33" s="12">
        <v>4251.4149758891235</v>
      </c>
      <c r="U33" s="12">
        <v>4251.4149758891235</v>
      </c>
      <c r="V33" s="12">
        <v>4251.4149758891235</v>
      </c>
      <c r="W33" s="12">
        <v>4251.4149758891235</v>
      </c>
      <c r="X33" s="12"/>
      <c r="Y33" s="58">
        <v>0.05</v>
      </c>
    </row>
    <row r="34" spans="1:25" x14ac:dyDescent="0.35">
      <c r="A34" s="14" t="s">
        <v>218</v>
      </c>
      <c r="B34" s="11">
        <v>2810</v>
      </c>
      <c r="C34" s="11">
        <v>2350</v>
      </c>
      <c r="D34" s="12">
        <f t="shared" ref="D34:M34" si="32">C34*(1+$Y34)</f>
        <v>2467.5</v>
      </c>
      <c r="E34" s="12">
        <f t="shared" si="32"/>
        <v>2590.875</v>
      </c>
      <c r="F34" s="12">
        <f t="shared" si="32"/>
        <v>2720.4187500000003</v>
      </c>
      <c r="G34" s="12">
        <f t="shared" si="32"/>
        <v>2856.4396875000002</v>
      </c>
      <c r="H34" s="12">
        <f t="shared" si="32"/>
        <v>2999.2616718750005</v>
      </c>
      <c r="I34" s="12">
        <f t="shared" si="32"/>
        <v>3149.2247554687506</v>
      </c>
      <c r="J34" s="12">
        <f t="shared" si="32"/>
        <v>3306.685993242188</v>
      </c>
      <c r="K34" s="12">
        <f t="shared" si="32"/>
        <v>3472.0202929042975</v>
      </c>
      <c r="L34" s="12">
        <f t="shared" si="32"/>
        <v>3645.6213075495125</v>
      </c>
      <c r="M34" s="12">
        <f t="shared" si="32"/>
        <v>3827.9023729269884</v>
      </c>
      <c r="N34" s="12">
        <v>3827.9023729269884</v>
      </c>
      <c r="O34" s="12">
        <v>3827.9023729269884</v>
      </c>
      <c r="P34" s="12">
        <v>3827.9023729269884</v>
      </c>
      <c r="Q34" s="12">
        <v>3827.9023729269884</v>
      </c>
      <c r="R34" s="12">
        <v>3827.9023729269884</v>
      </c>
      <c r="S34" s="12">
        <v>3827.9023729269884</v>
      </c>
      <c r="T34" s="12">
        <v>3827.9023729269884</v>
      </c>
      <c r="U34" s="12">
        <v>3827.9023729269884</v>
      </c>
      <c r="V34" s="12">
        <v>3827.9023729269884</v>
      </c>
      <c r="W34" s="12">
        <v>3827.9023729269884</v>
      </c>
      <c r="X34" s="12"/>
      <c r="Y34" s="58">
        <v>0.05</v>
      </c>
    </row>
    <row r="35" spans="1:25" x14ac:dyDescent="0.35">
      <c r="A35" s="24" t="s">
        <v>219</v>
      </c>
      <c r="B35" s="24">
        <v>7540</v>
      </c>
      <c r="C35" s="24">
        <v>2410</v>
      </c>
      <c r="D35" s="12">
        <f t="shared" ref="D35:M35" si="33">C35*(1+$Y35)</f>
        <v>2482.3000000000002</v>
      </c>
      <c r="E35" s="12">
        <f t="shared" si="33"/>
        <v>2556.7690000000002</v>
      </c>
      <c r="F35" s="12">
        <f t="shared" si="33"/>
        <v>2633.4720700000003</v>
      </c>
      <c r="G35" s="12">
        <f t="shared" si="33"/>
        <v>2712.4762321000003</v>
      </c>
      <c r="H35" s="12">
        <f t="shared" si="33"/>
        <v>2793.8505190630003</v>
      </c>
      <c r="I35" s="12">
        <f t="shared" si="33"/>
        <v>2877.6660346348904</v>
      </c>
      <c r="J35" s="12">
        <f t="shared" si="33"/>
        <v>2963.9960156739371</v>
      </c>
      <c r="K35" s="12">
        <f t="shared" si="33"/>
        <v>3052.9158961441553</v>
      </c>
      <c r="L35" s="12">
        <f t="shared" si="33"/>
        <v>3144.5033730284799</v>
      </c>
      <c r="M35" s="12">
        <f t="shared" si="33"/>
        <v>3238.8384742193343</v>
      </c>
      <c r="N35" s="12">
        <v>3238.8384742193343</v>
      </c>
      <c r="O35" s="12">
        <v>3238.8384742193343</v>
      </c>
      <c r="P35" s="12">
        <v>3238.8384742193343</v>
      </c>
      <c r="Q35" s="12">
        <v>3238.8384742193343</v>
      </c>
      <c r="R35" s="12">
        <v>3238.8384742193343</v>
      </c>
      <c r="S35" s="12">
        <v>3238.8384742193343</v>
      </c>
      <c r="T35" s="12">
        <v>3238.8384742193343</v>
      </c>
      <c r="U35" s="12">
        <v>3238.8384742193343</v>
      </c>
      <c r="V35" s="12">
        <v>3238.8384742193343</v>
      </c>
      <c r="W35" s="12">
        <v>3238.8384742193343</v>
      </c>
      <c r="X35" s="12"/>
      <c r="Y35" s="58">
        <v>0.03</v>
      </c>
    </row>
    <row r="36" spans="1:25" x14ac:dyDescent="0.35">
      <c r="A36" s="140" t="s">
        <v>66</v>
      </c>
      <c r="B36" s="11">
        <v>1820</v>
      </c>
      <c r="C36" s="11">
        <v>1570</v>
      </c>
      <c r="D36" s="12">
        <f t="shared" ref="D36:M36" si="34">C36*(1+$Y36)</f>
        <v>1648.5</v>
      </c>
      <c r="E36" s="12">
        <f t="shared" si="34"/>
        <v>1730.9250000000002</v>
      </c>
      <c r="F36" s="12">
        <f t="shared" si="34"/>
        <v>1817.4712500000003</v>
      </c>
      <c r="G36" s="12">
        <f t="shared" si="34"/>
        <v>1908.3448125000004</v>
      </c>
      <c r="H36" s="12">
        <f t="shared" si="34"/>
        <v>2003.7620531250006</v>
      </c>
      <c r="I36" s="12">
        <f t="shared" si="34"/>
        <v>2103.9501557812509</v>
      </c>
      <c r="J36" s="12">
        <f t="shared" si="34"/>
        <v>2209.1476635703134</v>
      </c>
      <c r="K36" s="12">
        <f t="shared" si="34"/>
        <v>2319.605046748829</v>
      </c>
      <c r="L36" s="12">
        <f t="shared" si="34"/>
        <v>2435.5852990862704</v>
      </c>
      <c r="M36" s="12">
        <f t="shared" si="34"/>
        <v>2557.3645640405839</v>
      </c>
      <c r="N36" s="12">
        <v>2557.3645640405839</v>
      </c>
      <c r="O36" s="12">
        <v>2557.3645640405839</v>
      </c>
      <c r="P36" s="12">
        <v>2557.3645640405839</v>
      </c>
      <c r="Q36" s="12">
        <v>2557.3645640405839</v>
      </c>
      <c r="R36" s="12">
        <v>2557.3645640405839</v>
      </c>
      <c r="S36" s="12">
        <v>2557.3645640405839</v>
      </c>
      <c r="T36" s="12">
        <v>2557.3645640405839</v>
      </c>
      <c r="U36" s="12">
        <v>2557.3645640405839</v>
      </c>
      <c r="V36" s="12">
        <v>2557.3645640405839</v>
      </c>
      <c r="W36" s="12">
        <v>2557.3645640405839</v>
      </c>
      <c r="X36" s="12"/>
      <c r="Y36" s="58">
        <v>0.05</v>
      </c>
    </row>
    <row r="37" spans="1:25" x14ac:dyDescent="0.35">
      <c r="A37" s="24" t="s">
        <v>67</v>
      </c>
      <c r="B37" s="24">
        <v>840</v>
      </c>
      <c r="C37" s="24">
        <v>1080</v>
      </c>
      <c r="D37" s="12">
        <f t="shared" ref="D37:M37" si="35">C37*(1+$Y37)</f>
        <v>1117.8</v>
      </c>
      <c r="E37" s="12">
        <f t="shared" si="35"/>
        <v>1156.9229999999998</v>
      </c>
      <c r="F37" s="12">
        <f t="shared" si="35"/>
        <v>1197.4153049999998</v>
      </c>
      <c r="G37" s="12">
        <f t="shared" si="35"/>
        <v>1239.3248406749997</v>
      </c>
      <c r="H37" s="12">
        <f t="shared" si="35"/>
        <v>1282.7012100986246</v>
      </c>
      <c r="I37" s="12">
        <f t="shared" si="35"/>
        <v>1327.5957524520763</v>
      </c>
      <c r="J37" s="12">
        <f t="shared" si="35"/>
        <v>1374.061603787899</v>
      </c>
      <c r="K37" s="12">
        <f t="shared" si="35"/>
        <v>1422.1537599204753</v>
      </c>
      <c r="L37" s="12">
        <f t="shared" si="35"/>
        <v>1471.9291415176917</v>
      </c>
      <c r="M37" s="12">
        <f t="shared" si="35"/>
        <v>1523.4466614708108</v>
      </c>
      <c r="N37" s="12">
        <v>1523.4466614708108</v>
      </c>
      <c r="O37" s="12">
        <v>1523.4466614708108</v>
      </c>
      <c r="P37" s="12">
        <v>1523.4466614708108</v>
      </c>
      <c r="Q37" s="12">
        <v>1523.4466614708108</v>
      </c>
      <c r="R37" s="12">
        <v>1523.4466614708108</v>
      </c>
      <c r="S37" s="12">
        <v>1523.4466614708108</v>
      </c>
      <c r="T37" s="12">
        <v>1523.4466614708108</v>
      </c>
      <c r="U37" s="12">
        <v>1523.4466614708108</v>
      </c>
      <c r="V37" s="12">
        <v>1523.4466614708108</v>
      </c>
      <c r="W37" s="12">
        <v>1523.4466614708108</v>
      </c>
      <c r="X37" s="12"/>
      <c r="Y37" s="58">
        <v>3.5000000000000003E-2</v>
      </c>
    </row>
    <row r="38" spans="1:25" x14ac:dyDescent="0.35">
      <c r="A38" s="24" t="s">
        <v>220</v>
      </c>
      <c r="B38" s="24">
        <v>1120</v>
      </c>
      <c r="C38" s="24">
        <v>1490</v>
      </c>
      <c r="D38" s="12">
        <f t="shared" ref="D38:M38" si="36">C38*(1+$Y38)</f>
        <v>1542.1499999999999</v>
      </c>
      <c r="E38" s="12">
        <f t="shared" si="36"/>
        <v>1596.1252499999998</v>
      </c>
      <c r="F38" s="12">
        <f t="shared" si="36"/>
        <v>1651.9896337499997</v>
      </c>
      <c r="G38" s="12">
        <f t="shared" si="36"/>
        <v>1709.8092709312496</v>
      </c>
      <c r="H38" s="12">
        <f t="shared" si="36"/>
        <v>1769.6525954138431</v>
      </c>
      <c r="I38" s="12">
        <f t="shared" si="36"/>
        <v>1831.5904362533274</v>
      </c>
      <c r="J38" s="12">
        <f t="shared" si="36"/>
        <v>1895.6961015221937</v>
      </c>
      <c r="K38" s="12">
        <f t="shared" si="36"/>
        <v>1962.0454650754702</v>
      </c>
      <c r="L38" s="12">
        <f t="shared" si="36"/>
        <v>2030.7170563531115</v>
      </c>
      <c r="M38" s="12">
        <f t="shared" si="36"/>
        <v>2101.7921533254703</v>
      </c>
      <c r="N38" s="12">
        <v>2101.7921533254703</v>
      </c>
      <c r="O38" s="12">
        <v>2101.7921533254703</v>
      </c>
      <c r="P38" s="12">
        <v>2101.7921533254703</v>
      </c>
      <c r="Q38" s="12">
        <v>2101.7921533254703</v>
      </c>
      <c r="R38" s="12">
        <v>2101.7921533254703</v>
      </c>
      <c r="S38" s="12">
        <v>2101.7921533254703</v>
      </c>
      <c r="T38" s="12">
        <v>2101.7921533254703</v>
      </c>
      <c r="U38" s="12">
        <v>2101.7921533254703</v>
      </c>
      <c r="V38" s="12">
        <v>2101.7921533254703</v>
      </c>
      <c r="W38" s="12">
        <v>2101.7921533254703</v>
      </c>
      <c r="X38" s="12"/>
      <c r="Y38" s="58">
        <v>3.5000000000000003E-2</v>
      </c>
    </row>
    <row r="39" spans="1:25" x14ac:dyDescent="0.35">
      <c r="A39" s="24" t="s">
        <v>221</v>
      </c>
      <c r="B39" s="24">
        <v>1520</v>
      </c>
      <c r="C39" s="24">
        <v>1860</v>
      </c>
      <c r="D39" s="12">
        <f t="shared" ref="D39:M39" si="37">C39*(1+$Y39)</f>
        <v>1925.1</v>
      </c>
      <c r="E39" s="12">
        <f t="shared" si="37"/>
        <v>1992.4784999999997</v>
      </c>
      <c r="F39" s="12">
        <f t="shared" si="37"/>
        <v>2062.2152474999994</v>
      </c>
      <c r="G39" s="12">
        <f t="shared" si="37"/>
        <v>2134.392781162499</v>
      </c>
      <c r="H39" s="12">
        <f t="shared" si="37"/>
        <v>2209.0965285031862</v>
      </c>
      <c r="I39" s="12">
        <f t="shared" si="37"/>
        <v>2286.4149070007975</v>
      </c>
      <c r="J39" s="12">
        <f t="shared" si="37"/>
        <v>2366.4394287458254</v>
      </c>
      <c r="K39" s="12">
        <f t="shared" si="37"/>
        <v>2449.2648087519292</v>
      </c>
      <c r="L39" s="12">
        <f t="shared" si="37"/>
        <v>2534.9890770582465</v>
      </c>
      <c r="M39" s="12">
        <f t="shared" si="37"/>
        <v>2623.7136947552849</v>
      </c>
      <c r="N39" s="12">
        <v>2623.7136947552849</v>
      </c>
      <c r="O39" s="12">
        <v>2623.7136947552849</v>
      </c>
      <c r="P39" s="12">
        <v>2623.7136947552849</v>
      </c>
      <c r="Q39" s="12">
        <v>2623.7136947552849</v>
      </c>
      <c r="R39" s="12">
        <v>2623.7136947552849</v>
      </c>
      <c r="S39" s="12">
        <v>2623.7136947552849</v>
      </c>
      <c r="T39" s="12">
        <v>2623.7136947552849</v>
      </c>
      <c r="U39" s="12">
        <v>2623.7136947552849</v>
      </c>
      <c r="V39" s="12">
        <v>2623.7136947552849</v>
      </c>
      <c r="W39" s="12">
        <v>2623.7136947552849</v>
      </c>
      <c r="X39" s="12"/>
      <c r="Y39" s="58">
        <v>3.5000000000000003E-2</v>
      </c>
    </row>
    <row r="40" spans="1:25" x14ac:dyDescent="0.35">
      <c r="A40" s="24" t="s">
        <v>70</v>
      </c>
      <c r="B40" s="24">
        <v>1220</v>
      </c>
      <c r="C40" s="24">
        <v>1270</v>
      </c>
      <c r="D40" s="12">
        <f t="shared" ref="D40:M40" si="38">C40*(1+$Y40)</f>
        <v>1314.4499999999998</v>
      </c>
      <c r="E40" s="12">
        <f t="shared" si="38"/>
        <v>1360.4557499999996</v>
      </c>
      <c r="F40" s="12">
        <f t="shared" si="38"/>
        <v>1408.0717012499995</v>
      </c>
      <c r="G40" s="12">
        <f t="shared" si="38"/>
        <v>1457.3542107937494</v>
      </c>
      <c r="H40" s="12">
        <f t="shared" si="38"/>
        <v>1508.3616081715306</v>
      </c>
      <c r="I40" s="12">
        <f t="shared" si="38"/>
        <v>1561.1542644575341</v>
      </c>
      <c r="J40" s="12">
        <f t="shared" si="38"/>
        <v>1615.7946637135476</v>
      </c>
      <c r="K40" s="12">
        <f t="shared" si="38"/>
        <v>1672.3474769435215</v>
      </c>
      <c r="L40" s="12">
        <f t="shared" si="38"/>
        <v>1730.8796386365448</v>
      </c>
      <c r="M40" s="12">
        <f t="shared" si="38"/>
        <v>1791.4604259888238</v>
      </c>
      <c r="N40" s="12">
        <v>1791.4604259888238</v>
      </c>
      <c r="O40" s="12">
        <v>1791.4604259888238</v>
      </c>
      <c r="P40" s="12">
        <v>1791.4604259888238</v>
      </c>
      <c r="Q40" s="12">
        <v>1791.4604259888238</v>
      </c>
      <c r="R40" s="12">
        <v>1791.4604259888238</v>
      </c>
      <c r="S40" s="12">
        <v>1791.4604259888238</v>
      </c>
      <c r="T40" s="12">
        <v>1791.4604259888238</v>
      </c>
      <c r="U40" s="12">
        <v>1791.4604259888238</v>
      </c>
      <c r="V40" s="12">
        <v>1791.4604259888238</v>
      </c>
      <c r="W40" s="12">
        <v>1791.4604259888238</v>
      </c>
      <c r="X40" s="12"/>
      <c r="Y40" s="58">
        <v>3.5000000000000003E-2</v>
      </c>
    </row>
    <row r="41" spans="1:25" x14ac:dyDescent="0.35">
      <c r="A41" s="24" t="s">
        <v>222</v>
      </c>
      <c r="B41" s="24">
        <v>400</v>
      </c>
      <c r="C41" s="24">
        <v>550</v>
      </c>
      <c r="D41" s="12">
        <f t="shared" ref="D41:M41" si="39">C41*(1+$Y41)</f>
        <v>569.25</v>
      </c>
      <c r="E41" s="12">
        <f t="shared" si="39"/>
        <v>589.17374999999993</v>
      </c>
      <c r="F41" s="12">
        <f t="shared" si="39"/>
        <v>609.7948312499999</v>
      </c>
      <c r="G41" s="12">
        <f t="shared" si="39"/>
        <v>631.1376503437499</v>
      </c>
      <c r="H41" s="12">
        <f t="shared" si="39"/>
        <v>653.2274681057811</v>
      </c>
      <c r="I41" s="12">
        <f t="shared" si="39"/>
        <v>676.09042948948343</v>
      </c>
      <c r="J41" s="12">
        <f t="shared" si="39"/>
        <v>699.75359452161524</v>
      </c>
      <c r="K41" s="12">
        <f t="shared" si="39"/>
        <v>724.24497032987176</v>
      </c>
      <c r="L41" s="12">
        <f t="shared" si="39"/>
        <v>749.59354429141717</v>
      </c>
      <c r="M41" s="12">
        <f t="shared" si="39"/>
        <v>775.82931834161673</v>
      </c>
      <c r="N41" s="12">
        <v>775.82931834161673</v>
      </c>
      <c r="O41" s="12">
        <v>775.82931834161673</v>
      </c>
      <c r="P41" s="12">
        <v>775.82931834161673</v>
      </c>
      <c r="Q41" s="12">
        <v>775.82931834161673</v>
      </c>
      <c r="R41" s="12">
        <v>775.82931834161673</v>
      </c>
      <c r="S41" s="12">
        <v>775.82931834161673</v>
      </c>
      <c r="T41" s="12">
        <v>775.82931834161673</v>
      </c>
      <c r="U41" s="12">
        <v>775.82931834161673</v>
      </c>
      <c r="V41" s="12">
        <v>775.82931834161673</v>
      </c>
      <c r="W41" s="12">
        <v>775.82931834161673</v>
      </c>
      <c r="X41" s="12"/>
      <c r="Y41" s="58">
        <v>3.5000000000000003E-2</v>
      </c>
    </row>
    <row r="42" spans="1:25" x14ac:dyDescent="0.35">
      <c r="A42" s="24" t="s">
        <v>72</v>
      </c>
      <c r="B42" s="24">
        <v>990</v>
      </c>
      <c r="C42" s="24">
        <v>1480</v>
      </c>
      <c r="D42" s="12">
        <f t="shared" ref="D42:M42" si="40">C42*(1+$Y42)</f>
        <v>1531.8</v>
      </c>
      <c r="E42" s="12">
        <f t="shared" si="40"/>
        <v>1585.4129999999998</v>
      </c>
      <c r="F42" s="12">
        <f t="shared" si="40"/>
        <v>1640.9024549999997</v>
      </c>
      <c r="G42" s="12">
        <f t="shared" si="40"/>
        <v>1698.3340409249995</v>
      </c>
      <c r="H42" s="12">
        <f t="shared" si="40"/>
        <v>1757.7757323573744</v>
      </c>
      <c r="I42" s="12">
        <f t="shared" si="40"/>
        <v>1819.2978829898823</v>
      </c>
      <c r="J42" s="12">
        <f t="shared" si="40"/>
        <v>1882.9733088945279</v>
      </c>
      <c r="K42" s="12">
        <f t="shared" si="40"/>
        <v>1948.8773747058362</v>
      </c>
      <c r="L42" s="12">
        <f t="shared" si="40"/>
        <v>2017.0880828205404</v>
      </c>
      <c r="M42" s="12">
        <f t="shared" si="40"/>
        <v>2087.686165719259</v>
      </c>
      <c r="N42" s="12">
        <v>2087.686165719259</v>
      </c>
      <c r="O42" s="12">
        <v>2087.686165719259</v>
      </c>
      <c r="P42" s="12">
        <v>2087.686165719259</v>
      </c>
      <c r="Q42" s="12">
        <v>2087.686165719259</v>
      </c>
      <c r="R42" s="12">
        <v>2087.686165719259</v>
      </c>
      <c r="S42" s="12">
        <v>2087.686165719259</v>
      </c>
      <c r="T42" s="12">
        <v>2087.686165719259</v>
      </c>
      <c r="U42" s="12">
        <v>2087.686165719259</v>
      </c>
      <c r="V42" s="12">
        <v>2087.686165719259</v>
      </c>
      <c r="W42" s="12">
        <v>2087.686165719259</v>
      </c>
      <c r="X42" s="12"/>
      <c r="Y42" s="58">
        <v>3.5000000000000003E-2</v>
      </c>
    </row>
    <row r="43" spans="1:25" x14ac:dyDescent="0.35">
      <c r="A43" s="24" t="s">
        <v>73</v>
      </c>
      <c r="B43" s="24">
        <v>660</v>
      </c>
      <c r="C43" s="24">
        <v>890</v>
      </c>
      <c r="D43" s="12">
        <f t="shared" ref="D43:M43" si="41">C43*(1+$Y43)</f>
        <v>921.15</v>
      </c>
      <c r="E43" s="12">
        <f t="shared" si="41"/>
        <v>953.39024999999992</v>
      </c>
      <c r="F43" s="12">
        <f t="shared" si="41"/>
        <v>986.75890874999982</v>
      </c>
      <c r="G43" s="12">
        <f t="shared" si="41"/>
        <v>1021.2954705562497</v>
      </c>
      <c r="H43" s="12">
        <f t="shared" si="41"/>
        <v>1057.0408120257184</v>
      </c>
      <c r="I43" s="12">
        <f t="shared" si="41"/>
        <v>1094.0372404466184</v>
      </c>
      <c r="J43" s="12">
        <f t="shared" si="41"/>
        <v>1132.3285438622499</v>
      </c>
      <c r="K43" s="12">
        <f t="shared" si="41"/>
        <v>1171.9600428974286</v>
      </c>
      <c r="L43" s="12">
        <f t="shared" si="41"/>
        <v>1212.9786443988385</v>
      </c>
      <c r="M43" s="12">
        <f t="shared" si="41"/>
        <v>1255.4328969527978</v>
      </c>
      <c r="N43" s="12">
        <v>1255.4328969527978</v>
      </c>
      <c r="O43" s="12">
        <v>1255.4328969527978</v>
      </c>
      <c r="P43" s="12">
        <v>1255.4328969527978</v>
      </c>
      <c r="Q43" s="12">
        <v>1255.4328969527978</v>
      </c>
      <c r="R43" s="12">
        <v>1255.4328969527978</v>
      </c>
      <c r="S43" s="12">
        <v>1255.4328969527978</v>
      </c>
      <c r="T43" s="12">
        <v>1255.4328969527978</v>
      </c>
      <c r="U43" s="12">
        <v>1255.4328969527978</v>
      </c>
      <c r="V43" s="12">
        <v>1255.4328969527978</v>
      </c>
      <c r="W43" s="12">
        <v>1255.4328969527978</v>
      </c>
      <c r="X43" s="12"/>
      <c r="Y43" s="58">
        <v>3.5000000000000003E-2</v>
      </c>
    </row>
    <row r="44" spans="1:25" x14ac:dyDescent="0.35">
      <c r="A44" s="24" t="s">
        <v>74</v>
      </c>
      <c r="B44" s="24">
        <v>2530</v>
      </c>
      <c r="C44" s="24">
        <v>2300</v>
      </c>
      <c r="D44" s="12">
        <f t="shared" ref="D44:M44" si="42">C44*(1+$Y44)</f>
        <v>2380.5</v>
      </c>
      <c r="E44" s="12">
        <f t="shared" si="42"/>
        <v>2463.8174999999997</v>
      </c>
      <c r="F44" s="12">
        <f t="shared" si="42"/>
        <v>2550.0511124999994</v>
      </c>
      <c r="G44" s="12">
        <f t="shared" si="42"/>
        <v>2639.3029014374993</v>
      </c>
      <c r="H44" s="12">
        <f t="shared" si="42"/>
        <v>2731.6785029878115</v>
      </c>
      <c r="I44" s="12">
        <f t="shared" si="42"/>
        <v>2827.2872505923847</v>
      </c>
      <c r="J44" s="12">
        <f t="shared" si="42"/>
        <v>2926.2423043631179</v>
      </c>
      <c r="K44" s="12">
        <f t="shared" si="42"/>
        <v>3028.6607850158266</v>
      </c>
      <c r="L44" s="12">
        <f t="shared" si="42"/>
        <v>3134.6639124913804</v>
      </c>
      <c r="M44" s="12">
        <f t="shared" si="42"/>
        <v>3244.3771494285784</v>
      </c>
      <c r="N44" s="12">
        <v>3244.3771494285784</v>
      </c>
      <c r="O44" s="12">
        <v>3244.3771494285784</v>
      </c>
      <c r="P44" s="12">
        <v>3244.3771494285784</v>
      </c>
      <c r="Q44" s="12">
        <v>3244.3771494285784</v>
      </c>
      <c r="R44" s="12">
        <v>3244.3771494285784</v>
      </c>
      <c r="S44" s="12">
        <v>3244.3771494285784</v>
      </c>
      <c r="T44" s="12">
        <v>3244.3771494285784</v>
      </c>
      <c r="U44" s="12">
        <v>3244.3771494285784</v>
      </c>
      <c r="V44" s="12">
        <v>3244.3771494285784</v>
      </c>
      <c r="W44" s="12">
        <v>3244.3771494285784</v>
      </c>
      <c r="X44" s="12"/>
      <c r="Y44" s="58">
        <v>3.5000000000000003E-2</v>
      </c>
    </row>
    <row r="45" spans="1:25" x14ac:dyDescent="0.35">
      <c r="A45" s="24" t="s">
        <v>223</v>
      </c>
      <c r="B45" s="24">
        <v>1780</v>
      </c>
      <c r="C45" s="24">
        <v>1810</v>
      </c>
      <c r="D45" s="12">
        <f t="shared" ref="D45:M45" si="43">C45*(1+$Y45)</f>
        <v>1873.35</v>
      </c>
      <c r="E45" s="12">
        <f t="shared" si="43"/>
        <v>1938.9172499999997</v>
      </c>
      <c r="F45" s="12">
        <f t="shared" si="43"/>
        <v>2006.7793537499995</v>
      </c>
      <c r="G45" s="12">
        <f t="shared" si="43"/>
        <v>2077.0166311312491</v>
      </c>
      <c r="H45" s="12">
        <f t="shared" si="43"/>
        <v>2149.7122132208428</v>
      </c>
      <c r="I45" s="12">
        <f t="shared" si="43"/>
        <v>2224.952140683572</v>
      </c>
      <c r="J45" s="12">
        <f t="shared" si="43"/>
        <v>2302.8254656074969</v>
      </c>
      <c r="K45" s="12">
        <f t="shared" si="43"/>
        <v>2383.424356903759</v>
      </c>
      <c r="L45" s="12">
        <f t="shared" si="43"/>
        <v>2466.8442093953904</v>
      </c>
      <c r="M45" s="12">
        <f t="shared" si="43"/>
        <v>2553.1837567242287</v>
      </c>
      <c r="N45" s="12">
        <v>2553.1837567242287</v>
      </c>
      <c r="O45" s="12">
        <v>2553.1837567242287</v>
      </c>
      <c r="P45" s="12">
        <v>2553.1837567242287</v>
      </c>
      <c r="Q45" s="12">
        <v>2553.1837567242287</v>
      </c>
      <c r="R45" s="12">
        <v>2553.1837567242287</v>
      </c>
      <c r="S45" s="12">
        <v>2553.1837567242287</v>
      </c>
      <c r="T45" s="12">
        <v>2553.1837567242287</v>
      </c>
      <c r="U45" s="12">
        <v>2553.1837567242287</v>
      </c>
      <c r="V45" s="12">
        <v>2553.1837567242287</v>
      </c>
      <c r="W45" s="12">
        <v>2553.1837567242287</v>
      </c>
      <c r="X45" s="12"/>
      <c r="Y45" s="58">
        <v>3.5000000000000003E-2</v>
      </c>
    </row>
    <row r="46" spans="1:25" x14ac:dyDescent="0.35">
      <c r="A46" s="24" t="s">
        <v>76</v>
      </c>
      <c r="B46" s="24">
        <v>2029.9999999999998</v>
      </c>
      <c r="C46" s="24">
        <v>450</v>
      </c>
      <c r="D46" s="12">
        <f t="shared" ref="D46:M46" si="44">C46*(1+$Y46)</f>
        <v>465.74999999999994</v>
      </c>
      <c r="E46" s="12">
        <f t="shared" si="44"/>
        <v>482.05124999999992</v>
      </c>
      <c r="F46" s="12">
        <f t="shared" si="44"/>
        <v>498.92304374999986</v>
      </c>
      <c r="G46" s="12">
        <f t="shared" si="44"/>
        <v>516.38535028124977</v>
      </c>
      <c r="H46" s="12">
        <f t="shared" si="44"/>
        <v>534.45883754109343</v>
      </c>
      <c r="I46" s="12">
        <f t="shared" si="44"/>
        <v>553.16489685503166</v>
      </c>
      <c r="J46" s="12">
        <f t="shared" si="44"/>
        <v>572.52566824495773</v>
      </c>
      <c r="K46" s="12">
        <f t="shared" si="44"/>
        <v>592.56406663353118</v>
      </c>
      <c r="L46" s="12">
        <f t="shared" si="44"/>
        <v>613.30380896570477</v>
      </c>
      <c r="M46" s="12">
        <f t="shared" si="44"/>
        <v>634.76944227950435</v>
      </c>
      <c r="N46" s="12">
        <v>634.76944227950435</v>
      </c>
      <c r="O46" s="12">
        <v>634.76944227950435</v>
      </c>
      <c r="P46" s="12">
        <v>634.76944227950435</v>
      </c>
      <c r="Q46" s="12">
        <v>634.76944227950435</v>
      </c>
      <c r="R46" s="12">
        <v>634.76944227950435</v>
      </c>
      <c r="S46" s="12">
        <v>634.76944227950435</v>
      </c>
      <c r="T46" s="12">
        <v>634.76944227950435</v>
      </c>
      <c r="U46" s="12">
        <v>634.76944227950435</v>
      </c>
      <c r="V46" s="12">
        <v>634.76944227950435</v>
      </c>
      <c r="W46" s="12">
        <v>634.76944227950435</v>
      </c>
      <c r="X46" s="12"/>
      <c r="Y46" s="58">
        <v>3.5000000000000003E-2</v>
      </c>
    </row>
    <row r="47" spans="1:25" x14ac:dyDescent="0.35">
      <c r="A47" s="24" t="s">
        <v>224</v>
      </c>
      <c r="B47" s="24">
        <v>2770</v>
      </c>
      <c r="C47" s="24">
        <v>3740</v>
      </c>
      <c r="D47" s="12">
        <f t="shared" ref="D47:M47" si="45">C47*(1+$Y47)</f>
        <v>3870.8999999999996</v>
      </c>
      <c r="E47" s="12">
        <f t="shared" si="45"/>
        <v>4006.3814999999995</v>
      </c>
      <c r="F47" s="12">
        <f t="shared" si="45"/>
        <v>4146.6048524999987</v>
      </c>
      <c r="G47" s="12">
        <f t="shared" si="45"/>
        <v>4291.7360223374981</v>
      </c>
      <c r="H47" s="12">
        <f t="shared" si="45"/>
        <v>4441.9467831193106</v>
      </c>
      <c r="I47" s="12">
        <f t="shared" si="45"/>
        <v>4597.4149205284857</v>
      </c>
      <c r="J47" s="12">
        <f t="shared" si="45"/>
        <v>4758.3244427469826</v>
      </c>
      <c r="K47" s="12">
        <f t="shared" si="45"/>
        <v>4924.8657982431268</v>
      </c>
      <c r="L47" s="12">
        <f t="shared" si="45"/>
        <v>5097.2361011816356</v>
      </c>
      <c r="M47" s="12">
        <f t="shared" si="45"/>
        <v>5275.6393647229925</v>
      </c>
      <c r="N47" s="12">
        <v>5275.6393647229925</v>
      </c>
      <c r="O47" s="12">
        <v>5275.6393647229925</v>
      </c>
      <c r="P47" s="12">
        <v>5275.6393647229925</v>
      </c>
      <c r="Q47" s="12">
        <v>5275.6393647229925</v>
      </c>
      <c r="R47" s="12">
        <v>5275.6393647229925</v>
      </c>
      <c r="S47" s="12">
        <v>5275.6393647229925</v>
      </c>
      <c r="T47" s="12">
        <v>5275.6393647229925</v>
      </c>
      <c r="U47" s="12">
        <v>5275.6393647229925</v>
      </c>
      <c r="V47" s="12">
        <v>5275.6393647229925</v>
      </c>
      <c r="W47" s="12">
        <v>5275.6393647229925</v>
      </c>
      <c r="X47" s="12"/>
      <c r="Y47" s="58">
        <v>3.5000000000000003E-2</v>
      </c>
    </row>
    <row r="48" spans="1:25" x14ac:dyDescent="0.35">
      <c r="A48" s="24" t="s">
        <v>78</v>
      </c>
      <c r="B48" s="24">
        <v>2790</v>
      </c>
      <c r="C48" s="24">
        <v>2590</v>
      </c>
      <c r="D48" s="12">
        <f t="shared" ref="D48:M48" si="46">C48*(1+$Y48)</f>
        <v>2719.5</v>
      </c>
      <c r="E48" s="12">
        <f t="shared" si="46"/>
        <v>2855.4749999999999</v>
      </c>
      <c r="F48" s="12">
        <f t="shared" si="46"/>
        <v>2998.2487500000002</v>
      </c>
      <c r="G48" s="12">
        <f t="shared" si="46"/>
        <v>3148.1611875000003</v>
      </c>
      <c r="H48" s="12">
        <f t="shared" si="46"/>
        <v>3305.5692468750003</v>
      </c>
      <c r="I48" s="12">
        <f t="shared" si="46"/>
        <v>3470.8477092187504</v>
      </c>
      <c r="J48" s="12">
        <f t="shared" si="46"/>
        <v>3644.390094679688</v>
      </c>
      <c r="K48" s="12">
        <f t="shared" si="46"/>
        <v>3826.6095994136726</v>
      </c>
      <c r="L48" s="12">
        <f t="shared" si="46"/>
        <v>4017.9400793843565</v>
      </c>
      <c r="M48" s="12">
        <f t="shared" si="46"/>
        <v>4218.8370833535746</v>
      </c>
      <c r="N48" s="12">
        <v>4218.8370833535746</v>
      </c>
      <c r="O48" s="12">
        <v>4218.8370833535746</v>
      </c>
      <c r="P48" s="12">
        <v>4218.8370833535746</v>
      </c>
      <c r="Q48" s="12">
        <v>4218.8370833535746</v>
      </c>
      <c r="R48" s="12">
        <v>4218.8370833535746</v>
      </c>
      <c r="S48" s="12">
        <v>4218.8370833535746</v>
      </c>
      <c r="T48" s="12">
        <v>4218.8370833535746</v>
      </c>
      <c r="U48" s="12">
        <v>4218.8370833535746</v>
      </c>
      <c r="V48" s="12">
        <v>4218.8370833535746</v>
      </c>
      <c r="W48" s="12">
        <v>4218.8370833535746</v>
      </c>
      <c r="X48" s="12"/>
      <c r="Y48" s="58">
        <v>0.05</v>
      </c>
    </row>
    <row r="49" spans="1:25" x14ac:dyDescent="0.35">
      <c r="A49" s="24" t="s">
        <v>225</v>
      </c>
      <c r="B49" s="24">
        <v>3120</v>
      </c>
      <c r="C49" s="24">
        <v>3080</v>
      </c>
      <c r="D49" s="12">
        <f t="shared" ref="D49:M49" si="47">C49*(1+$Y49)</f>
        <v>3234</v>
      </c>
      <c r="E49" s="12">
        <f t="shared" si="47"/>
        <v>3395.7000000000003</v>
      </c>
      <c r="F49" s="12">
        <f t="shared" si="47"/>
        <v>3565.4850000000006</v>
      </c>
      <c r="G49" s="12">
        <f t="shared" si="47"/>
        <v>3743.759250000001</v>
      </c>
      <c r="H49" s="12">
        <f t="shared" si="47"/>
        <v>3930.9472125000011</v>
      </c>
      <c r="I49" s="12">
        <f t="shared" si="47"/>
        <v>4127.4945731250009</v>
      </c>
      <c r="J49" s="12">
        <f t="shared" si="47"/>
        <v>4333.8693017812511</v>
      </c>
      <c r="K49" s="12">
        <f t="shared" si="47"/>
        <v>4550.5627668703137</v>
      </c>
      <c r="L49" s="12">
        <f t="shared" si="47"/>
        <v>4778.0909052138295</v>
      </c>
      <c r="M49" s="12">
        <f t="shared" si="47"/>
        <v>5016.995450474521</v>
      </c>
      <c r="N49" s="12">
        <v>5016.995450474521</v>
      </c>
      <c r="O49" s="12">
        <v>5016.995450474521</v>
      </c>
      <c r="P49" s="12">
        <v>5016.995450474521</v>
      </c>
      <c r="Q49" s="12">
        <v>5016.995450474521</v>
      </c>
      <c r="R49" s="12">
        <v>5016.995450474521</v>
      </c>
      <c r="S49" s="12">
        <v>5016.995450474521</v>
      </c>
      <c r="T49" s="12">
        <v>5016.995450474521</v>
      </c>
      <c r="U49" s="12">
        <v>5016.995450474521</v>
      </c>
      <c r="V49" s="12">
        <v>5016.995450474521</v>
      </c>
      <c r="W49" s="12">
        <v>5016.995450474521</v>
      </c>
      <c r="X49" s="12"/>
      <c r="Y49" s="58">
        <v>0.05</v>
      </c>
    </row>
    <row r="50" spans="1:25" x14ac:dyDescent="0.35">
      <c r="A50" s="24" t="s">
        <v>226</v>
      </c>
      <c r="B50" s="24">
        <v>3860</v>
      </c>
      <c r="C50" s="24">
        <v>3670</v>
      </c>
      <c r="D50" s="12">
        <f t="shared" ref="D50:M50" si="48">C50*(1+$Y50)</f>
        <v>3853.5</v>
      </c>
      <c r="E50" s="12">
        <f t="shared" si="48"/>
        <v>4046.1750000000002</v>
      </c>
      <c r="F50" s="12">
        <f t="shared" si="48"/>
        <v>4248.4837500000003</v>
      </c>
      <c r="G50" s="12">
        <f t="shared" si="48"/>
        <v>4460.9079375000001</v>
      </c>
      <c r="H50" s="12">
        <f t="shared" si="48"/>
        <v>4683.9533343749999</v>
      </c>
      <c r="I50" s="12">
        <f t="shared" si="48"/>
        <v>4918.15100109375</v>
      </c>
      <c r="J50" s="12">
        <f t="shared" si="48"/>
        <v>5164.0585511484378</v>
      </c>
      <c r="K50" s="12">
        <f t="shared" si="48"/>
        <v>5422.2614787058601</v>
      </c>
      <c r="L50" s="12">
        <f t="shared" si="48"/>
        <v>5693.3745526411531</v>
      </c>
      <c r="M50" s="12">
        <f t="shared" si="48"/>
        <v>5978.0432802732112</v>
      </c>
      <c r="N50" s="12">
        <v>5978.0432802732112</v>
      </c>
      <c r="O50" s="12">
        <v>5978.0432802732112</v>
      </c>
      <c r="P50" s="12">
        <v>5978.0432802732112</v>
      </c>
      <c r="Q50" s="12">
        <v>5978.0432802732112</v>
      </c>
      <c r="R50" s="12">
        <v>5978.0432802732112</v>
      </c>
      <c r="S50" s="12">
        <v>5978.0432802732112</v>
      </c>
      <c r="T50" s="12">
        <v>5978.0432802732112</v>
      </c>
      <c r="U50" s="12">
        <v>5978.0432802732112</v>
      </c>
      <c r="V50" s="12">
        <v>5978.0432802732112</v>
      </c>
      <c r="W50" s="12">
        <v>5978.0432802732112</v>
      </c>
      <c r="X50" s="12"/>
      <c r="Y50" s="58">
        <v>0.05</v>
      </c>
    </row>
    <row r="51" spans="1:25" x14ac:dyDescent="0.35">
      <c r="A51" s="24" t="s">
        <v>227</v>
      </c>
      <c r="B51" s="24">
        <v>1460</v>
      </c>
      <c r="C51" s="24">
        <v>1510</v>
      </c>
      <c r="D51" s="12">
        <f t="shared" ref="D51:M51" si="49">C51*(1+$Y51)</f>
        <v>1562.85</v>
      </c>
      <c r="E51" s="12">
        <f t="shared" si="49"/>
        <v>1617.5497499999997</v>
      </c>
      <c r="F51" s="12">
        <f t="shared" si="49"/>
        <v>1674.1639912499995</v>
      </c>
      <c r="G51" s="12">
        <f t="shared" si="49"/>
        <v>1732.7597309437494</v>
      </c>
      <c r="H51" s="12">
        <f t="shared" si="49"/>
        <v>1793.4063215267806</v>
      </c>
      <c r="I51" s="12">
        <f t="shared" si="49"/>
        <v>1856.1755427802177</v>
      </c>
      <c r="J51" s="12">
        <f t="shared" si="49"/>
        <v>1921.1416867775251</v>
      </c>
      <c r="K51" s="12">
        <f t="shared" si="49"/>
        <v>1988.3816458147385</v>
      </c>
      <c r="L51" s="12">
        <f t="shared" si="49"/>
        <v>2057.9750034182543</v>
      </c>
      <c r="M51" s="12">
        <f t="shared" si="49"/>
        <v>2130.0041285378929</v>
      </c>
      <c r="N51" s="12">
        <v>2130.0041285378929</v>
      </c>
      <c r="O51" s="12">
        <v>2130.0041285378929</v>
      </c>
      <c r="P51" s="12">
        <v>2130.0041285378929</v>
      </c>
      <c r="Q51" s="12">
        <v>2130.0041285378929</v>
      </c>
      <c r="R51" s="12">
        <v>2130.0041285378929</v>
      </c>
      <c r="S51" s="12">
        <v>2130.0041285378929</v>
      </c>
      <c r="T51" s="12">
        <v>2130.0041285378929</v>
      </c>
      <c r="U51" s="12">
        <v>2130.0041285378929</v>
      </c>
      <c r="V51" s="12">
        <v>2130.0041285378929</v>
      </c>
      <c r="W51" s="12">
        <v>2130.0041285378929</v>
      </c>
      <c r="X51" s="12"/>
      <c r="Y51" s="58">
        <v>3.5000000000000003E-2</v>
      </c>
    </row>
    <row r="52" spans="1:25" x14ac:dyDescent="0.35">
      <c r="A52" s="24" t="s">
        <v>228</v>
      </c>
      <c r="B52" s="24">
        <v>2470</v>
      </c>
      <c r="C52" s="24">
        <v>2220</v>
      </c>
      <c r="D52" s="12">
        <f t="shared" ref="D52:M52" si="50">C52*(1+$Y52)</f>
        <v>2286.6</v>
      </c>
      <c r="E52" s="12">
        <f t="shared" si="50"/>
        <v>2355.1979999999999</v>
      </c>
      <c r="F52" s="12">
        <f t="shared" si="50"/>
        <v>2425.85394</v>
      </c>
      <c r="G52" s="12">
        <f t="shared" si="50"/>
        <v>2498.6295582000002</v>
      </c>
      <c r="H52" s="12">
        <f t="shared" si="50"/>
        <v>2573.5884449460004</v>
      </c>
      <c r="I52" s="12">
        <f t="shared" si="50"/>
        <v>2650.7960982943805</v>
      </c>
      <c r="J52" s="12">
        <f t="shared" si="50"/>
        <v>2730.3199812432122</v>
      </c>
      <c r="K52" s="12">
        <f t="shared" si="50"/>
        <v>2812.2295806805087</v>
      </c>
      <c r="L52" s="12">
        <f t="shared" si="50"/>
        <v>2896.5964681009241</v>
      </c>
      <c r="M52" s="12">
        <f t="shared" si="50"/>
        <v>2983.494362143952</v>
      </c>
      <c r="N52" s="12">
        <v>2983.494362143952</v>
      </c>
      <c r="O52" s="12">
        <v>2983.494362143952</v>
      </c>
      <c r="P52" s="12">
        <v>2983.494362143952</v>
      </c>
      <c r="Q52" s="12">
        <v>2983.494362143952</v>
      </c>
      <c r="R52" s="12">
        <v>2983.494362143952</v>
      </c>
      <c r="S52" s="12">
        <v>2983.494362143952</v>
      </c>
      <c r="T52" s="12">
        <v>2983.494362143952</v>
      </c>
      <c r="U52" s="12">
        <v>2983.494362143952</v>
      </c>
      <c r="V52" s="12">
        <v>2983.494362143952</v>
      </c>
      <c r="W52" s="12">
        <v>2983.494362143952</v>
      </c>
      <c r="X52" s="12"/>
      <c r="Y52" s="58">
        <v>0.03</v>
      </c>
    </row>
    <row r="53" spans="1:25" x14ac:dyDescent="0.35">
      <c r="A53" s="141" t="s">
        <v>83</v>
      </c>
      <c r="B53" s="24">
        <v>2200</v>
      </c>
      <c r="C53" s="24">
        <v>1870</v>
      </c>
      <c r="D53" s="12">
        <f t="shared" ref="D53:M53" si="51">C53*(1+$Y53)</f>
        <v>1935.4499999999998</v>
      </c>
      <c r="E53" s="12">
        <f t="shared" si="51"/>
        <v>2003.1907499999998</v>
      </c>
      <c r="F53" s="12">
        <f t="shared" si="51"/>
        <v>2073.3024262499994</v>
      </c>
      <c r="G53" s="12">
        <f t="shared" si="51"/>
        <v>2145.868011168749</v>
      </c>
      <c r="H53" s="12">
        <f t="shared" si="51"/>
        <v>2220.9733915596553</v>
      </c>
      <c r="I53" s="12">
        <f t="shared" si="51"/>
        <v>2298.7074602642429</v>
      </c>
      <c r="J53" s="12">
        <f t="shared" si="51"/>
        <v>2379.1622213734913</v>
      </c>
      <c r="K53" s="12">
        <f t="shared" si="51"/>
        <v>2462.4328991215634</v>
      </c>
      <c r="L53" s="12">
        <f t="shared" si="51"/>
        <v>2548.6180505908178</v>
      </c>
      <c r="M53" s="12">
        <f t="shared" si="51"/>
        <v>2637.8196823614962</v>
      </c>
      <c r="N53" s="12">
        <v>2637.8196823614962</v>
      </c>
      <c r="O53" s="12">
        <v>2637.8196823614962</v>
      </c>
      <c r="P53" s="12">
        <v>2637.8196823614962</v>
      </c>
      <c r="Q53" s="12">
        <v>2637.8196823614962</v>
      </c>
      <c r="R53" s="12">
        <v>2637.8196823614962</v>
      </c>
      <c r="S53" s="12">
        <v>2637.8196823614962</v>
      </c>
      <c r="T53" s="12">
        <v>2637.8196823614962</v>
      </c>
      <c r="U53" s="12">
        <v>2637.8196823614962</v>
      </c>
      <c r="V53" s="12">
        <v>2637.8196823614962</v>
      </c>
      <c r="W53" s="12">
        <v>2637.8196823614962</v>
      </c>
      <c r="X53" s="12"/>
      <c r="Y53" s="58">
        <v>3.5000000000000003E-2</v>
      </c>
    </row>
    <row r="54" spans="1:25" x14ac:dyDescent="0.35">
      <c r="A54" s="24" t="s">
        <v>84</v>
      </c>
      <c r="B54" s="24">
        <v>0</v>
      </c>
      <c r="C54" s="24">
        <v>2440</v>
      </c>
      <c r="D54" s="12">
        <f t="shared" ref="D54:M54" si="52">C54*(1+$Y54)</f>
        <v>2440</v>
      </c>
      <c r="E54" s="12">
        <f t="shared" si="52"/>
        <v>2440</v>
      </c>
      <c r="F54" s="12">
        <f t="shared" si="52"/>
        <v>2440</v>
      </c>
      <c r="G54" s="12">
        <f t="shared" si="52"/>
        <v>2440</v>
      </c>
      <c r="H54" s="12">
        <f t="shared" si="52"/>
        <v>2440</v>
      </c>
      <c r="I54" s="12">
        <f t="shared" si="52"/>
        <v>2440</v>
      </c>
      <c r="J54" s="12">
        <f t="shared" si="52"/>
        <v>2440</v>
      </c>
      <c r="K54" s="12">
        <f t="shared" si="52"/>
        <v>2440</v>
      </c>
      <c r="L54" s="12">
        <f t="shared" si="52"/>
        <v>2440</v>
      </c>
      <c r="M54" s="12">
        <f t="shared" si="52"/>
        <v>2440</v>
      </c>
      <c r="N54" s="12">
        <v>2440</v>
      </c>
      <c r="O54" s="12">
        <v>2440</v>
      </c>
      <c r="P54" s="12">
        <v>2440</v>
      </c>
      <c r="Q54" s="12">
        <v>2440</v>
      </c>
      <c r="R54" s="12">
        <v>2440</v>
      </c>
      <c r="S54" s="12">
        <v>2440</v>
      </c>
      <c r="T54" s="12">
        <v>2440</v>
      </c>
      <c r="U54" s="12">
        <v>2440</v>
      </c>
      <c r="V54" s="12">
        <v>2440</v>
      </c>
      <c r="W54" s="12">
        <v>2440</v>
      </c>
      <c r="X54" s="12"/>
      <c r="Y54" s="58">
        <v>0</v>
      </c>
    </row>
    <row r="55" spans="1:25" x14ac:dyDescent="0.35">
      <c r="A55" s="6" t="s">
        <v>85</v>
      </c>
      <c r="B55" s="11">
        <v>1290</v>
      </c>
      <c r="C55" s="11">
        <v>1200</v>
      </c>
      <c r="D55" s="12">
        <f t="shared" ref="D55:M55" si="53">C55*(1+$Y55)</f>
        <v>1200</v>
      </c>
      <c r="E55" s="12">
        <f t="shared" si="53"/>
        <v>1200</v>
      </c>
      <c r="F55" s="12">
        <f t="shared" si="53"/>
        <v>1200</v>
      </c>
      <c r="G55" s="12">
        <f t="shared" si="53"/>
        <v>1200</v>
      </c>
      <c r="H55" s="12">
        <f t="shared" si="53"/>
        <v>1200</v>
      </c>
      <c r="I55" s="12">
        <f t="shared" si="53"/>
        <v>1200</v>
      </c>
      <c r="J55" s="12">
        <f t="shared" si="53"/>
        <v>1200</v>
      </c>
      <c r="K55" s="12">
        <f t="shared" si="53"/>
        <v>1200</v>
      </c>
      <c r="L55" s="12">
        <f t="shared" si="53"/>
        <v>1200</v>
      </c>
      <c r="M55" s="12">
        <f t="shared" si="53"/>
        <v>1200</v>
      </c>
      <c r="N55" s="12">
        <v>1200</v>
      </c>
      <c r="O55" s="12">
        <v>1200</v>
      </c>
      <c r="P55" s="12">
        <v>1200</v>
      </c>
      <c r="Q55" s="12">
        <v>1200</v>
      </c>
      <c r="R55" s="12">
        <v>1200</v>
      </c>
      <c r="S55" s="12">
        <v>1200</v>
      </c>
      <c r="T55" s="12">
        <v>1200</v>
      </c>
      <c r="U55" s="12">
        <v>1200</v>
      </c>
      <c r="V55" s="12">
        <v>1200</v>
      </c>
      <c r="W55" s="12">
        <v>1200</v>
      </c>
      <c r="X55" s="12"/>
      <c r="Y55" s="58">
        <v>0</v>
      </c>
    </row>
    <row r="56" spans="1:25" x14ac:dyDescent="0.35">
      <c r="A56" s="30" t="s">
        <v>271</v>
      </c>
      <c r="B56" s="30">
        <v>1520</v>
      </c>
      <c r="C56" s="30">
        <v>1520</v>
      </c>
      <c r="D56" s="12">
        <f t="shared" ref="D56:M56" si="54">C56*(1+$Y56)</f>
        <v>1573.1999999999998</v>
      </c>
      <c r="E56" s="12">
        <f t="shared" si="54"/>
        <v>1628.2619999999997</v>
      </c>
      <c r="F56" s="12">
        <f t="shared" si="54"/>
        <v>1685.2511699999995</v>
      </c>
      <c r="G56" s="12">
        <f t="shared" si="54"/>
        <v>1744.2349609499995</v>
      </c>
      <c r="H56" s="12">
        <f t="shared" si="54"/>
        <v>1805.2831845832493</v>
      </c>
      <c r="I56" s="12">
        <f t="shared" si="54"/>
        <v>1868.4680960436629</v>
      </c>
      <c r="J56" s="12">
        <f t="shared" si="54"/>
        <v>1933.8644794051909</v>
      </c>
      <c r="K56" s="12">
        <f t="shared" si="54"/>
        <v>2001.5497361843725</v>
      </c>
      <c r="L56" s="12">
        <f t="shared" si="54"/>
        <v>2071.6039769508252</v>
      </c>
      <c r="M56" s="12">
        <f t="shared" si="54"/>
        <v>2144.1101161441038</v>
      </c>
      <c r="N56" s="12">
        <v>2144.1101161441038</v>
      </c>
      <c r="O56" s="12">
        <v>2144.1101161441038</v>
      </c>
      <c r="P56" s="12">
        <v>2144.1101161441038</v>
      </c>
      <c r="Q56" s="12">
        <v>2144.1101161441038</v>
      </c>
      <c r="R56" s="12">
        <v>2144.1101161441038</v>
      </c>
      <c r="S56" s="12">
        <v>2144.1101161441038</v>
      </c>
      <c r="T56" s="12">
        <v>2144.1101161441038</v>
      </c>
      <c r="U56" s="12">
        <v>2144.1101161441038</v>
      </c>
      <c r="V56" s="12">
        <v>2144.1101161441038</v>
      </c>
      <c r="W56" s="12">
        <v>2144.1101161441038</v>
      </c>
      <c r="X56" s="12"/>
      <c r="Y56" s="58">
        <v>3.5000000000000003E-2</v>
      </c>
    </row>
    <row r="57" spans="1:25" x14ac:dyDescent="0.35">
      <c r="A57" s="16" t="s">
        <v>87</v>
      </c>
      <c r="B57" s="24">
        <v>4000</v>
      </c>
      <c r="C57" s="24">
        <v>3120</v>
      </c>
      <c r="D57" s="12">
        <f t="shared" ref="D57:M57" si="55">C57*(1+$Y57)</f>
        <v>3229.2</v>
      </c>
      <c r="E57" s="12">
        <f t="shared" si="55"/>
        <v>3342.2219999999998</v>
      </c>
      <c r="F57" s="12">
        <f t="shared" si="55"/>
        <v>3459.1997699999993</v>
      </c>
      <c r="G57" s="12">
        <f t="shared" si="55"/>
        <v>3580.271761949999</v>
      </c>
      <c r="H57" s="12">
        <f t="shared" si="55"/>
        <v>3705.5812736182488</v>
      </c>
      <c r="I57" s="12">
        <f t="shared" si="55"/>
        <v>3835.2766181948873</v>
      </c>
      <c r="J57" s="12">
        <f t="shared" si="55"/>
        <v>3969.5112998317081</v>
      </c>
      <c r="K57" s="12">
        <f t="shared" si="55"/>
        <v>4108.4441953258174</v>
      </c>
      <c r="L57" s="12">
        <f t="shared" si="55"/>
        <v>4252.2397421622209</v>
      </c>
      <c r="M57" s="12">
        <f t="shared" si="55"/>
        <v>4401.0681331378983</v>
      </c>
      <c r="N57" s="12">
        <v>4401.0681331378983</v>
      </c>
      <c r="O57" s="12">
        <v>4401.0681331378983</v>
      </c>
      <c r="P57" s="12">
        <v>4401.0681331378983</v>
      </c>
      <c r="Q57" s="12">
        <v>4401.0681331378983</v>
      </c>
      <c r="R57" s="12">
        <v>4401.0681331378983</v>
      </c>
      <c r="S57" s="12">
        <v>4401.0681331378983</v>
      </c>
      <c r="T57" s="12">
        <v>4401.0681331378983</v>
      </c>
      <c r="U57" s="12">
        <v>4401.0681331378983</v>
      </c>
      <c r="V57" s="12">
        <v>4401.0681331378983</v>
      </c>
      <c r="W57" s="12">
        <v>4401.0681331378983</v>
      </c>
      <c r="X57" s="12"/>
      <c r="Y57" s="58">
        <v>3.5000000000000003E-2</v>
      </c>
    </row>
    <row r="58" spans="1:25" x14ac:dyDescent="0.35">
      <c r="A58" s="38" t="s">
        <v>88</v>
      </c>
      <c r="B58" s="34">
        <v>1400</v>
      </c>
      <c r="C58" s="34">
        <v>1300</v>
      </c>
      <c r="D58" s="12">
        <f t="shared" ref="D58:M58" si="56">C58*(1+$Y58)</f>
        <v>1345.5</v>
      </c>
      <c r="E58" s="12">
        <f t="shared" si="56"/>
        <v>1392.5925</v>
      </c>
      <c r="F58" s="12">
        <f t="shared" si="56"/>
        <v>1441.3332374999998</v>
      </c>
      <c r="G58" s="12">
        <f t="shared" si="56"/>
        <v>1491.7799008124996</v>
      </c>
      <c r="H58" s="12">
        <f t="shared" si="56"/>
        <v>1543.9921973409369</v>
      </c>
      <c r="I58" s="12">
        <f t="shared" si="56"/>
        <v>1598.0319242478695</v>
      </c>
      <c r="J58" s="12">
        <f t="shared" si="56"/>
        <v>1653.9630415965448</v>
      </c>
      <c r="K58" s="12">
        <f t="shared" si="56"/>
        <v>1711.8517480524238</v>
      </c>
      <c r="L58" s="12">
        <f t="shared" si="56"/>
        <v>1771.7665592342585</v>
      </c>
      <c r="M58" s="12">
        <f t="shared" si="56"/>
        <v>1833.7783888074573</v>
      </c>
      <c r="N58" s="12">
        <v>1833.7783888074573</v>
      </c>
      <c r="O58" s="12">
        <v>1833.7783888074573</v>
      </c>
      <c r="P58" s="12">
        <v>1833.7783888074573</v>
      </c>
      <c r="Q58" s="12">
        <v>1833.7783888074573</v>
      </c>
      <c r="R58" s="12">
        <v>1833.7783888074573</v>
      </c>
      <c r="S58" s="12">
        <v>1833.7783888074573</v>
      </c>
      <c r="T58" s="12">
        <v>1833.7783888074573</v>
      </c>
      <c r="U58" s="12">
        <v>1833.7783888074573</v>
      </c>
      <c r="V58" s="12">
        <v>1833.7783888074573</v>
      </c>
      <c r="W58" s="12">
        <v>1833.7783888074573</v>
      </c>
      <c r="X58" s="12"/>
      <c r="Y58" s="58">
        <v>3.5000000000000003E-2</v>
      </c>
    </row>
    <row r="59" spans="1:25" x14ac:dyDescent="0.35">
      <c r="A59" s="16" t="s">
        <v>230</v>
      </c>
      <c r="B59" s="24">
        <v>2580</v>
      </c>
      <c r="C59" s="24">
        <v>3560</v>
      </c>
      <c r="D59" s="12">
        <f t="shared" ref="D59:M59" si="57">C59*(1+$Y59)</f>
        <v>3684.6</v>
      </c>
      <c r="E59" s="12">
        <f t="shared" si="57"/>
        <v>3813.5609999999997</v>
      </c>
      <c r="F59" s="12">
        <f t="shared" si="57"/>
        <v>3947.0356349999993</v>
      </c>
      <c r="G59" s="12">
        <f t="shared" si="57"/>
        <v>4085.1818822249988</v>
      </c>
      <c r="H59" s="12">
        <f t="shared" si="57"/>
        <v>4228.1632481028737</v>
      </c>
      <c r="I59" s="12">
        <f t="shared" si="57"/>
        <v>4376.1489617864736</v>
      </c>
      <c r="J59" s="12">
        <f t="shared" si="57"/>
        <v>4529.3141754489998</v>
      </c>
      <c r="K59" s="12">
        <f t="shared" si="57"/>
        <v>4687.8401715897144</v>
      </c>
      <c r="L59" s="12">
        <f t="shared" si="57"/>
        <v>4851.9145775953539</v>
      </c>
      <c r="M59" s="12">
        <f t="shared" si="57"/>
        <v>5021.7315878111913</v>
      </c>
      <c r="N59" s="12">
        <v>5021.7315878111913</v>
      </c>
      <c r="O59" s="12">
        <v>5021.7315878111913</v>
      </c>
      <c r="P59" s="12">
        <v>5021.7315878111913</v>
      </c>
      <c r="Q59" s="12">
        <v>5021.7315878111913</v>
      </c>
      <c r="R59" s="12">
        <v>5021.7315878111913</v>
      </c>
      <c r="S59" s="12">
        <v>5021.7315878111913</v>
      </c>
      <c r="T59" s="12">
        <v>5021.7315878111913</v>
      </c>
      <c r="U59" s="12">
        <v>5021.7315878111913</v>
      </c>
      <c r="V59" s="12">
        <v>5021.7315878111913</v>
      </c>
      <c r="W59" s="12">
        <v>5021.7315878111913</v>
      </c>
      <c r="X59" s="12"/>
      <c r="Y59" s="58">
        <v>3.5000000000000003E-2</v>
      </c>
    </row>
    <row r="60" spans="1:25" x14ac:dyDescent="0.35">
      <c r="A60" s="6" t="s">
        <v>231</v>
      </c>
      <c r="B60" s="11">
        <v>4330</v>
      </c>
      <c r="C60" s="11">
        <v>3720</v>
      </c>
      <c r="D60" s="12">
        <f t="shared" ref="D60:M60" si="58">C60*(1+$Y60)</f>
        <v>3906</v>
      </c>
      <c r="E60" s="12">
        <f t="shared" si="58"/>
        <v>4101.3</v>
      </c>
      <c r="F60" s="12">
        <f t="shared" si="58"/>
        <v>4306.3650000000007</v>
      </c>
      <c r="G60" s="12">
        <f t="shared" si="58"/>
        <v>4521.683250000001</v>
      </c>
      <c r="H60" s="12">
        <f t="shared" si="58"/>
        <v>4747.7674125000012</v>
      </c>
      <c r="I60" s="12">
        <f t="shared" si="58"/>
        <v>4985.1557831250011</v>
      </c>
      <c r="J60" s="12">
        <f t="shared" si="58"/>
        <v>5234.4135722812516</v>
      </c>
      <c r="K60" s="12">
        <f t="shared" si="58"/>
        <v>5496.1342508953148</v>
      </c>
      <c r="L60" s="12">
        <f t="shared" si="58"/>
        <v>5770.9409634400808</v>
      </c>
      <c r="M60" s="12">
        <f t="shared" si="58"/>
        <v>6059.4880116120848</v>
      </c>
      <c r="N60" s="12">
        <v>6059.4880116120848</v>
      </c>
      <c r="O60" s="12">
        <v>6059.4880116120848</v>
      </c>
      <c r="P60" s="12">
        <v>6059.4880116120848</v>
      </c>
      <c r="Q60" s="12">
        <v>6059.4880116120848</v>
      </c>
      <c r="R60" s="12">
        <v>6059.4880116120848</v>
      </c>
      <c r="S60" s="12">
        <v>6059.4880116120848</v>
      </c>
      <c r="T60" s="12">
        <v>6059.4880116120848</v>
      </c>
      <c r="U60" s="12">
        <v>6059.4880116120848</v>
      </c>
      <c r="V60" s="12">
        <v>6059.4880116120848</v>
      </c>
      <c r="W60" s="12">
        <v>6059.4880116120848</v>
      </c>
      <c r="X60" s="12"/>
      <c r="Y60" s="58">
        <v>0.05</v>
      </c>
    </row>
    <row r="61" spans="1:25" x14ac:dyDescent="0.35">
      <c r="A61" s="6" t="s">
        <v>232</v>
      </c>
      <c r="B61" s="11">
        <v>4330</v>
      </c>
      <c r="C61" s="11">
        <v>0</v>
      </c>
      <c r="D61" s="12">
        <f t="shared" ref="D61:M61" si="59">C61*(1+$Y61)</f>
        <v>0</v>
      </c>
      <c r="E61" s="12">
        <f t="shared" si="59"/>
        <v>0</v>
      </c>
      <c r="F61" s="12">
        <f t="shared" si="59"/>
        <v>0</v>
      </c>
      <c r="G61" s="12">
        <f t="shared" si="59"/>
        <v>0</v>
      </c>
      <c r="H61" s="12">
        <f t="shared" si="59"/>
        <v>0</v>
      </c>
      <c r="I61" s="12">
        <f t="shared" si="59"/>
        <v>0</v>
      </c>
      <c r="J61" s="12">
        <f t="shared" si="59"/>
        <v>0</v>
      </c>
      <c r="K61" s="12">
        <f t="shared" si="59"/>
        <v>0</v>
      </c>
      <c r="L61" s="12">
        <f t="shared" si="59"/>
        <v>0</v>
      </c>
      <c r="M61" s="12">
        <f t="shared" si="59"/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/>
      <c r="Y61" s="58">
        <v>0.05</v>
      </c>
    </row>
    <row r="62" spans="1:25" x14ac:dyDescent="0.35">
      <c r="A62" s="6" t="s">
        <v>92</v>
      </c>
      <c r="B62" s="11">
        <v>3200</v>
      </c>
      <c r="C62" s="11">
        <v>3140</v>
      </c>
      <c r="D62" s="12">
        <f t="shared" ref="D62:M62" si="60">C62*(1+$Y62)</f>
        <v>3297</v>
      </c>
      <c r="E62" s="12">
        <f t="shared" si="60"/>
        <v>3461.8500000000004</v>
      </c>
      <c r="F62" s="12">
        <f t="shared" si="60"/>
        <v>3634.9425000000006</v>
      </c>
      <c r="G62" s="12">
        <f t="shared" si="60"/>
        <v>3816.6896250000009</v>
      </c>
      <c r="H62" s="12">
        <f t="shared" si="60"/>
        <v>4007.5241062500013</v>
      </c>
      <c r="I62" s="12">
        <f t="shared" si="60"/>
        <v>4207.9003115625019</v>
      </c>
      <c r="J62" s="12">
        <f t="shared" si="60"/>
        <v>4418.2953271406268</v>
      </c>
      <c r="K62" s="12">
        <f t="shared" si="60"/>
        <v>4639.2100934976579</v>
      </c>
      <c r="L62" s="12">
        <f t="shared" si="60"/>
        <v>4871.1705981725408</v>
      </c>
      <c r="M62" s="12">
        <f t="shared" si="60"/>
        <v>5114.7291280811678</v>
      </c>
      <c r="N62" s="12">
        <v>5114.7291280811678</v>
      </c>
      <c r="O62" s="12">
        <v>5114.7291280811678</v>
      </c>
      <c r="P62" s="12">
        <v>5114.7291280811678</v>
      </c>
      <c r="Q62" s="12">
        <v>5114.7291280811678</v>
      </c>
      <c r="R62" s="12">
        <v>5114.7291280811678</v>
      </c>
      <c r="S62" s="12">
        <v>5114.7291280811678</v>
      </c>
      <c r="T62" s="12">
        <v>5114.7291280811678</v>
      </c>
      <c r="U62" s="12">
        <v>5114.7291280811678</v>
      </c>
      <c r="V62" s="12">
        <v>5114.7291280811678</v>
      </c>
      <c r="W62" s="12">
        <v>5114.7291280811678</v>
      </c>
      <c r="X62" s="12"/>
      <c r="Y62" s="58">
        <v>0.05</v>
      </c>
    </row>
    <row r="63" spans="1:25" x14ac:dyDescent="0.35">
      <c r="A63" s="16" t="s">
        <v>233</v>
      </c>
      <c r="B63" s="24">
        <v>2710</v>
      </c>
      <c r="C63" s="24">
        <v>2580</v>
      </c>
      <c r="D63" s="12">
        <f t="shared" ref="D63:M63" si="61">C63*(1+$Y63)</f>
        <v>2709</v>
      </c>
      <c r="E63" s="12">
        <f t="shared" si="61"/>
        <v>2844.4500000000003</v>
      </c>
      <c r="F63" s="12">
        <f t="shared" si="61"/>
        <v>2986.6725000000006</v>
      </c>
      <c r="G63" s="12">
        <f t="shared" si="61"/>
        <v>3136.0061250000008</v>
      </c>
      <c r="H63" s="12">
        <f t="shared" si="61"/>
        <v>3292.806431250001</v>
      </c>
      <c r="I63" s="12">
        <f t="shared" si="61"/>
        <v>3457.446752812501</v>
      </c>
      <c r="J63" s="12">
        <f t="shared" si="61"/>
        <v>3630.3190904531261</v>
      </c>
      <c r="K63" s="12">
        <f t="shared" si="61"/>
        <v>3811.8350449757827</v>
      </c>
      <c r="L63" s="12">
        <f t="shared" si="61"/>
        <v>4002.4267972245721</v>
      </c>
      <c r="M63" s="12">
        <f t="shared" si="61"/>
        <v>4202.5481370858006</v>
      </c>
      <c r="N63" s="12">
        <v>4202.5481370858006</v>
      </c>
      <c r="O63" s="12">
        <v>4202.5481370858006</v>
      </c>
      <c r="P63" s="12">
        <v>4202.5481370858006</v>
      </c>
      <c r="Q63" s="12">
        <v>4202.5481370858006</v>
      </c>
      <c r="R63" s="12">
        <v>4202.5481370858006</v>
      </c>
      <c r="S63" s="12">
        <v>4202.5481370858006</v>
      </c>
      <c r="T63" s="12">
        <v>4202.5481370858006</v>
      </c>
      <c r="U63" s="12">
        <v>4202.5481370858006</v>
      </c>
      <c r="V63" s="12">
        <v>4202.5481370858006</v>
      </c>
      <c r="W63" s="12">
        <v>4202.5481370858006</v>
      </c>
      <c r="X63" s="12"/>
      <c r="Y63" s="58">
        <v>0.05</v>
      </c>
    </row>
    <row r="64" spans="1:25" x14ac:dyDescent="0.35">
      <c r="A64" s="16" t="s">
        <v>234</v>
      </c>
      <c r="B64" s="24">
        <v>4390</v>
      </c>
      <c r="C64" s="24">
        <v>4360</v>
      </c>
      <c r="D64" s="12">
        <f t="shared" ref="D64:M64" si="62">C64*(1+$Y64)</f>
        <v>4578</v>
      </c>
      <c r="E64" s="12">
        <f t="shared" si="62"/>
        <v>4806.9000000000005</v>
      </c>
      <c r="F64" s="12">
        <f t="shared" si="62"/>
        <v>5047.2450000000008</v>
      </c>
      <c r="G64" s="12">
        <f t="shared" si="62"/>
        <v>5299.6072500000009</v>
      </c>
      <c r="H64" s="12">
        <f t="shared" si="62"/>
        <v>5564.5876125000013</v>
      </c>
      <c r="I64" s="12">
        <f t="shared" si="62"/>
        <v>5842.8169931250013</v>
      </c>
      <c r="J64" s="12">
        <f t="shared" si="62"/>
        <v>6134.9578427812512</v>
      </c>
      <c r="K64" s="12">
        <f t="shared" si="62"/>
        <v>6441.7057349203142</v>
      </c>
      <c r="L64" s="12">
        <f t="shared" si="62"/>
        <v>6763.7910216663304</v>
      </c>
      <c r="M64" s="12">
        <f t="shared" si="62"/>
        <v>7101.9805727496469</v>
      </c>
      <c r="N64" s="12">
        <v>7101.9805727496469</v>
      </c>
      <c r="O64" s="12">
        <v>7101.9805727496469</v>
      </c>
      <c r="P64" s="12">
        <v>7101.9805727496469</v>
      </c>
      <c r="Q64" s="12">
        <v>7101.9805727496469</v>
      </c>
      <c r="R64" s="12">
        <v>7101.9805727496469</v>
      </c>
      <c r="S64" s="12">
        <v>7101.9805727496469</v>
      </c>
      <c r="T64" s="12">
        <v>7101.9805727496469</v>
      </c>
      <c r="U64" s="12">
        <v>7101.9805727496469</v>
      </c>
      <c r="V64" s="12">
        <v>7101.9805727496469</v>
      </c>
      <c r="W64" s="12">
        <v>7101.9805727496469</v>
      </c>
      <c r="X64" s="12"/>
      <c r="Y64" s="58">
        <v>0.05</v>
      </c>
    </row>
    <row r="65" spans="1:25" x14ac:dyDescent="0.35">
      <c r="A65" s="95" t="s">
        <v>235</v>
      </c>
      <c r="B65" s="83">
        <v>4710</v>
      </c>
      <c r="C65" s="83">
        <v>4570</v>
      </c>
      <c r="D65" s="12">
        <f t="shared" ref="D65:M65" si="63">C65*(1+$Y65)</f>
        <v>4570</v>
      </c>
      <c r="E65" s="12">
        <f t="shared" si="63"/>
        <v>4570</v>
      </c>
      <c r="F65" s="12">
        <f t="shared" si="63"/>
        <v>4570</v>
      </c>
      <c r="G65" s="12">
        <f t="shared" si="63"/>
        <v>4570</v>
      </c>
      <c r="H65" s="12">
        <f t="shared" si="63"/>
        <v>4570</v>
      </c>
      <c r="I65" s="12">
        <f t="shared" si="63"/>
        <v>4570</v>
      </c>
      <c r="J65" s="12">
        <f t="shared" si="63"/>
        <v>4570</v>
      </c>
      <c r="K65" s="12">
        <f t="shared" si="63"/>
        <v>4570</v>
      </c>
      <c r="L65" s="12">
        <f t="shared" si="63"/>
        <v>4570</v>
      </c>
      <c r="M65" s="12">
        <f t="shared" si="63"/>
        <v>4570</v>
      </c>
      <c r="N65" s="12">
        <v>4570</v>
      </c>
      <c r="O65" s="12">
        <v>4570</v>
      </c>
      <c r="P65" s="12">
        <v>4570</v>
      </c>
      <c r="Q65" s="12">
        <v>4570</v>
      </c>
      <c r="R65" s="12">
        <v>4570</v>
      </c>
      <c r="S65" s="12">
        <v>4570</v>
      </c>
      <c r="T65" s="12">
        <v>4570</v>
      </c>
      <c r="U65" s="12">
        <v>4570</v>
      </c>
      <c r="V65" s="12">
        <v>4570</v>
      </c>
      <c r="W65" s="12">
        <v>4570</v>
      </c>
      <c r="X65" s="12"/>
      <c r="Y65" s="58">
        <v>0</v>
      </c>
    </row>
    <row r="66" spans="1:25" x14ac:dyDescent="0.35">
      <c r="A66" s="6" t="s">
        <v>96</v>
      </c>
      <c r="B66" s="11">
        <v>1980</v>
      </c>
      <c r="C66" s="11">
        <v>2950</v>
      </c>
      <c r="D66" s="12">
        <f t="shared" ref="D66:M66" si="64">C66*(1+$Y66)</f>
        <v>3097.5</v>
      </c>
      <c r="E66" s="12">
        <f t="shared" si="64"/>
        <v>3252.375</v>
      </c>
      <c r="F66" s="12">
        <f t="shared" si="64"/>
        <v>3414.9937500000001</v>
      </c>
      <c r="G66" s="12">
        <f t="shared" si="64"/>
        <v>3585.7434375000003</v>
      </c>
      <c r="H66" s="12">
        <f t="shared" si="64"/>
        <v>3765.0306093750005</v>
      </c>
      <c r="I66" s="12">
        <f t="shared" si="64"/>
        <v>3953.2821398437509</v>
      </c>
      <c r="J66" s="12">
        <f t="shared" si="64"/>
        <v>4150.9462468359388</v>
      </c>
      <c r="K66" s="12">
        <f t="shared" si="64"/>
        <v>4358.4935591777357</v>
      </c>
      <c r="L66" s="12">
        <f t="shared" si="64"/>
        <v>4576.4182371366223</v>
      </c>
      <c r="M66" s="12">
        <f t="shared" si="64"/>
        <v>4805.2391489934535</v>
      </c>
      <c r="N66" s="12">
        <v>4805.2391489934535</v>
      </c>
      <c r="O66" s="12">
        <v>4805.2391489934535</v>
      </c>
      <c r="P66" s="12">
        <v>4805.2391489934535</v>
      </c>
      <c r="Q66" s="12">
        <v>4805.2391489934535</v>
      </c>
      <c r="R66" s="12">
        <v>4805.2391489934535</v>
      </c>
      <c r="S66" s="12">
        <v>4805.2391489934535</v>
      </c>
      <c r="T66" s="12">
        <v>4805.2391489934535</v>
      </c>
      <c r="U66" s="12">
        <v>4805.2391489934535</v>
      </c>
      <c r="V66" s="12">
        <v>4805.2391489934535</v>
      </c>
      <c r="W66" s="12">
        <v>4805.2391489934535</v>
      </c>
      <c r="X66" s="12"/>
      <c r="Y66" s="58">
        <v>0.05</v>
      </c>
    </row>
    <row r="67" spans="1:25" x14ac:dyDescent="0.35">
      <c r="A67" s="15" t="s">
        <v>236</v>
      </c>
      <c r="B67" s="24">
        <v>4900</v>
      </c>
      <c r="C67" s="24">
        <v>4790</v>
      </c>
      <c r="D67" s="12">
        <f t="shared" ref="D67:M67" si="65">C67*(1+$Y67)</f>
        <v>4933.7</v>
      </c>
      <c r="E67" s="12">
        <f t="shared" si="65"/>
        <v>5081.7110000000002</v>
      </c>
      <c r="F67" s="12">
        <f t="shared" si="65"/>
        <v>5234.1623300000001</v>
      </c>
      <c r="G67" s="12">
        <f t="shared" si="65"/>
        <v>5391.1871999000005</v>
      </c>
      <c r="H67" s="12">
        <f t="shared" si="65"/>
        <v>5552.9228158970009</v>
      </c>
      <c r="I67" s="12">
        <f t="shared" si="65"/>
        <v>5719.5105003739109</v>
      </c>
      <c r="J67" s="12">
        <f t="shared" si="65"/>
        <v>5891.0958153851279</v>
      </c>
      <c r="K67" s="12">
        <f t="shared" si="65"/>
        <v>6067.8286898466822</v>
      </c>
      <c r="L67" s="12">
        <f t="shared" si="65"/>
        <v>6249.8635505420825</v>
      </c>
      <c r="M67" s="12">
        <f t="shared" si="65"/>
        <v>6437.3594570583455</v>
      </c>
      <c r="N67" s="12">
        <v>6437.3594570583455</v>
      </c>
      <c r="O67" s="12">
        <v>6437.3594570583455</v>
      </c>
      <c r="P67" s="12">
        <v>6437.3594570583455</v>
      </c>
      <c r="Q67" s="12">
        <v>6437.3594570583455</v>
      </c>
      <c r="R67" s="12">
        <v>6437.3594570583455</v>
      </c>
      <c r="S67" s="12">
        <v>6437.3594570583455</v>
      </c>
      <c r="T67" s="12">
        <v>6437.3594570583455</v>
      </c>
      <c r="U67" s="12">
        <v>6437.3594570583455</v>
      </c>
      <c r="V67" s="12">
        <v>6437.3594570583455</v>
      </c>
      <c r="W67" s="12">
        <v>6437.3594570583455</v>
      </c>
      <c r="X67" s="12"/>
      <c r="Y67" s="58">
        <v>0.03</v>
      </c>
    </row>
    <row r="68" spans="1:25" x14ac:dyDescent="0.35">
      <c r="A68" s="15" t="s">
        <v>237</v>
      </c>
      <c r="B68" s="24">
        <v>3000</v>
      </c>
      <c r="C68" s="24">
        <v>3260</v>
      </c>
      <c r="D68" s="12">
        <f t="shared" ref="D68:M68" si="66">C68*(1+$Y68)</f>
        <v>3423</v>
      </c>
      <c r="E68" s="12">
        <f t="shared" si="66"/>
        <v>3594.15</v>
      </c>
      <c r="F68" s="12">
        <f t="shared" si="66"/>
        <v>3773.8575000000001</v>
      </c>
      <c r="G68" s="12">
        <f t="shared" si="66"/>
        <v>3962.5503750000003</v>
      </c>
      <c r="H68" s="12">
        <f t="shared" si="66"/>
        <v>4160.6778937500003</v>
      </c>
      <c r="I68" s="12">
        <f t="shared" si="66"/>
        <v>4368.7117884375002</v>
      </c>
      <c r="J68" s="12">
        <f t="shared" si="66"/>
        <v>4587.1473778593754</v>
      </c>
      <c r="K68" s="12">
        <f t="shared" si="66"/>
        <v>4816.5047467523445</v>
      </c>
      <c r="L68" s="12">
        <f t="shared" si="66"/>
        <v>5057.3299840899617</v>
      </c>
      <c r="M68" s="12">
        <f t="shared" si="66"/>
        <v>5310.1964832944604</v>
      </c>
      <c r="N68" s="12">
        <v>5310.1964832944604</v>
      </c>
      <c r="O68" s="12">
        <v>5310.1964832944604</v>
      </c>
      <c r="P68" s="12">
        <v>5310.1964832944604</v>
      </c>
      <c r="Q68" s="12">
        <v>5310.1964832944604</v>
      </c>
      <c r="R68" s="12">
        <v>5310.1964832944604</v>
      </c>
      <c r="S68" s="12">
        <v>5310.1964832944604</v>
      </c>
      <c r="T68" s="12">
        <v>5310.1964832944604</v>
      </c>
      <c r="U68" s="12">
        <v>5310.1964832944604</v>
      </c>
      <c r="V68" s="12">
        <v>5310.1964832944604</v>
      </c>
      <c r="W68" s="12">
        <v>5310.1964832944604</v>
      </c>
      <c r="X68" s="12"/>
      <c r="Y68" s="58">
        <v>0.05</v>
      </c>
    </row>
  </sheetData>
  <autoFilter ref="Y1:Y68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rgb="FFFFFF00"/>
  </sheetPr>
  <dimension ref="A1:AN64"/>
  <sheetViews>
    <sheetView topLeftCell="X1" workbookViewId="0">
      <selection activeCell="AD10" sqref="AD10"/>
    </sheetView>
  </sheetViews>
  <sheetFormatPr defaultRowHeight="14.5" x14ac:dyDescent="0.35"/>
  <cols>
    <col min="2" max="2" width="14.81640625" bestFit="1" customWidth="1"/>
    <col min="14" max="25" width="9.1796875" style="58"/>
    <col min="30" max="30" width="11.7265625" bestFit="1" customWidth="1"/>
    <col min="31" max="31" width="14" bestFit="1" customWidth="1"/>
  </cols>
  <sheetData>
    <row r="1" spans="1:40" x14ac:dyDescent="0.35">
      <c r="B1" s="186" t="s">
        <v>136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B1" s="186" t="s">
        <v>137</v>
      </c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</row>
    <row r="2" spans="1:40" x14ac:dyDescent="0.35">
      <c r="B2" s="35"/>
      <c r="C2" s="35">
        <v>2016</v>
      </c>
      <c r="D2" s="35">
        <v>2017</v>
      </c>
      <c r="E2" s="35">
        <v>2018</v>
      </c>
      <c r="F2" s="35">
        <v>2019</v>
      </c>
      <c r="G2" s="35">
        <v>2020</v>
      </c>
      <c r="H2" s="35">
        <v>2021</v>
      </c>
      <c r="I2" s="35">
        <v>2022</v>
      </c>
      <c r="J2" s="35">
        <v>2023</v>
      </c>
      <c r="K2" s="35">
        <v>2024</v>
      </c>
      <c r="L2" s="35">
        <v>2025</v>
      </c>
      <c r="M2" s="35">
        <v>2026</v>
      </c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>
        <v>2027</v>
      </c>
      <c r="AB2" s="35"/>
      <c r="AC2" s="35">
        <v>2016</v>
      </c>
      <c r="AD2" s="35">
        <v>2017</v>
      </c>
      <c r="AE2" s="35">
        <v>2018</v>
      </c>
      <c r="AF2" s="35">
        <v>2019</v>
      </c>
      <c r="AG2" s="35">
        <v>2020</v>
      </c>
      <c r="AH2" s="35">
        <v>2021</v>
      </c>
      <c r="AI2" s="35">
        <v>2022</v>
      </c>
      <c r="AJ2" s="35">
        <v>2023</v>
      </c>
      <c r="AK2" s="35">
        <v>2024</v>
      </c>
      <c r="AL2" s="35">
        <v>2025</v>
      </c>
      <c r="AM2" s="35">
        <v>2026</v>
      </c>
      <c r="AN2" s="35">
        <v>2027</v>
      </c>
    </row>
    <row r="3" spans="1:40" x14ac:dyDescent="0.35">
      <c r="B3" s="35" t="s">
        <v>135</v>
      </c>
      <c r="C3" s="11">
        <v>15000</v>
      </c>
      <c r="D3" s="11">
        <v>12000</v>
      </c>
      <c r="E3" s="11">
        <v>11000</v>
      </c>
      <c r="F3" s="11">
        <v>10000</v>
      </c>
      <c r="G3" s="11">
        <v>9000</v>
      </c>
      <c r="H3" s="11">
        <v>8000</v>
      </c>
      <c r="I3" s="11">
        <v>7000</v>
      </c>
      <c r="J3" s="11">
        <v>6000</v>
      </c>
      <c r="K3" s="11">
        <v>5500</v>
      </c>
      <c r="L3" s="11">
        <v>5000</v>
      </c>
      <c r="M3" s="11">
        <v>4500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>
        <v>4000</v>
      </c>
      <c r="AB3" s="35" t="s">
        <v>135</v>
      </c>
      <c r="AC3" s="11">
        <v>15000</v>
      </c>
      <c r="AD3" s="11">
        <v>12000</v>
      </c>
      <c r="AE3" s="11">
        <v>11000</v>
      </c>
      <c r="AF3" s="11">
        <v>10000</v>
      </c>
      <c r="AG3" s="11">
        <v>9000</v>
      </c>
      <c r="AH3" s="11">
        <v>8000</v>
      </c>
      <c r="AI3" s="11">
        <v>7000</v>
      </c>
      <c r="AJ3" s="11">
        <v>6000</v>
      </c>
      <c r="AK3" s="11">
        <v>5500</v>
      </c>
      <c r="AL3" s="11">
        <v>5000</v>
      </c>
      <c r="AM3" s="11">
        <v>4500</v>
      </c>
      <c r="AN3" s="11">
        <v>4000</v>
      </c>
    </row>
    <row r="4" spans="1:40" x14ac:dyDescent="0.35">
      <c r="B4" s="35" t="s">
        <v>28</v>
      </c>
      <c r="C4" s="23">
        <v>102</v>
      </c>
      <c r="D4" s="23">
        <v>200</v>
      </c>
      <c r="E4" s="23">
        <v>350</v>
      </c>
      <c r="F4" s="23">
        <v>950</v>
      </c>
      <c r="G4" s="23">
        <v>1750</v>
      </c>
      <c r="H4" s="23">
        <v>2500</v>
      </c>
      <c r="I4" s="23">
        <v>3500</v>
      </c>
      <c r="J4" s="23">
        <v>5000</v>
      </c>
      <c r="K4" s="23">
        <v>6000</v>
      </c>
      <c r="L4" s="23">
        <v>7000</v>
      </c>
      <c r="M4" s="23">
        <v>8000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>
        <v>9000</v>
      </c>
      <c r="AB4" s="35" t="s">
        <v>28</v>
      </c>
      <c r="AC4" s="23">
        <v>102</v>
      </c>
      <c r="AD4" s="23">
        <v>200</v>
      </c>
      <c r="AE4" s="23">
        <v>350</v>
      </c>
      <c r="AF4" s="23">
        <v>950</v>
      </c>
      <c r="AG4" s="23">
        <v>1750</v>
      </c>
      <c r="AH4" s="23">
        <v>2500</v>
      </c>
      <c r="AI4" s="23">
        <v>3500</v>
      </c>
      <c r="AJ4" s="23">
        <v>5000</v>
      </c>
      <c r="AK4" s="23">
        <v>6000</v>
      </c>
      <c r="AL4" s="23">
        <v>7000</v>
      </c>
      <c r="AM4" s="23">
        <v>8000</v>
      </c>
      <c r="AN4" s="23">
        <v>9000</v>
      </c>
    </row>
    <row r="5" spans="1:40" ht="58" x14ac:dyDescent="0.35">
      <c r="B5" s="56" t="s">
        <v>133</v>
      </c>
      <c r="C5" s="23">
        <v>0</v>
      </c>
      <c r="D5" s="23">
        <f>D4-C4</f>
        <v>98</v>
      </c>
      <c r="E5" s="23">
        <f t="shared" ref="E5:M5" si="0">E4-D4</f>
        <v>150</v>
      </c>
      <c r="F5" s="23">
        <f t="shared" si="0"/>
        <v>600</v>
      </c>
      <c r="G5" s="23">
        <f t="shared" si="0"/>
        <v>800</v>
      </c>
      <c r="H5" s="23">
        <f t="shared" si="0"/>
        <v>750</v>
      </c>
      <c r="I5" s="23">
        <f t="shared" si="0"/>
        <v>1000</v>
      </c>
      <c r="J5" s="23">
        <f t="shared" si="0"/>
        <v>1500</v>
      </c>
      <c r="K5" s="23">
        <f t="shared" si="0"/>
        <v>1000</v>
      </c>
      <c r="L5" s="23">
        <f t="shared" si="0"/>
        <v>1000</v>
      </c>
      <c r="M5" s="23">
        <f t="shared" si="0"/>
        <v>1000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>
        <f>Z4-M4</f>
        <v>1000</v>
      </c>
      <c r="AB5" s="56" t="s">
        <v>133</v>
      </c>
      <c r="AC5" s="23">
        <v>0</v>
      </c>
      <c r="AD5" s="23">
        <f>AD4-AC4</f>
        <v>98</v>
      </c>
      <c r="AE5" s="23">
        <f t="shared" ref="AE5" si="1">AE4-AD4</f>
        <v>150</v>
      </c>
      <c r="AF5" s="23">
        <f t="shared" ref="AF5" si="2">AF4-AE4</f>
        <v>600</v>
      </c>
      <c r="AG5" s="23">
        <f t="shared" ref="AG5" si="3">AG4-AF4</f>
        <v>800</v>
      </c>
      <c r="AH5" s="23">
        <f t="shared" ref="AH5" si="4">AH4-AG4</f>
        <v>750</v>
      </c>
      <c r="AI5" s="23">
        <f t="shared" ref="AI5" si="5">AI4-AH4</f>
        <v>1000</v>
      </c>
      <c r="AJ5" s="23">
        <f t="shared" ref="AJ5" si="6">AJ4-AI4</f>
        <v>1500</v>
      </c>
      <c r="AK5" s="23">
        <f t="shared" ref="AK5" si="7">AK4-AJ4</f>
        <v>1000</v>
      </c>
      <c r="AL5" s="23">
        <f t="shared" ref="AL5" si="8">AL4-AK4</f>
        <v>1000</v>
      </c>
      <c r="AM5" s="23">
        <f t="shared" ref="AM5" si="9">AM4-AL4</f>
        <v>1000</v>
      </c>
      <c r="AN5" s="23">
        <f t="shared" ref="AN5" si="10">AN4-AM4</f>
        <v>1000</v>
      </c>
    </row>
    <row r="6" spans="1:40" x14ac:dyDescent="0.35">
      <c r="B6" s="35" t="s">
        <v>134</v>
      </c>
      <c r="C6" s="35">
        <f>C4*C3</f>
        <v>1530000</v>
      </c>
      <c r="D6" s="35">
        <f>C6+D5*D3</f>
        <v>2706000</v>
      </c>
      <c r="E6" s="35">
        <f t="shared" ref="E6:M6" si="11">D6+E5*E3</f>
        <v>4356000</v>
      </c>
      <c r="F6" s="35">
        <f t="shared" si="11"/>
        <v>10356000</v>
      </c>
      <c r="G6" s="35">
        <f t="shared" si="11"/>
        <v>17556000</v>
      </c>
      <c r="H6" s="35">
        <f t="shared" si="11"/>
        <v>23556000</v>
      </c>
      <c r="I6" s="35">
        <f t="shared" si="11"/>
        <v>30556000</v>
      </c>
      <c r="J6" s="35">
        <f t="shared" si="11"/>
        <v>39556000</v>
      </c>
      <c r="K6" s="35">
        <f t="shared" si="11"/>
        <v>45056000</v>
      </c>
      <c r="L6" s="35">
        <f t="shared" si="11"/>
        <v>50056000</v>
      </c>
      <c r="M6" s="35">
        <f t="shared" si="11"/>
        <v>54556000</v>
      </c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>
        <f>M6+Z5*Z3</f>
        <v>58556000</v>
      </c>
      <c r="AB6" s="35" t="s">
        <v>134</v>
      </c>
      <c r="AC6" s="35">
        <f>AC4*AC3</f>
        <v>1530000</v>
      </c>
      <c r="AD6" s="35">
        <f>AC6+AD5*AD3</f>
        <v>2706000</v>
      </c>
      <c r="AE6" s="35">
        <f t="shared" ref="AE6" si="12">AD6+AE5*AE3</f>
        <v>4356000</v>
      </c>
      <c r="AF6" s="35">
        <f t="shared" ref="AF6" si="13">AE6+AF5*AF3</f>
        <v>10356000</v>
      </c>
      <c r="AG6" s="35">
        <f t="shared" ref="AG6" si="14">AF6+AG5*AG3</f>
        <v>17556000</v>
      </c>
      <c r="AH6" s="35">
        <f t="shared" ref="AH6" si="15">AG6+AH5*AH3</f>
        <v>23556000</v>
      </c>
      <c r="AI6" s="35">
        <f t="shared" ref="AI6" si="16">AH6+AI5*AI3</f>
        <v>30556000</v>
      </c>
      <c r="AJ6" s="35">
        <f t="shared" ref="AJ6" si="17">AI6+AJ5*AJ3</f>
        <v>39556000</v>
      </c>
      <c r="AK6" s="35">
        <f t="shared" ref="AK6" si="18">AJ6+AK5*AK3</f>
        <v>45056000</v>
      </c>
      <c r="AL6" s="35">
        <f t="shared" ref="AL6" si="19">AK6+AL5*AL3</f>
        <v>50056000</v>
      </c>
      <c r="AM6" s="35">
        <f t="shared" ref="AM6" si="20">AL6+AM5*AM3</f>
        <v>54556000</v>
      </c>
      <c r="AN6" s="35">
        <f t="shared" ref="AN6" si="21">AM6+AN5*AN3</f>
        <v>58556000</v>
      </c>
    </row>
    <row r="14" spans="1:40" x14ac:dyDescent="0.35">
      <c r="B14" s="35">
        <v>2016</v>
      </c>
      <c r="C14" s="35">
        <v>2017</v>
      </c>
      <c r="D14" s="35">
        <v>2018</v>
      </c>
      <c r="E14" s="35">
        <v>2019</v>
      </c>
      <c r="F14" s="35">
        <v>2020</v>
      </c>
      <c r="G14" s="35">
        <v>2021</v>
      </c>
      <c r="H14" s="35">
        <v>2022</v>
      </c>
      <c r="I14" s="35">
        <v>2023</v>
      </c>
      <c r="J14" s="35">
        <v>2024</v>
      </c>
      <c r="K14" s="35">
        <v>2025</v>
      </c>
      <c r="L14" s="35">
        <v>2026</v>
      </c>
      <c r="M14" s="35">
        <v>2027</v>
      </c>
      <c r="N14" s="35">
        <v>2028</v>
      </c>
      <c r="O14" s="35">
        <v>2029</v>
      </c>
      <c r="P14" s="35">
        <v>2030</v>
      </c>
      <c r="Q14" s="35">
        <v>2031</v>
      </c>
      <c r="R14" s="35">
        <v>2032</v>
      </c>
      <c r="S14" s="35">
        <v>2033</v>
      </c>
      <c r="T14" s="35">
        <v>2034</v>
      </c>
      <c r="U14" s="35">
        <v>2035</v>
      </c>
      <c r="V14" s="35">
        <v>2036</v>
      </c>
      <c r="W14" s="35">
        <v>2037</v>
      </c>
      <c r="X14" s="162"/>
      <c r="Y14" s="162"/>
      <c r="AA14" t="s">
        <v>138</v>
      </c>
      <c r="AB14" t="s">
        <v>197</v>
      </c>
      <c r="AC14" t="s">
        <v>256</v>
      </c>
      <c r="AD14" s="183" t="s">
        <v>337</v>
      </c>
      <c r="AE14" s="183" t="s">
        <v>338</v>
      </c>
    </row>
    <row r="15" spans="1:40" x14ac:dyDescent="0.35">
      <c r="A15" s="58" t="s">
        <v>139</v>
      </c>
      <c r="B15">
        <v>15000</v>
      </c>
      <c r="C15" s="58">
        <v>15000</v>
      </c>
      <c r="D15">
        <v>15000</v>
      </c>
      <c r="E15">
        <v>15000</v>
      </c>
      <c r="F15">
        <v>15000</v>
      </c>
      <c r="G15">
        <v>15000</v>
      </c>
      <c r="H15">
        <v>15000</v>
      </c>
      <c r="I15">
        <v>15000</v>
      </c>
      <c r="J15">
        <v>15000</v>
      </c>
      <c r="K15">
        <v>15000</v>
      </c>
      <c r="L15">
        <v>15000</v>
      </c>
      <c r="M15">
        <v>15000</v>
      </c>
      <c r="N15" s="58">
        <v>15000</v>
      </c>
      <c r="O15" s="58">
        <v>15000</v>
      </c>
      <c r="P15" s="58">
        <v>15000</v>
      </c>
      <c r="Q15" s="58">
        <v>15000</v>
      </c>
      <c r="R15" s="58">
        <v>15000</v>
      </c>
      <c r="S15" s="58">
        <v>15000</v>
      </c>
      <c r="T15" s="58">
        <v>15000</v>
      </c>
      <c r="U15" s="58">
        <v>15000</v>
      </c>
      <c r="V15" s="58">
        <v>15000</v>
      </c>
      <c r="W15" s="58">
        <v>15000</v>
      </c>
      <c r="Z15" s="58" t="s">
        <v>139</v>
      </c>
      <c r="AA15" s="58">
        <v>102</v>
      </c>
      <c r="AB15" s="58">
        <v>102</v>
      </c>
      <c r="AC15" s="58">
        <v>102</v>
      </c>
      <c r="AD15" s="18">
        <f>AA15-AB15</f>
        <v>0</v>
      </c>
      <c r="AE15" s="18">
        <f>AC15-AA15</f>
        <v>0</v>
      </c>
    </row>
    <row r="16" spans="1:40" x14ac:dyDescent="0.35">
      <c r="A16" s="58" t="s">
        <v>140</v>
      </c>
      <c r="B16">
        <v>0</v>
      </c>
      <c r="C16">
        <v>12000</v>
      </c>
      <c r="D16">
        <v>12000</v>
      </c>
      <c r="E16">
        <v>12000</v>
      </c>
      <c r="F16">
        <v>12000</v>
      </c>
      <c r="G16">
        <v>12000</v>
      </c>
      <c r="H16">
        <v>12000</v>
      </c>
      <c r="I16">
        <v>12000</v>
      </c>
      <c r="J16">
        <v>12000</v>
      </c>
      <c r="K16">
        <v>12000</v>
      </c>
      <c r="L16">
        <v>12000</v>
      </c>
      <c r="M16">
        <v>12000</v>
      </c>
      <c r="N16" s="58">
        <v>12000</v>
      </c>
      <c r="O16" s="58">
        <v>12000</v>
      </c>
      <c r="P16" s="58">
        <v>12000</v>
      </c>
      <c r="Q16" s="58">
        <v>12000</v>
      </c>
      <c r="R16" s="58">
        <v>12000</v>
      </c>
      <c r="S16" s="58">
        <v>12000</v>
      </c>
      <c r="T16" s="58">
        <v>12000</v>
      </c>
      <c r="U16" s="58">
        <v>12000</v>
      </c>
      <c r="V16" s="58">
        <v>12000</v>
      </c>
      <c r="W16" s="58">
        <v>12000</v>
      </c>
      <c r="Z16" s="58" t="s">
        <v>140</v>
      </c>
      <c r="AA16" s="58">
        <v>98</v>
      </c>
      <c r="AB16" s="58">
        <v>98</v>
      </c>
      <c r="AC16" s="58">
        <v>98</v>
      </c>
      <c r="AD16" s="18">
        <f t="shared" ref="AD16:AD36" si="22">AA16-AB16</f>
        <v>0</v>
      </c>
      <c r="AE16" s="18">
        <f t="shared" ref="AE16:AE36" si="23">AC16-AA16</f>
        <v>0</v>
      </c>
    </row>
    <row r="17" spans="1:31" x14ac:dyDescent="0.35">
      <c r="A17" t="s">
        <v>141</v>
      </c>
      <c r="B17">
        <v>0</v>
      </c>
      <c r="C17">
        <v>0</v>
      </c>
      <c r="D17">
        <v>10000</v>
      </c>
      <c r="E17">
        <v>10000</v>
      </c>
      <c r="F17">
        <v>10000</v>
      </c>
      <c r="G17">
        <v>10000</v>
      </c>
      <c r="H17">
        <v>10000</v>
      </c>
      <c r="I17">
        <v>10000</v>
      </c>
      <c r="J17">
        <v>10000</v>
      </c>
      <c r="K17">
        <v>10000</v>
      </c>
      <c r="L17">
        <v>10000</v>
      </c>
      <c r="M17">
        <v>10000</v>
      </c>
      <c r="N17" s="58">
        <v>10000</v>
      </c>
      <c r="O17" s="58">
        <v>10000</v>
      </c>
      <c r="P17" s="58">
        <v>10000</v>
      </c>
      <c r="Q17" s="58">
        <v>10000</v>
      </c>
      <c r="R17" s="58">
        <v>10000</v>
      </c>
      <c r="S17" s="58">
        <v>10000</v>
      </c>
      <c r="T17" s="58">
        <v>10000</v>
      </c>
      <c r="U17" s="58">
        <v>10000</v>
      </c>
      <c r="V17" s="58">
        <v>10000</v>
      </c>
      <c r="W17" s="58">
        <v>10000</v>
      </c>
      <c r="Z17" s="58" t="s">
        <v>141</v>
      </c>
      <c r="AA17" s="58">
        <v>150</v>
      </c>
      <c r="AB17" s="58">
        <v>150</v>
      </c>
      <c r="AC17" s="58">
        <v>150</v>
      </c>
      <c r="AD17" s="18">
        <f t="shared" si="22"/>
        <v>0</v>
      </c>
      <c r="AE17" s="18">
        <f t="shared" si="23"/>
        <v>0</v>
      </c>
    </row>
    <row r="18" spans="1:31" x14ac:dyDescent="0.35">
      <c r="A18" t="s">
        <v>142</v>
      </c>
      <c r="B18">
        <v>0</v>
      </c>
      <c r="C18">
        <v>0</v>
      </c>
      <c r="D18">
        <v>0</v>
      </c>
      <c r="E18">
        <v>9000</v>
      </c>
      <c r="F18">
        <v>9000</v>
      </c>
      <c r="G18">
        <v>9000</v>
      </c>
      <c r="H18">
        <v>9000</v>
      </c>
      <c r="I18">
        <v>9000</v>
      </c>
      <c r="J18">
        <v>9000</v>
      </c>
      <c r="K18">
        <v>9000</v>
      </c>
      <c r="L18">
        <v>9000</v>
      </c>
      <c r="M18">
        <v>9000</v>
      </c>
      <c r="N18" s="58">
        <v>9000</v>
      </c>
      <c r="O18" s="58">
        <v>9000</v>
      </c>
      <c r="P18" s="58">
        <v>9000</v>
      </c>
      <c r="Q18" s="58">
        <v>9000</v>
      </c>
      <c r="R18" s="58">
        <v>9000</v>
      </c>
      <c r="S18" s="58">
        <v>9000</v>
      </c>
      <c r="T18" s="58">
        <v>9000</v>
      </c>
      <c r="U18" s="58">
        <v>9000</v>
      </c>
      <c r="V18" s="58">
        <v>9000</v>
      </c>
      <c r="W18" s="58">
        <v>9000</v>
      </c>
      <c r="Z18" s="58" t="s">
        <v>142</v>
      </c>
      <c r="AA18" s="58">
        <v>600</v>
      </c>
      <c r="AB18" s="58">
        <v>2150</v>
      </c>
      <c r="AC18" s="58">
        <v>600</v>
      </c>
      <c r="AD18" s="18">
        <f t="shared" si="22"/>
        <v>-1550</v>
      </c>
      <c r="AE18" s="18">
        <f t="shared" si="23"/>
        <v>0</v>
      </c>
    </row>
    <row r="19" spans="1:31" x14ac:dyDescent="0.35">
      <c r="A19" t="s">
        <v>143</v>
      </c>
      <c r="B19">
        <v>0</v>
      </c>
      <c r="C19">
        <v>0</v>
      </c>
      <c r="D19">
        <v>0</v>
      </c>
      <c r="E19">
        <v>0</v>
      </c>
      <c r="F19">
        <v>8000</v>
      </c>
      <c r="G19">
        <v>8000</v>
      </c>
      <c r="H19">
        <v>8000</v>
      </c>
      <c r="I19">
        <v>8000</v>
      </c>
      <c r="J19">
        <v>8000</v>
      </c>
      <c r="K19">
        <v>8000</v>
      </c>
      <c r="L19">
        <v>8000</v>
      </c>
      <c r="M19">
        <v>8000</v>
      </c>
      <c r="N19" s="58">
        <v>8000</v>
      </c>
      <c r="O19" s="58">
        <v>8000</v>
      </c>
      <c r="P19" s="58">
        <v>8000</v>
      </c>
      <c r="Q19" s="58">
        <v>8000</v>
      </c>
      <c r="R19" s="58">
        <v>8000</v>
      </c>
      <c r="S19" s="58">
        <v>8000</v>
      </c>
      <c r="T19" s="58">
        <v>8000</v>
      </c>
      <c r="U19" s="58">
        <v>8000</v>
      </c>
      <c r="V19" s="58">
        <v>8000</v>
      </c>
      <c r="W19" s="58">
        <v>8000</v>
      </c>
      <c r="Z19" s="58" t="s">
        <v>143</v>
      </c>
      <c r="AA19" s="58">
        <v>800</v>
      </c>
      <c r="AB19" s="58">
        <v>2500</v>
      </c>
      <c r="AC19" s="58">
        <v>800</v>
      </c>
      <c r="AD19" s="18">
        <f t="shared" si="22"/>
        <v>-1700</v>
      </c>
      <c r="AE19" s="18">
        <f t="shared" si="23"/>
        <v>0</v>
      </c>
    </row>
    <row r="20" spans="1:31" x14ac:dyDescent="0.35">
      <c r="A20" t="s">
        <v>144</v>
      </c>
      <c r="B20">
        <v>0</v>
      </c>
      <c r="C20">
        <v>0</v>
      </c>
      <c r="D20">
        <v>0</v>
      </c>
      <c r="E20">
        <v>0</v>
      </c>
      <c r="F20">
        <v>0</v>
      </c>
      <c r="G20">
        <v>7000</v>
      </c>
      <c r="H20">
        <v>7000</v>
      </c>
      <c r="I20">
        <v>7000</v>
      </c>
      <c r="J20">
        <v>7000</v>
      </c>
      <c r="K20">
        <v>7000</v>
      </c>
      <c r="L20">
        <v>7000</v>
      </c>
      <c r="M20">
        <v>7000</v>
      </c>
      <c r="N20" s="58">
        <v>7000</v>
      </c>
      <c r="O20" s="58">
        <v>7000</v>
      </c>
      <c r="P20" s="58">
        <v>7000</v>
      </c>
      <c r="Q20" s="58">
        <v>7000</v>
      </c>
      <c r="R20" s="58">
        <v>7000</v>
      </c>
      <c r="S20" s="58">
        <v>7000</v>
      </c>
      <c r="T20" s="58">
        <v>7000</v>
      </c>
      <c r="U20" s="58">
        <v>7000</v>
      </c>
      <c r="V20" s="58">
        <v>7000</v>
      </c>
      <c r="W20" s="58">
        <v>7000</v>
      </c>
      <c r="Z20" s="58" t="s">
        <v>144</v>
      </c>
      <c r="AA20" s="58">
        <v>750</v>
      </c>
      <c r="AB20" s="58">
        <v>2500</v>
      </c>
      <c r="AC20" s="58">
        <v>750</v>
      </c>
      <c r="AD20" s="18">
        <f t="shared" si="22"/>
        <v>-1750</v>
      </c>
      <c r="AE20" s="18">
        <f t="shared" si="23"/>
        <v>0</v>
      </c>
    </row>
    <row r="21" spans="1:31" x14ac:dyDescent="0.35">
      <c r="A21" t="s">
        <v>145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6000</v>
      </c>
      <c r="I21">
        <v>6000</v>
      </c>
      <c r="J21">
        <v>6000</v>
      </c>
      <c r="K21">
        <v>6000</v>
      </c>
      <c r="L21">
        <v>6000</v>
      </c>
      <c r="M21">
        <v>6000</v>
      </c>
      <c r="N21" s="58">
        <v>6000</v>
      </c>
      <c r="O21" s="58">
        <v>6000</v>
      </c>
      <c r="P21" s="58">
        <v>6000</v>
      </c>
      <c r="Q21" s="58">
        <v>6000</v>
      </c>
      <c r="R21" s="58">
        <v>6000</v>
      </c>
      <c r="S21" s="58">
        <v>6000</v>
      </c>
      <c r="T21" s="58">
        <v>6000</v>
      </c>
      <c r="U21" s="58">
        <v>6000</v>
      </c>
      <c r="V21" s="58">
        <v>6000</v>
      </c>
      <c r="W21" s="58">
        <v>6000</v>
      </c>
      <c r="Z21" s="58" t="s">
        <v>145</v>
      </c>
      <c r="AA21" s="58">
        <v>1000</v>
      </c>
      <c r="AB21" s="58">
        <v>3000</v>
      </c>
      <c r="AC21" s="58">
        <v>1000</v>
      </c>
      <c r="AD21" s="18">
        <f t="shared" si="22"/>
        <v>-2000</v>
      </c>
      <c r="AE21" s="18">
        <f t="shared" si="23"/>
        <v>0</v>
      </c>
    </row>
    <row r="22" spans="1:31" x14ac:dyDescent="0.35">
      <c r="A22" t="s">
        <v>146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5000</v>
      </c>
      <c r="J22">
        <v>5000</v>
      </c>
      <c r="K22">
        <v>5000</v>
      </c>
      <c r="L22">
        <v>5000</v>
      </c>
      <c r="M22">
        <v>5000</v>
      </c>
      <c r="N22" s="58">
        <v>5000</v>
      </c>
      <c r="O22" s="58">
        <v>5000</v>
      </c>
      <c r="P22" s="58">
        <v>5000</v>
      </c>
      <c r="Q22" s="58">
        <v>5000</v>
      </c>
      <c r="R22" s="58">
        <v>5000</v>
      </c>
      <c r="S22" s="58">
        <v>5000</v>
      </c>
      <c r="T22" s="58">
        <v>5000</v>
      </c>
      <c r="U22" s="58">
        <v>5000</v>
      </c>
      <c r="V22" s="58">
        <v>5000</v>
      </c>
      <c r="W22" s="58">
        <v>5000</v>
      </c>
      <c r="Z22" s="58" t="s">
        <v>146</v>
      </c>
      <c r="AA22" s="58">
        <v>1500</v>
      </c>
      <c r="AB22" s="58">
        <v>500</v>
      </c>
      <c r="AC22" s="58">
        <v>1500</v>
      </c>
      <c r="AD22" s="18">
        <f t="shared" si="22"/>
        <v>1000</v>
      </c>
      <c r="AE22" s="18">
        <f t="shared" si="23"/>
        <v>0</v>
      </c>
    </row>
    <row r="23" spans="1:31" x14ac:dyDescent="0.35">
      <c r="A23" t="s">
        <v>147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4000</v>
      </c>
      <c r="K23">
        <v>4000</v>
      </c>
      <c r="L23">
        <v>4000</v>
      </c>
      <c r="M23">
        <v>4000</v>
      </c>
      <c r="N23" s="58">
        <v>4000</v>
      </c>
      <c r="O23" s="58">
        <v>4000</v>
      </c>
      <c r="P23" s="58">
        <v>4000</v>
      </c>
      <c r="Q23" s="58">
        <v>4000</v>
      </c>
      <c r="R23" s="58">
        <v>4000</v>
      </c>
      <c r="S23" s="58">
        <v>4000</v>
      </c>
      <c r="T23" s="58">
        <v>4000</v>
      </c>
      <c r="U23" s="58">
        <v>4000</v>
      </c>
      <c r="V23" s="58">
        <v>4000</v>
      </c>
      <c r="W23" s="58">
        <v>4000</v>
      </c>
      <c r="Z23" s="58" t="s">
        <v>147</v>
      </c>
      <c r="AA23" s="58">
        <v>1000</v>
      </c>
      <c r="AB23" s="58">
        <v>500</v>
      </c>
      <c r="AC23" s="58">
        <v>1000</v>
      </c>
      <c r="AD23" s="18">
        <f t="shared" si="22"/>
        <v>500</v>
      </c>
      <c r="AE23" s="18">
        <f t="shared" si="23"/>
        <v>0</v>
      </c>
    </row>
    <row r="24" spans="1:31" x14ac:dyDescent="0.35">
      <c r="A24" t="s">
        <v>148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3500</v>
      </c>
      <c r="L24">
        <v>3500</v>
      </c>
      <c r="M24">
        <v>3500</v>
      </c>
      <c r="N24" s="58">
        <v>3500</v>
      </c>
      <c r="O24" s="58">
        <v>3500</v>
      </c>
      <c r="P24" s="58">
        <v>3500</v>
      </c>
      <c r="Q24" s="58">
        <v>3500</v>
      </c>
      <c r="R24" s="58">
        <v>3500</v>
      </c>
      <c r="S24" s="58">
        <v>3500</v>
      </c>
      <c r="T24" s="58">
        <v>3500</v>
      </c>
      <c r="U24" s="58">
        <v>3500</v>
      </c>
      <c r="V24" s="58">
        <v>3500</v>
      </c>
      <c r="W24" s="58">
        <v>3500</v>
      </c>
      <c r="Z24" s="58" t="s">
        <v>148</v>
      </c>
      <c r="AA24" s="58">
        <v>1000</v>
      </c>
      <c r="AB24" s="58">
        <v>500</v>
      </c>
      <c r="AC24" s="58">
        <v>1000</v>
      </c>
      <c r="AD24" s="18">
        <f t="shared" si="22"/>
        <v>500</v>
      </c>
      <c r="AE24" s="18">
        <f t="shared" si="23"/>
        <v>0</v>
      </c>
    </row>
    <row r="25" spans="1:31" x14ac:dyDescent="0.35">
      <c r="A25" t="s">
        <v>149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3000</v>
      </c>
      <c r="M25">
        <v>3000</v>
      </c>
      <c r="N25" s="58">
        <v>3000</v>
      </c>
      <c r="O25" s="58">
        <v>3000</v>
      </c>
      <c r="P25" s="58">
        <v>3000</v>
      </c>
      <c r="Q25" s="58">
        <v>3000</v>
      </c>
      <c r="R25" s="58">
        <v>3000</v>
      </c>
      <c r="S25" s="58">
        <v>3000</v>
      </c>
      <c r="T25" s="58">
        <v>3000</v>
      </c>
      <c r="U25" s="58">
        <v>3000</v>
      </c>
      <c r="V25" s="58">
        <v>3000</v>
      </c>
      <c r="W25" s="58">
        <v>3000</v>
      </c>
      <c r="Z25" s="58" t="s">
        <v>149</v>
      </c>
      <c r="AA25" s="58">
        <v>1000</v>
      </c>
      <c r="AB25" s="58">
        <v>1000</v>
      </c>
      <c r="AC25" s="58">
        <v>1000</v>
      </c>
      <c r="AD25" s="18">
        <f t="shared" si="22"/>
        <v>0</v>
      </c>
      <c r="AE25" s="18">
        <f t="shared" si="23"/>
        <v>0</v>
      </c>
    </row>
    <row r="26" spans="1:31" x14ac:dyDescent="0.35">
      <c r="A26" t="s">
        <v>150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2500</v>
      </c>
      <c r="N26" s="58">
        <v>2500</v>
      </c>
      <c r="O26" s="58">
        <v>2500</v>
      </c>
      <c r="P26" s="58">
        <v>2500</v>
      </c>
      <c r="Q26" s="58">
        <v>2500</v>
      </c>
      <c r="R26" s="58">
        <v>2500</v>
      </c>
      <c r="S26" s="58">
        <v>2500</v>
      </c>
      <c r="T26" s="58">
        <v>2500</v>
      </c>
      <c r="U26" s="58">
        <v>2500</v>
      </c>
      <c r="V26" s="58">
        <v>2500</v>
      </c>
      <c r="W26" s="58">
        <v>2500</v>
      </c>
      <c r="Z26" s="58" t="s">
        <v>150</v>
      </c>
      <c r="AA26" s="58">
        <v>1000</v>
      </c>
      <c r="AB26" s="58">
        <v>1000</v>
      </c>
      <c r="AC26" s="58">
        <v>1000</v>
      </c>
      <c r="AD26" s="18">
        <f t="shared" si="22"/>
        <v>0</v>
      </c>
      <c r="AE26" s="18">
        <f t="shared" si="23"/>
        <v>0</v>
      </c>
    </row>
    <row r="27" spans="1:31" s="58" customFormat="1" x14ac:dyDescent="0.35">
      <c r="A27" s="58" t="s">
        <v>315</v>
      </c>
      <c r="B27" s="58">
        <v>0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2500</v>
      </c>
      <c r="O27" s="58">
        <v>2500</v>
      </c>
      <c r="P27" s="58">
        <v>2500</v>
      </c>
      <c r="Q27" s="58">
        <v>2500</v>
      </c>
      <c r="R27" s="58">
        <v>2500</v>
      </c>
      <c r="S27" s="58">
        <v>2500</v>
      </c>
      <c r="T27" s="58">
        <v>2500</v>
      </c>
      <c r="U27" s="58">
        <v>2500</v>
      </c>
      <c r="V27" s="58">
        <v>2500</v>
      </c>
      <c r="W27" s="58">
        <v>2500</v>
      </c>
      <c r="Z27" s="58" t="s">
        <v>315</v>
      </c>
      <c r="AA27" s="58">
        <v>500</v>
      </c>
      <c r="AB27" s="58">
        <v>500</v>
      </c>
      <c r="AC27" s="58">
        <v>500</v>
      </c>
      <c r="AD27" s="18">
        <f t="shared" si="22"/>
        <v>0</v>
      </c>
      <c r="AE27" s="18">
        <f t="shared" si="23"/>
        <v>0</v>
      </c>
    </row>
    <row r="28" spans="1:31" s="58" customFormat="1" x14ac:dyDescent="0.35">
      <c r="A28" s="58" t="s">
        <v>316</v>
      </c>
      <c r="B28" s="58">
        <v>0</v>
      </c>
      <c r="C28" s="58">
        <v>0</v>
      </c>
      <c r="D28" s="58"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v>0</v>
      </c>
      <c r="L28" s="58">
        <v>0</v>
      </c>
      <c r="M28" s="58">
        <v>0</v>
      </c>
      <c r="N28" s="58">
        <v>0</v>
      </c>
      <c r="O28" s="58">
        <v>2500</v>
      </c>
      <c r="P28" s="58">
        <v>2500</v>
      </c>
      <c r="Q28" s="58">
        <v>2500</v>
      </c>
      <c r="R28" s="58">
        <v>2500</v>
      </c>
      <c r="S28" s="58">
        <v>2500</v>
      </c>
      <c r="T28" s="58">
        <v>2500</v>
      </c>
      <c r="U28" s="58">
        <v>2500</v>
      </c>
      <c r="V28" s="58">
        <v>2500</v>
      </c>
      <c r="W28" s="58">
        <v>2500</v>
      </c>
      <c r="Z28" s="58" t="s">
        <v>316</v>
      </c>
      <c r="AA28" s="58">
        <v>500</v>
      </c>
      <c r="AB28" s="58">
        <v>500</v>
      </c>
      <c r="AC28" s="58">
        <v>500</v>
      </c>
      <c r="AD28" s="18">
        <f t="shared" si="22"/>
        <v>0</v>
      </c>
      <c r="AE28" s="18">
        <f t="shared" si="23"/>
        <v>0</v>
      </c>
    </row>
    <row r="29" spans="1:31" s="58" customFormat="1" x14ac:dyDescent="0.35">
      <c r="A29" s="58" t="s">
        <v>317</v>
      </c>
      <c r="B29" s="58">
        <v>0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K29" s="58">
        <v>0</v>
      </c>
      <c r="L29" s="58">
        <v>0</v>
      </c>
      <c r="M29" s="58">
        <v>0</v>
      </c>
      <c r="N29" s="58">
        <v>0</v>
      </c>
      <c r="O29" s="58">
        <v>0</v>
      </c>
      <c r="P29" s="58">
        <v>2500</v>
      </c>
      <c r="Q29" s="58">
        <v>2500</v>
      </c>
      <c r="R29" s="58">
        <v>2500</v>
      </c>
      <c r="S29" s="58">
        <v>2500</v>
      </c>
      <c r="T29" s="58">
        <v>2500</v>
      </c>
      <c r="U29" s="58">
        <v>2500</v>
      </c>
      <c r="V29" s="58">
        <v>2500</v>
      </c>
      <c r="W29" s="58">
        <v>2500</v>
      </c>
      <c r="Z29" s="58" t="s">
        <v>317</v>
      </c>
      <c r="AA29" s="58">
        <v>500</v>
      </c>
      <c r="AB29" s="58">
        <v>500</v>
      </c>
      <c r="AC29" s="58">
        <v>500</v>
      </c>
      <c r="AD29" s="18">
        <f t="shared" si="22"/>
        <v>0</v>
      </c>
      <c r="AE29" s="18">
        <f t="shared" si="23"/>
        <v>0</v>
      </c>
    </row>
    <row r="30" spans="1:31" s="58" customFormat="1" x14ac:dyDescent="0.35">
      <c r="A30" s="58" t="s">
        <v>318</v>
      </c>
      <c r="B30" s="58">
        <v>0</v>
      </c>
      <c r="C30" s="58">
        <v>0</v>
      </c>
      <c r="D30" s="58">
        <v>0</v>
      </c>
      <c r="E30" s="58">
        <v>0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2500</v>
      </c>
      <c r="R30" s="58">
        <v>2500</v>
      </c>
      <c r="S30" s="58">
        <v>2500</v>
      </c>
      <c r="T30" s="58">
        <v>2500</v>
      </c>
      <c r="U30" s="58">
        <v>2500</v>
      </c>
      <c r="V30" s="58">
        <v>2500</v>
      </c>
      <c r="W30" s="58">
        <v>2500</v>
      </c>
      <c r="Z30" s="58" t="s">
        <v>318</v>
      </c>
      <c r="AA30" s="58">
        <v>500</v>
      </c>
      <c r="AB30" s="58">
        <v>500</v>
      </c>
      <c r="AC30" s="58">
        <v>500</v>
      </c>
      <c r="AD30" s="18">
        <f t="shared" si="22"/>
        <v>0</v>
      </c>
      <c r="AE30" s="18">
        <f t="shared" si="23"/>
        <v>0</v>
      </c>
    </row>
    <row r="31" spans="1:31" s="58" customFormat="1" x14ac:dyDescent="0.35">
      <c r="A31" s="58" t="s">
        <v>319</v>
      </c>
      <c r="B31" s="58">
        <v>0</v>
      </c>
      <c r="C31" s="58">
        <v>0</v>
      </c>
      <c r="D31" s="58">
        <v>0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2500</v>
      </c>
      <c r="S31" s="58">
        <v>2500</v>
      </c>
      <c r="T31" s="58">
        <v>2500</v>
      </c>
      <c r="U31" s="58">
        <v>2500</v>
      </c>
      <c r="V31" s="58">
        <v>2500</v>
      </c>
      <c r="W31" s="58">
        <v>2500</v>
      </c>
      <c r="Z31" s="58" t="s">
        <v>319</v>
      </c>
      <c r="AA31" s="58">
        <v>500</v>
      </c>
      <c r="AB31" s="58">
        <v>500</v>
      </c>
      <c r="AC31" s="58">
        <v>500</v>
      </c>
      <c r="AD31" s="18">
        <f t="shared" si="22"/>
        <v>0</v>
      </c>
      <c r="AE31" s="18">
        <f t="shared" si="23"/>
        <v>0</v>
      </c>
    </row>
    <row r="32" spans="1:31" s="58" customFormat="1" x14ac:dyDescent="0.35">
      <c r="A32" s="58" t="s">
        <v>320</v>
      </c>
      <c r="B32" s="58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2500</v>
      </c>
      <c r="T32" s="58">
        <v>2500</v>
      </c>
      <c r="U32" s="58">
        <v>2500</v>
      </c>
      <c r="V32" s="58">
        <v>2500</v>
      </c>
      <c r="W32" s="58">
        <v>2500</v>
      </c>
      <c r="Z32" s="58" t="s">
        <v>320</v>
      </c>
      <c r="AA32" s="58">
        <v>500</v>
      </c>
      <c r="AB32" s="58">
        <v>500</v>
      </c>
      <c r="AC32" s="58">
        <v>500</v>
      </c>
      <c r="AD32" s="18">
        <f t="shared" si="22"/>
        <v>0</v>
      </c>
      <c r="AE32" s="18">
        <f t="shared" si="23"/>
        <v>0</v>
      </c>
    </row>
    <row r="33" spans="1:31" s="58" customFormat="1" x14ac:dyDescent="0.35">
      <c r="A33" s="58" t="s">
        <v>321</v>
      </c>
      <c r="B33" s="58">
        <v>0</v>
      </c>
      <c r="C33" s="58">
        <v>0</v>
      </c>
      <c r="D33" s="58">
        <v>0</v>
      </c>
      <c r="E33" s="58">
        <v>0</v>
      </c>
      <c r="F33" s="58">
        <v>0</v>
      </c>
      <c r="G33" s="58">
        <v>0</v>
      </c>
      <c r="H33" s="58">
        <v>0</v>
      </c>
      <c r="I33" s="58">
        <v>0</v>
      </c>
      <c r="J33" s="58">
        <v>0</v>
      </c>
      <c r="K33" s="58">
        <v>0</v>
      </c>
      <c r="L33" s="58">
        <v>0</v>
      </c>
      <c r="M33" s="58">
        <v>0</v>
      </c>
      <c r="N33" s="58">
        <v>0</v>
      </c>
      <c r="O33" s="58">
        <v>0</v>
      </c>
      <c r="P33" s="58">
        <v>0</v>
      </c>
      <c r="Q33" s="58">
        <v>0</v>
      </c>
      <c r="R33" s="58">
        <v>0</v>
      </c>
      <c r="S33" s="58">
        <v>0</v>
      </c>
      <c r="T33" s="58">
        <v>2500</v>
      </c>
      <c r="U33" s="58">
        <v>2500</v>
      </c>
      <c r="V33" s="58">
        <v>2500</v>
      </c>
      <c r="W33" s="58">
        <v>2500</v>
      </c>
      <c r="Z33" s="58" t="s">
        <v>321</v>
      </c>
      <c r="AA33" s="58">
        <v>500</v>
      </c>
      <c r="AB33" s="58">
        <v>500</v>
      </c>
      <c r="AC33" s="58">
        <v>500</v>
      </c>
      <c r="AD33" s="18">
        <f t="shared" si="22"/>
        <v>0</v>
      </c>
      <c r="AE33" s="18">
        <f t="shared" si="23"/>
        <v>0</v>
      </c>
    </row>
    <row r="34" spans="1:31" s="58" customFormat="1" x14ac:dyDescent="0.35">
      <c r="A34" s="58" t="s">
        <v>322</v>
      </c>
      <c r="B34" s="58">
        <v>0</v>
      </c>
      <c r="C34" s="58">
        <v>0</v>
      </c>
      <c r="D34" s="58">
        <v>0</v>
      </c>
      <c r="E34" s="58">
        <v>0</v>
      </c>
      <c r="F34" s="58">
        <v>0</v>
      </c>
      <c r="G34" s="58">
        <v>0</v>
      </c>
      <c r="H34" s="58">
        <v>0</v>
      </c>
      <c r="I34" s="58">
        <v>0</v>
      </c>
      <c r="J34" s="58">
        <v>0</v>
      </c>
      <c r="K34" s="58">
        <v>0</v>
      </c>
      <c r="L34" s="58"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2500</v>
      </c>
      <c r="V34" s="58">
        <v>2500</v>
      </c>
      <c r="W34" s="58">
        <v>2500</v>
      </c>
      <c r="Z34" s="58" t="s">
        <v>322</v>
      </c>
      <c r="AA34" s="58">
        <v>500</v>
      </c>
      <c r="AB34" s="58">
        <v>500</v>
      </c>
      <c r="AC34" s="58">
        <v>500</v>
      </c>
      <c r="AD34" s="18">
        <f t="shared" si="22"/>
        <v>0</v>
      </c>
      <c r="AE34" s="18">
        <f t="shared" si="23"/>
        <v>0</v>
      </c>
    </row>
    <row r="35" spans="1:31" s="58" customFormat="1" x14ac:dyDescent="0.35">
      <c r="A35" s="58" t="s">
        <v>323</v>
      </c>
      <c r="B35" s="58">
        <v>0</v>
      </c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2500</v>
      </c>
      <c r="W35" s="58">
        <v>2500</v>
      </c>
      <c r="Z35" s="58" t="s">
        <v>323</v>
      </c>
      <c r="AA35" s="58">
        <v>500</v>
      </c>
      <c r="AB35" s="58">
        <v>500</v>
      </c>
      <c r="AC35" s="58">
        <v>500</v>
      </c>
      <c r="AD35" s="18">
        <f t="shared" si="22"/>
        <v>0</v>
      </c>
      <c r="AE35" s="18">
        <f t="shared" si="23"/>
        <v>0</v>
      </c>
    </row>
    <row r="36" spans="1:31" s="58" customFormat="1" x14ac:dyDescent="0.35">
      <c r="A36" s="58" t="s">
        <v>324</v>
      </c>
      <c r="B36" s="58">
        <v>0</v>
      </c>
      <c r="C36" s="58">
        <v>0</v>
      </c>
      <c r="D36" s="58">
        <v>0</v>
      </c>
      <c r="E36" s="58">
        <v>0</v>
      </c>
      <c r="F36" s="58">
        <v>0</v>
      </c>
      <c r="G36" s="58">
        <v>0</v>
      </c>
      <c r="H36" s="58">
        <v>0</v>
      </c>
      <c r="I36" s="58">
        <v>0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2500</v>
      </c>
      <c r="Z36" s="58" t="s">
        <v>324</v>
      </c>
      <c r="AA36" s="58">
        <v>500</v>
      </c>
      <c r="AB36" s="58">
        <v>500</v>
      </c>
      <c r="AC36" s="58">
        <v>500</v>
      </c>
      <c r="AD36" s="18">
        <f t="shared" si="22"/>
        <v>0</v>
      </c>
      <c r="AE36" s="18">
        <f t="shared" si="23"/>
        <v>0</v>
      </c>
    </row>
    <row r="37" spans="1:31" s="58" customFormat="1" x14ac:dyDescent="0.35"/>
    <row r="40" spans="1:31" x14ac:dyDescent="0.35">
      <c r="Z40" s="3">
        <v>102</v>
      </c>
      <c r="AA40">
        <v>102</v>
      </c>
    </row>
    <row r="41" spans="1:31" x14ac:dyDescent="0.35">
      <c r="C41" s="57">
        <v>1</v>
      </c>
      <c r="D41">
        <v>0</v>
      </c>
      <c r="Z41" s="3">
        <v>200</v>
      </c>
      <c r="AA41">
        <f>Z41-Z40</f>
        <v>98</v>
      </c>
    </row>
    <row r="42" spans="1:31" x14ac:dyDescent="0.35">
      <c r="C42" s="57">
        <v>2</v>
      </c>
      <c r="D42" s="58">
        <v>0</v>
      </c>
      <c r="Z42" s="3">
        <v>350</v>
      </c>
      <c r="AA42" s="58">
        <f t="shared" ref="AA42:AA51" si="24">Z42-Z41</f>
        <v>150</v>
      </c>
    </row>
    <row r="43" spans="1:31" x14ac:dyDescent="0.35">
      <c r="C43" s="57">
        <v>3</v>
      </c>
      <c r="D43" s="58">
        <v>0</v>
      </c>
      <c r="Z43" s="3">
        <v>2500</v>
      </c>
      <c r="AA43" s="58">
        <f t="shared" si="24"/>
        <v>2150</v>
      </c>
    </row>
    <row r="44" spans="1:31" x14ac:dyDescent="0.35">
      <c r="C44" s="57">
        <v>4</v>
      </c>
      <c r="D44" s="58">
        <v>0</v>
      </c>
      <c r="Z44" s="3">
        <v>5000</v>
      </c>
      <c r="AA44" s="58">
        <f t="shared" si="24"/>
        <v>2500</v>
      </c>
    </row>
    <row r="45" spans="1:31" x14ac:dyDescent="0.35">
      <c r="C45" s="57">
        <v>5</v>
      </c>
      <c r="D45" s="58">
        <v>0</v>
      </c>
      <c r="Z45" s="3">
        <v>7500</v>
      </c>
      <c r="AA45" s="58">
        <f t="shared" si="24"/>
        <v>2500</v>
      </c>
    </row>
    <row r="46" spans="1:31" x14ac:dyDescent="0.35">
      <c r="C46" s="57">
        <v>6</v>
      </c>
      <c r="D46" s="58">
        <v>2.5600700000000001E-2</v>
      </c>
      <c r="Z46" s="3">
        <v>10500</v>
      </c>
      <c r="AA46" s="58">
        <f t="shared" si="24"/>
        <v>3000</v>
      </c>
    </row>
    <row r="47" spans="1:31" x14ac:dyDescent="0.35">
      <c r="C47" s="57">
        <v>7</v>
      </c>
      <c r="D47" s="58">
        <v>0.13704113333333298</v>
      </c>
      <c r="Z47" s="3">
        <v>11000</v>
      </c>
      <c r="AA47" s="58">
        <f t="shared" si="24"/>
        <v>500</v>
      </c>
    </row>
    <row r="48" spans="1:31" x14ac:dyDescent="0.35">
      <c r="C48" s="57">
        <v>8</v>
      </c>
      <c r="D48" s="58">
        <v>0.28071053333333301</v>
      </c>
      <c r="Z48" s="3">
        <v>11500</v>
      </c>
      <c r="AA48" s="58">
        <f t="shared" si="24"/>
        <v>500</v>
      </c>
    </row>
    <row r="49" spans="3:27" x14ac:dyDescent="0.35">
      <c r="C49" s="57">
        <v>9</v>
      </c>
      <c r="D49" s="58">
        <v>0.42021413333333302</v>
      </c>
      <c r="Z49" s="3">
        <v>12000</v>
      </c>
      <c r="AA49" s="58">
        <f t="shared" si="24"/>
        <v>500</v>
      </c>
    </row>
    <row r="50" spans="3:27" x14ac:dyDescent="0.35">
      <c r="C50" s="57">
        <v>10</v>
      </c>
      <c r="D50" s="58">
        <v>0.53099969999999996</v>
      </c>
      <c r="Z50" s="3">
        <v>13000</v>
      </c>
      <c r="AA50" s="58">
        <f t="shared" si="24"/>
        <v>1000</v>
      </c>
    </row>
    <row r="51" spans="3:27" x14ac:dyDescent="0.35">
      <c r="C51" s="57">
        <v>11</v>
      </c>
      <c r="D51" s="58">
        <v>0.60161140000000002</v>
      </c>
      <c r="Z51" s="3">
        <v>14000</v>
      </c>
      <c r="AA51" s="58">
        <f t="shared" si="24"/>
        <v>1000</v>
      </c>
    </row>
    <row r="52" spans="3:27" x14ac:dyDescent="0.35">
      <c r="C52" s="57">
        <v>12</v>
      </c>
      <c r="D52" s="58">
        <v>0.62424616666666699</v>
      </c>
    </row>
    <row r="53" spans="3:27" x14ac:dyDescent="0.35">
      <c r="C53" s="57">
        <v>13</v>
      </c>
      <c r="D53" s="58">
        <v>0.60683226666666701</v>
      </c>
    </row>
    <row r="54" spans="3:27" x14ac:dyDescent="0.35">
      <c r="C54" s="57">
        <v>14</v>
      </c>
      <c r="D54" s="58">
        <v>0.54327386666666699</v>
      </c>
    </row>
    <row r="55" spans="3:27" x14ac:dyDescent="0.35">
      <c r="C55" s="57">
        <v>15</v>
      </c>
      <c r="D55" s="58">
        <v>0.44437033333333303</v>
      </c>
    </row>
    <row r="56" spans="3:27" x14ac:dyDescent="0.35">
      <c r="C56" s="57">
        <v>16</v>
      </c>
      <c r="D56" s="58">
        <v>0.31906846666666699</v>
      </c>
    </row>
    <row r="57" spans="3:27" x14ac:dyDescent="0.35">
      <c r="C57" s="57">
        <v>17</v>
      </c>
      <c r="D57" s="58">
        <v>0.18058476666666701</v>
      </c>
    </row>
    <row r="58" spans="3:27" x14ac:dyDescent="0.35">
      <c r="C58" s="57">
        <v>18</v>
      </c>
      <c r="D58" s="58">
        <v>5.6367733333333295E-2</v>
      </c>
    </row>
    <row r="59" spans="3:27" x14ac:dyDescent="0.35">
      <c r="C59" s="57">
        <v>19</v>
      </c>
      <c r="D59" s="58">
        <v>2.49666666666667E-5</v>
      </c>
    </row>
    <row r="60" spans="3:27" x14ac:dyDescent="0.35">
      <c r="C60" s="57">
        <v>20</v>
      </c>
      <c r="D60" s="58">
        <v>0</v>
      </c>
    </row>
    <row r="61" spans="3:27" x14ac:dyDescent="0.35">
      <c r="C61" s="57">
        <v>21</v>
      </c>
      <c r="D61" s="58">
        <v>0</v>
      </c>
    </row>
    <row r="62" spans="3:27" x14ac:dyDescent="0.35">
      <c r="C62" s="57">
        <v>22</v>
      </c>
      <c r="D62" s="58">
        <v>0</v>
      </c>
    </row>
    <row r="63" spans="3:27" x14ac:dyDescent="0.35">
      <c r="C63" s="57">
        <v>23</v>
      </c>
      <c r="D63" s="58">
        <v>0</v>
      </c>
    </row>
    <row r="64" spans="3:27" x14ac:dyDescent="0.35">
      <c r="C64" s="57">
        <v>24</v>
      </c>
      <c r="D64" s="58">
        <v>0</v>
      </c>
    </row>
  </sheetData>
  <mergeCells count="2">
    <mergeCell ref="B1:Z1"/>
    <mergeCell ref="AB1:AN1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tabColor rgb="FFFF0000"/>
  </sheetPr>
  <dimension ref="A1:Z71"/>
  <sheetViews>
    <sheetView zoomScale="130" zoomScaleNormal="130" workbookViewId="0">
      <selection activeCell="E7" sqref="E7"/>
    </sheetView>
  </sheetViews>
  <sheetFormatPr defaultRowHeight="14.5" x14ac:dyDescent="0.35"/>
  <cols>
    <col min="1" max="1" width="22.7265625" customWidth="1"/>
    <col min="14" max="22" width="9.1796875" style="58"/>
  </cols>
  <sheetData>
    <row r="1" spans="1:26" x14ac:dyDescent="0.35">
      <c r="A1" s="13" t="s">
        <v>30</v>
      </c>
      <c r="B1">
        <v>2016</v>
      </c>
      <c r="C1" s="58">
        <v>2017</v>
      </c>
      <c r="D1" s="58">
        <v>2018</v>
      </c>
      <c r="E1" s="58">
        <v>2019</v>
      </c>
      <c r="F1" s="58">
        <v>2020</v>
      </c>
      <c r="G1" s="58">
        <v>2021</v>
      </c>
      <c r="H1" s="58">
        <v>2022</v>
      </c>
      <c r="I1" s="58">
        <v>2023</v>
      </c>
      <c r="J1" s="58">
        <v>2024</v>
      </c>
      <c r="K1" s="58">
        <v>2025</v>
      </c>
      <c r="L1" s="58">
        <v>2026</v>
      </c>
      <c r="M1" s="58">
        <v>2027</v>
      </c>
      <c r="N1" s="58">
        <v>2028</v>
      </c>
      <c r="O1" s="58">
        <v>2029</v>
      </c>
      <c r="P1" s="58">
        <v>2030</v>
      </c>
      <c r="Q1" s="58">
        <v>2031</v>
      </c>
      <c r="R1" s="58">
        <v>2032</v>
      </c>
      <c r="S1" s="58">
        <v>2033</v>
      </c>
      <c r="T1" s="58">
        <v>2034</v>
      </c>
      <c r="U1" s="58">
        <v>2035</v>
      </c>
      <c r="V1" s="58">
        <v>2036</v>
      </c>
      <c r="W1" s="58">
        <v>2037</v>
      </c>
      <c r="X1" s="58"/>
    </row>
    <row r="2" spans="1:26" x14ac:dyDescent="0.35">
      <c r="A2" s="37" t="s">
        <v>203</v>
      </c>
      <c r="B2" s="12">
        <v>1910</v>
      </c>
      <c r="C2" s="12">
        <v>1870</v>
      </c>
      <c r="D2" s="12">
        <f t="shared" ref="D2:M2" si="0">C2*(1+$Z2)</f>
        <v>1963.5</v>
      </c>
      <c r="E2" s="12">
        <f t="shared" si="0"/>
        <v>2061.6750000000002</v>
      </c>
      <c r="F2" s="12">
        <f t="shared" si="0"/>
        <v>2164.7587500000004</v>
      </c>
      <c r="G2" s="12">
        <f t="shared" si="0"/>
        <v>2272.9966875000005</v>
      </c>
      <c r="H2" s="12">
        <f t="shared" si="0"/>
        <v>2386.6465218750004</v>
      </c>
      <c r="I2" s="12">
        <f t="shared" si="0"/>
        <v>2505.9788479687504</v>
      </c>
      <c r="J2" s="12">
        <f t="shared" si="0"/>
        <v>2631.2777903671881</v>
      </c>
      <c r="K2" s="12">
        <f t="shared" si="0"/>
        <v>2762.8416798855478</v>
      </c>
      <c r="L2" s="12">
        <f t="shared" si="0"/>
        <v>2900.9837638798253</v>
      </c>
      <c r="M2" s="12">
        <f t="shared" si="0"/>
        <v>3046.0329520738169</v>
      </c>
      <c r="N2" s="12">
        <v>3046.0329520738169</v>
      </c>
      <c r="O2" s="12">
        <v>3046.0329520738169</v>
      </c>
      <c r="P2" s="12">
        <v>3046.0329520738169</v>
      </c>
      <c r="Q2" s="12">
        <v>3046.0329520738169</v>
      </c>
      <c r="R2" s="12">
        <v>3046.0329520738169</v>
      </c>
      <c r="S2" s="12">
        <v>3046.0329520738169</v>
      </c>
      <c r="T2" s="12">
        <v>3046.0329520738169</v>
      </c>
      <c r="U2" s="12">
        <v>3046.0329520738169</v>
      </c>
      <c r="V2" s="12">
        <v>3046.0329520738169</v>
      </c>
      <c r="W2">
        <v>3046.0329520738169</v>
      </c>
      <c r="Z2">
        <v>0.05</v>
      </c>
    </row>
    <row r="3" spans="1:26" x14ac:dyDescent="0.35">
      <c r="A3" s="14" t="s">
        <v>204</v>
      </c>
      <c r="B3" s="11">
        <v>1830</v>
      </c>
      <c r="C3" s="11">
        <v>1620</v>
      </c>
      <c r="D3" s="12">
        <f t="shared" ref="D3:M3" si="1">C3*(1+$Z3)</f>
        <v>1701</v>
      </c>
      <c r="E3" s="12">
        <f t="shared" si="1"/>
        <v>1786.0500000000002</v>
      </c>
      <c r="F3" s="12">
        <f t="shared" si="1"/>
        <v>1875.3525000000002</v>
      </c>
      <c r="G3" s="12">
        <f t="shared" si="1"/>
        <v>1969.1201250000004</v>
      </c>
      <c r="H3" s="12">
        <f t="shared" si="1"/>
        <v>2067.5761312500003</v>
      </c>
      <c r="I3" s="12">
        <f t="shared" si="1"/>
        <v>2170.9549378125002</v>
      </c>
      <c r="J3" s="12">
        <f t="shared" si="1"/>
        <v>2279.5026847031254</v>
      </c>
      <c r="K3" s="12">
        <f t="shared" si="1"/>
        <v>2393.4778189382819</v>
      </c>
      <c r="L3" s="12">
        <f t="shared" si="1"/>
        <v>2513.1517098851959</v>
      </c>
      <c r="M3" s="12">
        <f t="shared" si="1"/>
        <v>2638.8092953794558</v>
      </c>
      <c r="N3" s="12">
        <v>2638.8092953794558</v>
      </c>
      <c r="O3" s="12">
        <v>2638.8092953794558</v>
      </c>
      <c r="P3" s="12">
        <v>2638.8092953794558</v>
      </c>
      <c r="Q3" s="12">
        <v>2638.8092953794558</v>
      </c>
      <c r="R3" s="12">
        <v>2638.8092953794558</v>
      </c>
      <c r="S3" s="12">
        <v>2638.8092953794558</v>
      </c>
      <c r="T3" s="12">
        <v>2638.8092953794558</v>
      </c>
      <c r="U3" s="12">
        <v>2638.8092953794558</v>
      </c>
      <c r="V3" s="12">
        <v>2638.8092953794558</v>
      </c>
      <c r="W3">
        <v>2638.8092953794558</v>
      </c>
      <c r="Z3">
        <v>0.05</v>
      </c>
    </row>
    <row r="4" spans="1:26" x14ac:dyDescent="0.35">
      <c r="A4" s="84" t="s">
        <v>34</v>
      </c>
      <c r="B4" s="83">
        <v>5100</v>
      </c>
      <c r="C4" s="83">
        <v>3470</v>
      </c>
      <c r="D4" s="12">
        <f t="shared" ref="D4:M4" si="2">C4*(1+$Z4)</f>
        <v>3643.5</v>
      </c>
      <c r="E4" s="12">
        <f t="shared" si="2"/>
        <v>3825.6750000000002</v>
      </c>
      <c r="F4" s="12">
        <f t="shared" si="2"/>
        <v>4016.9587500000002</v>
      </c>
      <c r="G4" s="12">
        <f t="shared" si="2"/>
        <v>4217.8066875000004</v>
      </c>
      <c r="H4" s="12">
        <f t="shared" si="2"/>
        <v>4428.6970218750002</v>
      </c>
      <c r="I4" s="12">
        <f t="shared" si="2"/>
        <v>4650.13187296875</v>
      </c>
      <c r="J4" s="12">
        <f t="shared" si="2"/>
        <v>4882.638466617188</v>
      </c>
      <c r="K4" s="12">
        <f t="shared" si="2"/>
        <v>5126.7703899480475</v>
      </c>
      <c r="L4" s="12">
        <f t="shared" si="2"/>
        <v>5383.1089094454501</v>
      </c>
      <c r="M4" s="12">
        <f t="shared" si="2"/>
        <v>5652.2643549177228</v>
      </c>
      <c r="N4" s="12">
        <v>5652.2643549177228</v>
      </c>
      <c r="O4" s="12">
        <v>5652.2643549177228</v>
      </c>
      <c r="P4" s="12">
        <v>5652.2643549177228</v>
      </c>
      <c r="Q4" s="12">
        <v>5652.2643549177228</v>
      </c>
      <c r="R4" s="12">
        <v>5652.2643549177228</v>
      </c>
      <c r="S4" s="12">
        <v>5652.2643549177228</v>
      </c>
      <c r="T4" s="12">
        <v>5652.2643549177228</v>
      </c>
      <c r="U4" s="12">
        <v>5652.2643549177228</v>
      </c>
      <c r="V4" s="12">
        <v>5652.2643549177228</v>
      </c>
      <c r="W4">
        <v>5652.2643549177228</v>
      </c>
      <c r="Z4">
        <v>0.05</v>
      </c>
    </row>
    <row r="5" spans="1:26" x14ac:dyDescent="0.35">
      <c r="A5" s="90" t="s">
        <v>205</v>
      </c>
      <c r="B5" s="89">
        <v>2430</v>
      </c>
      <c r="C5" s="89">
        <v>1600</v>
      </c>
      <c r="D5" s="12">
        <f t="shared" ref="D5:M5" si="3">C5*(1+$Z5)</f>
        <v>1680</v>
      </c>
      <c r="E5" s="12">
        <f t="shared" si="3"/>
        <v>1764</v>
      </c>
      <c r="F5" s="12">
        <f t="shared" si="3"/>
        <v>1852.2</v>
      </c>
      <c r="G5" s="12">
        <f t="shared" si="3"/>
        <v>1944.8100000000002</v>
      </c>
      <c r="H5" s="12">
        <f t="shared" si="3"/>
        <v>2042.0505000000003</v>
      </c>
      <c r="I5" s="12">
        <f t="shared" si="3"/>
        <v>2144.1530250000005</v>
      </c>
      <c r="J5" s="12">
        <f t="shared" si="3"/>
        <v>2251.3606762500008</v>
      </c>
      <c r="K5" s="12">
        <f t="shared" si="3"/>
        <v>2363.9287100625011</v>
      </c>
      <c r="L5" s="12">
        <f t="shared" si="3"/>
        <v>2482.1251455656261</v>
      </c>
      <c r="M5" s="12">
        <f t="shared" si="3"/>
        <v>2606.2314028439073</v>
      </c>
      <c r="N5" s="12">
        <v>2606.2314028439073</v>
      </c>
      <c r="O5" s="12">
        <v>2606.2314028439073</v>
      </c>
      <c r="P5" s="12">
        <v>2606.2314028439073</v>
      </c>
      <c r="Q5" s="12">
        <v>2606.2314028439073</v>
      </c>
      <c r="R5" s="12">
        <v>2606.2314028439073</v>
      </c>
      <c r="S5" s="12">
        <v>2606.2314028439073</v>
      </c>
      <c r="T5" s="12">
        <v>2606.2314028439073</v>
      </c>
      <c r="U5" s="12">
        <v>2606.2314028439073</v>
      </c>
      <c r="V5" s="12">
        <v>2606.2314028439073</v>
      </c>
      <c r="W5">
        <v>2606.2314028439073</v>
      </c>
      <c r="Z5">
        <v>0.05</v>
      </c>
    </row>
    <row r="6" spans="1:26" x14ac:dyDescent="0.35">
      <c r="A6" s="14" t="s">
        <v>206</v>
      </c>
      <c r="B6" s="11">
        <v>2520</v>
      </c>
      <c r="C6" s="11">
        <v>1520</v>
      </c>
      <c r="D6" s="12">
        <f t="shared" ref="D6:M6" si="4">C6*(1+$Z6)</f>
        <v>1520</v>
      </c>
      <c r="E6" s="12">
        <f t="shared" si="4"/>
        <v>1520</v>
      </c>
      <c r="F6" s="12">
        <f t="shared" si="4"/>
        <v>1520</v>
      </c>
      <c r="G6" s="12">
        <f t="shared" si="4"/>
        <v>1520</v>
      </c>
      <c r="H6" s="12">
        <f t="shared" si="4"/>
        <v>1520</v>
      </c>
      <c r="I6" s="12">
        <f t="shared" si="4"/>
        <v>1520</v>
      </c>
      <c r="J6" s="12">
        <f t="shared" si="4"/>
        <v>1520</v>
      </c>
      <c r="K6" s="12">
        <f t="shared" si="4"/>
        <v>1520</v>
      </c>
      <c r="L6" s="12">
        <f t="shared" si="4"/>
        <v>1520</v>
      </c>
      <c r="M6" s="12">
        <f t="shared" si="4"/>
        <v>1520</v>
      </c>
      <c r="N6" s="12">
        <v>1520</v>
      </c>
      <c r="O6" s="12">
        <v>1520</v>
      </c>
      <c r="P6" s="12">
        <v>1520</v>
      </c>
      <c r="Q6" s="12">
        <v>1520</v>
      </c>
      <c r="R6" s="12">
        <v>1520</v>
      </c>
      <c r="S6" s="12">
        <v>1520</v>
      </c>
      <c r="T6" s="12">
        <v>1520</v>
      </c>
      <c r="U6" s="12">
        <v>1520</v>
      </c>
      <c r="V6" s="12">
        <v>1520</v>
      </c>
      <c r="W6">
        <v>1520</v>
      </c>
      <c r="Z6">
        <v>0</v>
      </c>
    </row>
    <row r="7" spans="1:26" x14ac:dyDescent="0.35">
      <c r="A7" s="84" t="s">
        <v>37</v>
      </c>
      <c r="B7" s="83">
        <v>4360</v>
      </c>
      <c r="C7" s="83">
        <v>3450</v>
      </c>
      <c r="D7" s="12">
        <f t="shared" ref="D7:M7" si="5">C7*(1+$Z7)</f>
        <v>3622.5</v>
      </c>
      <c r="E7" s="12">
        <f t="shared" si="5"/>
        <v>3803.625</v>
      </c>
      <c r="F7" s="12">
        <f t="shared" si="5"/>
        <v>3993.8062500000001</v>
      </c>
      <c r="G7" s="12">
        <f t="shared" si="5"/>
        <v>4193.4965625000004</v>
      </c>
      <c r="H7" s="12">
        <f t="shared" si="5"/>
        <v>4403.1713906250006</v>
      </c>
      <c r="I7" s="12">
        <f t="shared" si="5"/>
        <v>4623.3299601562512</v>
      </c>
      <c r="J7" s="12">
        <f t="shared" si="5"/>
        <v>4854.4964581640643</v>
      </c>
      <c r="K7" s="12">
        <f t="shared" si="5"/>
        <v>5097.2212810722676</v>
      </c>
      <c r="L7" s="12">
        <f t="shared" si="5"/>
        <v>5352.0823451258811</v>
      </c>
      <c r="M7" s="12">
        <f t="shared" si="5"/>
        <v>5619.6864623821757</v>
      </c>
      <c r="N7" s="12">
        <v>5619.6864623821757</v>
      </c>
      <c r="O7" s="12">
        <v>5619.6864623821757</v>
      </c>
      <c r="P7" s="12">
        <v>5619.6864623821757</v>
      </c>
      <c r="Q7" s="12">
        <v>5619.6864623821757</v>
      </c>
      <c r="R7" s="12">
        <v>5619.6864623821757</v>
      </c>
      <c r="S7" s="12">
        <v>5619.6864623821757</v>
      </c>
      <c r="T7" s="12">
        <v>5619.6864623821757</v>
      </c>
      <c r="U7" s="12">
        <v>5619.6864623821757</v>
      </c>
      <c r="V7" s="12">
        <v>5619.6864623821757</v>
      </c>
      <c r="W7">
        <v>5619.6864623821757</v>
      </c>
      <c r="Z7" s="58">
        <v>0.05</v>
      </c>
    </row>
    <row r="8" spans="1:26" x14ac:dyDescent="0.35">
      <c r="A8" s="84" t="s">
        <v>38</v>
      </c>
      <c r="B8" s="83">
        <v>3910</v>
      </c>
      <c r="C8" s="83">
        <v>3900</v>
      </c>
      <c r="D8" s="12">
        <f t="shared" ref="D8:M8" si="6">C8*(1+$Z8)</f>
        <v>4095</v>
      </c>
      <c r="E8" s="12">
        <f t="shared" si="6"/>
        <v>4299.75</v>
      </c>
      <c r="F8" s="12">
        <f t="shared" si="6"/>
        <v>4514.7375000000002</v>
      </c>
      <c r="G8" s="12">
        <f t="shared" si="6"/>
        <v>4740.4743750000007</v>
      </c>
      <c r="H8" s="12">
        <f t="shared" si="6"/>
        <v>4977.4980937500013</v>
      </c>
      <c r="I8" s="12">
        <f t="shared" si="6"/>
        <v>5226.3729984375013</v>
      </c>
      <c r="J8" s="12">
        <f t="shared" si="6"/>
        <v>5487.6916483593768</v>
      </c>
      <c r="K8" s="12">
        <f t="shared" si="6"/>
        <v>5762.0762307773457</v>
      </c>
      <c r="L8" s="12">
        <f t="shared" si="6"/>
        <v>6050.1800423162131</v>
      </c>
      <c r="M8" s="12">
        <f t="shared" si="6"/>
        <v>6352.6890444320243</v>
      </c>
      <c r="N8" s="12">
        <v>6352.6890444320243</v>
      </c>
      <c r="O8" s="12">
        <v>6352.6890444320243</v>
      </c>
      <c r="P8" s="12">
        <v>6352.6890444320243</v>
      </c>
      <c r="Q8" s="12">
        <v>6352.6890444320243</v>
      </c>
      <c r="R8" s="12">
        <v>6352.6890444320243</v>
      </c>
      <c r="S8" s="12">
        <v>6352.6890444320243</v>
      </c>
      <c r="T8" s="12">
        <v>6352.6890444320243</v>
      </c>
      <c r="U8" s="12">
        <v>6352.6890444320243</v>
      </c>
      <c r="V8" s="12">
        <v>6352.6890444320243</v>
      </c>
      <c r="W8">
        <v>6352.6890444320243</v>
      </c>
      <c r="Z8" s="58">
        <v>0.05</v>
      </c>
    </row>
    <row r="9" spans="1:26" x14ac:dyDescent="0.35">
      <c r="A9" s="14" t="s">
        <v>207</v>
      </c>
      <c r="B9" s="11">
        <v>3330</v>
      </c>
      <c r="C9" s="11">
        <v>3210</v>
      </c>
      <c r="D9" s="12">
        <f t="shared" ref="D9:M9" si="7">C9*(1+$Z9)</f>
        <v>3370.5</v>
      </c>
      <c r="E9" s="12">
        <f t="shared" si="7"/>
        <v>3539.0250000000001</v>
      </c>
      <c r="F9" s="12">
        <f t="shared" si="7"/>
        <v>3715.9762500000002</v>
      </c>
      <c r="G9" s="12">
        <f t="shared" si="7"/>
        <v>3901.7750625000003</v>
      </c>
      <c r="H9" s="12">
        <f t="shared" si="7"/>
        <v>4096.8638156250008</v>
      </c>
      <c r="I9" s="12">
        <f t="shared" si="7"/>
        <v>4301.7070064062509</v>
      </c>
      <c r="J9" s="12">
        <f t="shared" si="7"/>
        <v>4516.7923567265634</v>
      </c>
      <c r="K9" s="12">
        <f t="shared" si="7"/>
        <v>4742.6319745628916</v>
      </c>
      <c r="L9" s="12">
        <f t="shared" si="7"/>
        <v>4979.7635732910367</v>
      </c>
      <c r="M9" s="12">
        <f t="shared" si="7"/>
        <v>5228.7517519555886</v>
      </c>
      <c r="N9" s="12">
        <v>5228.7517519555886</v>
      </c>
      <c r="O9" s="12">
        <v>5228.7517519555886</v>
      </c>
      <c r="P9" s="12">
        <v>5228.7517519555886</v>
      </c>
      <c r="Q9" s="12">
        <v>5228.7517519555886</v>
      </c>
      <c r="R9" s="12">
        <v>5228.7517519555886</v>
      </c>
      <c r="S9" s="12">
        <v>5228.7517519555886</v>
      </c>
      <c r="T9" s="12">
        <v>5228.7517519555886</v>
      </c>
      <c r="U9" s="12">
        <v>5228.7517519555886</v>
      </c>
      <c r="V9" s="12">
        <v>5228.7517519555886</v>
      </c>
      <c r="W9">
        <v>5228.7517519555886</v>
      </c>
      <c r="Z9" s="58">
        <v>0.05</v>
      </c>
    </row>
    <row r="10" spans="1:26" x14ac:dyDescent="0.35">
      <c r="A10" s="14" t="s">
        <v>208</v>
      </c>
      <c r="B10" s="11">
        <v>3230</v>
      </c>
      <c r="C10" s="11">
        <v>3210</v>
      </c>
      <c r="D10" s="12">
        <f t="shared" ref="D10:M10" si="8">C10*(1+$Z10)</f>
        <v>3370.5</v>
      </c>
      <c r="E10" s="12">
        <f t="shared" si="8"/>
        <v>3539.0250000000001</v>
      </c>
      <c r="F10" s="12">
        <f t="shared" si="8"/>
        <v>3715.9762500000002</v>
      </c>
      <c r="G10" s="12">
        <f t="shared" si="8"/>
        <v>3901.7750625000003</v>
      </c>
      <c r="H10" s="12">
        <f t="shared" si="8"/>
        <v>4096.8638156250008</v>
      </c>
      <c r="I10" s="12">
        <f t="shared" si="8"/>
        <v>4301.7070064062509</v>
      </c>
      <c r="J10" s="12">
        <f t="shared" si="8"/>
        <v>4516.7923567265634</v>
      </c>
      <c r="K10" s="12">
        <f t="shared" si="8"/>
        <v>4742.6319745628916</v>
      </c>
      <c r="L10" s="12">
        <f t="shared" si="8"/>
        <v>4979.7635732910367</v>
      </c>
      <c r="M10" s="12">
        <f t="shared" si="8"/>
        <v>5228.7517519555886</v>
      </c>
      <c r="N10" s="12">
        <v>5228.7517519555886</v>
      </c>
      <c r="O10" s="12">
        <v>5228.7517519555886</v>
      </c>
      <c r="P10" s="12">
        <v>5228.7517519555886</v>
      </c>
      <c r="Q10" s="12">
        <v>5228.7517519555886</v>
      </c>
      <c r="R10" s="12">
        <v>5228.7517519555886</v>
      </c>
      <c r="S10" s="12">
        <v>5228.7517519555886</v>
      </c>
      <c r="T10" s="12">
        <v>5228.7517519555886</v>
      </c>
      <c r="U10" s="12">
        <v>5228.7517519555886</v>
      </c>
      <c r="V10" s="12">
        <v>5228.7517519555886</v>
      </c>
      <c r="W10">
        <v>5228.7517519555886</v>
      </c>
      <c r="Z10" s="58">
        <v>0.05</v>
      </c>
    </row>
    <row r="11" spans="1:26" x14ac:dyDescent="0.35">
      <c r="A11" s="14" t="s">
        <v>209</v>
      </c>
      <c r="B11" s="11">
        <v>3440</v>
      </c>
      <c r="C11" s="11">
        <v>2670</v>
      </c>
      <c r="D11" s="12">
        <f t="shared" ref="D11:M11" si="9">C11*(1+$Z11)</f>
        <v>2803.5</v>
      </c>
      <c r="E11" s="12">
        <f t="shared" si="9"/>
        <v>2943.6750000000002</v>
      </c>
      <c r="F11" s="12">
        <f t="shared" si="9"/>
        <v>3090.8587500000003</v>
      </c>
      <c r="G11" s="12">
        <f t="shared" si="9"/>
        <v>3245.4016875000007</v>
      </c>
      <c r="H11" s="12">
        <f t="shared" si="9"/>
        <v>3407.671771875001</v>
      </c>
      <c r="I11" s="12">
        <f t="shared" si="9"/>
        <v>3578.0553604687511</v>
      </c>
      <c r="J11" s="12">
        <f t="shared" si="9"/>
        <v>3756.9581284921887</v>
      </c>
      <c r="K11" s="12">
        <f t="shared" si="9"/>
        <v>3944.8060349167981</v>
      </c>
      <c r="L11" s="12">
        <f t="shared" si="9"/>
        <v>4142.0463366626382</v>
      </c>
      <c r="M11" s="12">
        <f t="shared" si="9"/>
        <v>4349.1486534957703</v>
      </c>
      <c r="N11" s="12">
        <v>4349.1486534957703</v>
      </c>
      <c r="O11" s="12">
        <v>4349.1486534957703</v>
      </c>
      <c r="P11" s="12">
        <v>4349.1486534957703</v>
      </c>
      <c r="Q11" s="12">
        <v>4349.1486534957703</v>
      </c>
      <c r="R11" s="12">
        <v>4349.1486534957703</v>
      </c>
      <c r="S11" s="12">
        <v>4349.1486534957703</v>
      </c>
      <c r="T11" s="12">
        <v>4349.1486534957703</v>
      </c>
      <c r="U11" s="12">
        <v>4349.1486534957703</v>
      </c>
      <c r="V11" s="12">
        <v>4349.1486534957703</v>
      </c>
      <c r="W11">
        <v>4349.1486534957703</v>
      </c>
      <c r="Z11" s="58">
        <v>0.05</v>
      </c>
    </row>
    <row r="12" spans="1:26" x14ac:dyDescent="0.35">
      <c r="A12" s="14" t="s">
        <v>210</v>
      </c>
      <c r="B12" s="11">
        <v>1790</v>
      </c>
      <c r="C12" s="11">
        <v>1440</v>
      </c>
      <c r="D12" s="12">
        <f t="shared" ref="D12:M12" si="10">C12*(1+$Z12)</f>
        <v>1512</v>
      </c>
      <c r="E12" s="12">
        <f t="shared" si="10"/>
        <v>1587.6000000000001</v>
      </c>
      <c r="F12" s="12">
        <f t="shared" si="10"/>
        <v>1666.9800000000002</v>
      </c>
      <c r="G12" s="12">
        <f t="shared" si="10"/>
        <v>1750.3290000000004</v>
      </c>
      <c r="H12" s="12">
        <f t="shared" si="10"/>
        <v>1837.8454500000005</v>
      </c>
      <c r="I12" s="12">
        <f t="shared" si="10"/>
        <v>1929.7377225000007</v>
      </c>
      <c r="J12" s="12">
        <f t="shared" si="10"/>
        <v>2026.2246086250009</v>
      </c>
      <c r="K12" s="12">
        <f t="shared" si="10"/>
        <v>2127.535839056251</v>
      </c>
      <c r="L12" s="12">
        <f t="shared" si="10"/>
        <v>2233.9126310090637</v>
      </c>
      <c r="M12" s="12">
        <f t="shared" si="10"/>
        <v>2345.6082625595168</v>
      </c>
      <c r="N12" s="12">
        <v>2345.6082625595168</v>
      </c>
      <c r="O12" s="12">
        <v>2345.6082625595168</v>
      </c>
      <c r="P12" s="12">
        <v>2345.6082625595168</v>
      </c>
      <c r="Q12" s="12">
        <v>2345.6082625595168</v>
      </c>
      <c r="R12" s="12">
        <v>2345.6082625595168</v>
      </c>
      <c r="S12" s="12">
        <v>2345.6082625595168</v>
      </c>
      <c r="T12" s="12">
        <v>2345.6082625595168</v>
      </c>
      <c r="U12" s="12">
        <v>2345.6082625595168</v>
      </c>
      <c r="V12" s="12">
        <v>2345.6082625595168</v>
      </c>
      <c r="W12">
        <v>2345.6082625595168</v>
      </c>
      <c r="Z12" s="58">
        <v>0.05</v>
      </c>
    </row>
    <row r="13" spans="1:26" x14ac:dyDescent="0.35">
      <c r="A13" s="110" t="s">
        <v>43</v>
      </c>
      <c r="B13" s="24">
        <v>0</v>
      </c>
      <c r="C13" s="24">
        <v>0</v>
      </c>
      <c r="D13" s="12">
        <f t="shared" ref="D13:M13" si="11">C13*(1+$Z13)</f>
        <v>0</v>
      </c>
      <c r="E13" s="12">
        <f t="shared" si="11"/>
        <v>0</v>
      </c>
      <c r="F13" s="12">
        <f t="shared" si="11"/>
        <v>0</v>
      </c>
      <c r="G13" s="12">
        <f t="shared" si="11"/>
        <v>0</v>
      </c>
      <c r="H13" s="12">
        <f t="shared" si="11"/>
        <v>0</v>
      </c>
      <c r="I13" s="12">
        <f t="shared" si="11"/>
        <v>0</v>
      </c>
      <c r="J13" s="12">
        <f t="shared" si="11"/>
        <v>0</v>
      </c>
      <c r="K13" s="12">
        <f t="shared" si="11"/>
        <v>0</v>
      </c>
      <c r="L13" s="12">
        <f t="shared" si="11"/>
        <v>0</v>
      </c>
      <c r="M13" s="12">
        <f t="shared" si="11"/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>
        <v>0</v>
      </c>
      <c r="Z13" s="58">
        <v>-1.4999999999999999E-2</v>
      </c>
    </row>
    <row r="14" spans="1:26" x14ac:dyDescent="0.35">
      <c r="A14" s="110" t="s">
        <v>44</v>
      </c>
      <c r="B14" s="24">
        <v>0</v>
      </c>
      <c r="C14" s="24">
        <v>0</v>
      </c>
      <c r="D14" s="12">
        <f t="shared" ref="D14:M14" si="12">C14*(1+$Z14)</f>
        <v>0</v>
      </c>
      <c r="E14" s="12">
        <f t="shared" si="12"/>
        <v>0</v>
      </c>
      <c r="F14" s="12">
        <f t="shared" si="12"/>
        <v>0</v>
      </c>
      <c r="G14" s="12">
        <f t="shared" si="12"/>
        <v>0</v>
      </c>
      <c r="H14" s="12">
        <f t="shared" si="12"/>
        <v>0</v>
      </c>
      <c r="I14" s="12">
        <f t="shared" si="12"/>
        <v>0</v>
      </c>
      <c r="J14" s="12">
        <f t="shared" si="12"/>
        <v>0</v>
      </c>
      <c r="K14" s="12">
        <f t="shared" si="12"/>
        <v>0</v>
      </c>
      <c r="L14" s="12">
        <f t="shared" si="12"/>
        <v>0</v>
      </c>
      <c r="M14" s="12">
        <f t="shared" si="12"/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>
        <v>0</v>
      </c>
      <c r="Z14" s="58">
        <v>-1.4999999999999999E-2</v>
      </c>
    </row>
    <row r="15" spans="1:26" x14ac:dyDescent="0.35">
      <c r="A15" s="110" t="s">
        <v>211</v>
      </c>
      <c r="B15" s="24">
        <v>0</v>
      </c>
      <c r="C15" s="24">
        <v>0</v>
      </c>
      <c r="D15" s="12">
        <f t="shared" ref="D15:M15" si="13">C15*(1+$Z15)</f>
        <v>0</v>
      </c>
      <c r="E15" s="12">
        <f t="shared" si="13"/>
        <v>0</v>
      </c>
      <c r="F15" s="12">
        <f t="shared" si="13"/>
        <v>0</v>
      </c>
      <c r="G15" s="12">
        <f t="shared" si="13"/>
        <v>0</v>
      </c>
      <c r="H15" s="12">
        <f t="shared" si="13"/>
        <v>0</v>
      </c>
      <c r="I15" s="12">
        <f t="shared" si="13"/>
        <v>0</v>
      </c>
      <c r="J15" s="12">
        <f t="shared" si="13"/>
        <v>0</v>
      </c>
      <c r="K15" s="12">
        <f t="shared" si="13"/>
        <v>0</v>
      </c>
      <c r="L15" s="12">
        <f t="shared" si="13"/>
        <v>0</v>
      </c>
      <c r="M15" s="12">
        <f t="shared" si="13"/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>
        <v>0</v>
      </c>
      <c r="Z15" s="58">
        <v>-1.4999999999999999E-2</v>
      </c>
    </row>
    <row r="16" spans="1:26" x14ac:dyDescent="0.35">
      <c r="A16" s="110" t="s">
        <v>46</v>
      </c>
      <c r="B16" s="24">
        <v>0</v>
      </c>
      <c r="C16" s="24">
        <v>0</v>
      </c>
      <c r="D16" s="12">
        <f t="shared" ref="D16:M16" si="14">C16*(1+$Z16)</f>
        <v>0</v>
      </c>
      <c r="E16" s="12">
        <f t="shared" si="14"/>
        <v>0</v>
      </c>
      <c r="F16" s="12">
        <f t="shared" si="14"/>
        <v>0</v>
      </c>
      <c r="G16" s="12">
        <f t="shared" si="14"/>
        <v>0</v>
      </c>
      <c r="H16" s="12">
        <f t="shared" si="14"/>
        <v>0</v>
      </c>
      <c r="I16" s="12">
        <f t="shared" si="14"/>
        <v>0</v>
      </c>
      <c r="J16" s="12">
        <f t="shared" si="14"/>
        <v>0</v>
      </c>
      <c r="K16" s="12">
        <f t="shared" si="14"/>
        <v>0</v>
      </c>
      <c r="L16" s="12">
        <f t="shared" si="14"/>
        <v>0</v>
      </c>
      <c r="M16" s="12">
        <f t="shared" si="14"/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>
        <v>0</v>
      </c>
      <c r="Z16" s="58">
        <v>-1.4999999999999999E-2</v>
      </c>
    </row>
    <row r="17" spans="1:26" x14ac:dyDescent="0.35">
      <c r="A17" s="110" t="s">
        <v>212</v>
      </c>
      <c r="B17" s="24">
        <v>0</v>
      </c>
      <c r="C17" s="24">
        <v>0</v>
      </c>
      <c r="D17" s="12">
        <f t="shared" ref="D17:M17" si="15">C17*(1+$Z17)</f>
        <v>0</v>
      </c>
      <c r="E17" s="12">
        <f t="shared" si="15"/>
        <v>0</v>
      </c>
      <c r="F17" s="12">
        <f t="shared" si="15"/>
        <v>0</v>
      </c>
      <c r="G17" s="12">
        <f t="shared" si="15"/>
        <v>0</v>
      </c>
      <c r="H17" s="12">
        <f t="shared" si="15"/>
        <v>0</v>
      </c>
      <c r="I17" s="12">
        <f t="shared" si="15"/>
        <v>0</v>
      </c>
      <c r="J17" s="12">
        <f t="shared" si="15"/>
        <v>0</v>
      </c>
      <c r="K17" s="12">
        <f t="shared" si="15"/>
        <v>0</v>
      </c>
      <c r="L17" s="12">
        <f t="shared" si="15"/>
        <v>0</v>
      </c>
      <c r="M17" s="12">
        <f t="shared" si="15"/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>
        <v>0</v>
      </c>
      <c r="Z17" s="58">
        <v>-1.4999999999999999E-2</v>
      </c>
    </row>
    <row r="18" spans="1:26" x14ac:dyDescent="0.35">
      <c r="A18" s="110" t="s">
        <v>213</v>
      </c>
      <c r="B18" s="24">
        <v>0</v>
      </c>
      <c r="C18" s="24">
        <v>0</v>
      </c>
      <c r="D18" s="12">
        <f t="shared" ref="D18:M18" si="16">C18*(1+$Z18)</f>
        <v>0</v>
      </c>
      <c r="E18" s="12">
        <f t="shared" si="16"/>
        <v>0</v>
      </c>
      <c r="F18" s="12">
        <f t="shared" si="16"/>
        <v>0</v>
      </c>
      <c r="G18" s="12">
        <f t="shared" si="16"/>
        <v>0</v>
      </c>
      <c r="H18" s="12">
        <f t="shared" si="16"/>
        <v>0</v>
      </c>
      <c r="I18" s="12">
        <f t="shared" si="16"/>
        <v>0</v>
      </c>
      <c r="J18" s="12">
        <f t="shared" si="16"/>
        <v>0</v>
      </c>
      <c r="K18" s="12">
        <f t="shared" si="16"/>
        <v>0</v>
      </c>
      <c r="L18" s="12">
        <f t="shared" si="16"/>
        <v>0</v>
      </c>
      <c r="M18" s="12">
        <f t="shared" si="16"/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>
        <v>0</v>
      </c>
      <c r="Z18" s="58">
        <v>-1.4999999999999999E-2</v>
      </c>
    </row>
    <row r="19" spans="1:26" x14ac:dyDescent="0.35">
      <c r="A19" s="139" t="s">
        <v>49</v>
      </c>
      <c r="B19" s="24">
        <v>0</v>
      </c>
      <c r="C19" s="24">
        <v>0</v>
      </c>
      <c r="D19" s="12">
        <f t="shared" ref="D19:M19" si="17">C19*(1+$Z19)</f>
        <v>0</v>
      </c>
      <c r="E19" s="12">
        <f t="shared" si="17"/>
        <v>0</v>
      </c>
      <c r="F19" s="12">
        <f t="shared" si="17"/>
        <v>0</v>
      </c>
      <c r="G19" s="12">
        <f t="shared" si="17"/>
        <v>0</v>
      </c>
      <c r="H19" s="12">
        <f t="shared" si="17"/>
        <v>0</v>
      </c>
      <c r="I19" s="12">
        <f t="shared" si="17"/>
        <v>0</v>
      </c>
      <c r="J19" s="12">
        <f t="shared" si="17"/>
        <v>0</v>
      </c>
      <c r="K19" s="12">
        <f t="shared" si="17"/>
        <v>0</v>
      </c>
      <c r="L19" s="12">
        <f t="shared" si="17"/>
        <v>0</v>
      </c>
      <c r="M19" s="12">
        <f t="shared" si="17"/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>
        <v>0</v>
      </c>
      <c r="Z19">
        <v>-1.4999999999999999E-2</v>
      </c>
    </row>
    <row r="20" spans="1:26" x14ac:dyDescent="0.35">
      <c r="A20" s="110" t="s">
        <v>50</v>
      </c>
      <c r="B20" s="24">
        <v>3260</v>
      </c>
      <c r="C20" s="24">
        <v>4620</v>
      </c>
      <c r="D20" s="12">
        <f t="shared" ref="D20:M20" si="18">C20*(1+$Z20)</f>
        <v>4851</v>
      </c>
      <c r="E20" s="12">
        <f t="shared" si="18"/>
        <v>5093.55</v>
      </c>
      <c r="F20" s="12">
        <f t="shared" si="18"/>
        <v>5348.2275</v>
      </c>
      <c r="G20" s="12">
        <f t="shared" si="18"/>
        <v>5615.6388750000006</v>
      </c>
      <c r="H20" s="12">
        <f t="shared" si="18"/>
        <v>5896.4208187500008</v>
      </c>
      <c r="I20" s="12">
        <f t="shared" si="18"/>
        <v>6191.2418596875013</v>
      </c>
      <c r="J20" s="12">
        <f t="shared" si="18"/>
        <v>6500.8039526718767</v>
      </c>
      <c r="K20" s="12">
        <f t="shared" si="18"/>
        <v>6825.844150305471</v>
      </c>
      <c r="L20" s="12">
        <f t="shared" si="18"/>
        <v>7167.1363578207447</v>
      </c>
      <c r="M20" s="12">
        <f t="shared" si="18"/>
        <v>7525.493175711782</v>
      </c>
      <c r="N20" s="12">
        <v>7525.493175711782</v>
      </c>
      <c r="O20" s="12">
        <v>7525.493175711782</v>
      </c>
      <c r="P20" s="12">
        <v>7525.493175711782</v>
      </c>
      <c r="Q20" s="12">
        <v>7525.493175711782</v>
      </c>
      <c r="R20" s="12">
        <v>7525.493175711782</v>
      </c>
      <c r="S20" s="12">
        <v>7525.493175711782</v>
      </c>
      <c r="T20" s="12">
        <v>7525.493175711782</v>
      </c>
      <c r="U20" s="12">
        <v>7525.493175711782</v>
      </c>
      <c r="V20" s="12">
        <v>7525.493175711782</v>
      </c>
      <c r="W20">
        <v>7525.493175711782</v>
      </c>
      <c r="Z20" s="58">
        <v>0.05</v>
      </c>
    </row>
    <row r="21" spans="1:26" x14ac:dyDescent="0.35">
      <c r="A21" s="110" t="s">
        <v>51</v>
      </c>
      <c r="B21" s="24">
        <v>4360</v>
      </c>
      <c r="C21" s="24">
        <v>5030</v>
      </c>
      <c r="D21" s="12">
        <f t="shared" ref="D21:M21" si="19">C21*(1+$Z21)</f>
        <v>5281.5</v>
      </c>
      <c r="E21" s="12">
        <f t="shared" si="19"/>
        <v>5545.5749999999998</v>
      </c>
      <c r="F21" s="12">
        <f t="shared" si="19"/>
        <v>5822.8537500000002</v>
      </c>
      <c r="G21" s="12">
        <f t="shared" si="19"/>
        <v>6113.9964375000009</v>
      </c>
      <c r="H21" s="12">
        <f t="shared" si="19"/>
        <v>6419.6962593750013</v>
      </c>
      <c r="I21" s="12">
        <f t="shared" si="19"/>
        <v>6740.681072343752</v>
      </c>
      <c r="J21" s="12">
        <f t="shared" si="19"/>
        <v>7077.71512596094</v>
      </c>
      <c r="K21" s="12">
        <f t="shared" si="19"/>
        <v>7431.6008822589874</v>
      </c>
      <c r="L21" s="12">
        <f t="shared" si="19"/>
        <v>7803.1809263719369</v>
      </c>
      <c r="M21" s="12">
        <f t="shared" si="19"/>
        <v>8193.3399726905336</v>
      </c>
      <c r="N21" s="12">
        <v>8193.3399726905336</v>
      </c>
      <c r="O21" s="12">
        <v>8193.3399726905336</v>
      </c>
      <c r="P21" s="12">
        <v>8193.3399726905336</v>
      </c>
      <c r="Q21" s="12">
        <v>8193.3399726905336</v>
      </c>
      <c r="R21" s="12">
        <v>8193.3399726905336</v>
      </c>
      <c r="S21" s="12">
        <v>8193.3399726905336</v>
      </c>
      <c r="T21" s="12">
        <v>8193.3399726905336</v>
      </c>
      <c r="U21" s="12">
        <v>8193.3399726905336</v>
      </c>
      <c r="V21" s="12">
        <v>8193.3399726905336</v>
      </c>
      <c r="W21">
        <v>8193.3399726905336</v>
      </c>
      <c r="Z21" s="58">
        <v>0.05</v>
      </c>
    </row>
    <row r="22" spans="1:26" x14ac:dyDescent="0.35">
      <c r="A22" s="14" t="s">
        <v>214</v>
      </c>
      <c r="B22" s="11">
        <v>4150</v>
      </c>
      <c r="C22" s="11">
        <v>4130</v>
      </c>
      <c r="D22" s="12">
        <f t="shared" ref="D22:M22" si="20">C22*(1+$Z22)</f>
        <v>4336.5</v>
      </c>
      <c r="E22" s="12">
        <f t="shared" si="20"/>
        <v>4553.3249999999998</v>
      </c>
      <c r="F22" s="12">
        <f t="shared" si="20"/>
        <v>4780.99125</v>
      </c>
      <c r="G22" s="12">
        <f t="shared" si="20"/>
        <v>5020.0408125000004</v>
      </c>
      <c r="H22" s="12">
        <f t="shared" si="20"/>
        <v>5271.0428531250009</v>
      </c>
      <c r="I22" s="12">
        <f t="shared" si="20"/>
        <v>5534.5949957812509</v>
      </c>
      <c r="J22" s="12">
        <f t="shared" si="20"/>
        <v>5811.324745570314</v>
      </c>
      <c r="K22" s="12">
        <f t="shared" si="20"/>
        <v>6101.8909828488304</v>
      </c>
      <c r="L22" s="12">
        <f t="shared" si="20"/>
        <v>6406.9855319912722</v>
      </c>
      <c r="M22" s="12">
        <f t="shared" si="20"/>
        <v>6727.3348085908365</v>
      </c>
      <c r="N22" s="12">
        <v>6727.3348085908365</v>
      </c>
      <c r="O22" s="12">
        <v>6727.3348085908365</v>
      </c>
      <c r="P22" s="12">
        <v>6727.3348085908365</v>
      </c>
      <c r="Q22" s="12">
        <v>6727.3348085908365</v>
      </c>
      <c r="R22" s="12">
        <v>6727.3348085908365</v>
      </c>
      <c r="S22" s="12">
        <v>6727.3348085908365</v>
      </c>
      <c r="T22" s="12">
        <v>6727.3348085908365</v>
      </c>
      <c r="U22" s="12">
        <v>6727.3348085908365</v>
      </c>
      <c r="V22" s="12">
        <v>6727.3348085908365</v>
      </c>
      <c r="W22">
        <v>6727.3348085908365</v>
      </c>
      <c r="Z22" s="58">
        <v>0.05</v>
      </c>
    </row>
    <row r="23" spans="1:26" x14ac:dyDescent="0.35">
      <c r="A23" s="14" t="s">
        <v>215</v>
      </c>
      <c r="B23" s="11">
        <v>4170</v>
      </c>
      <c r="C23" s="11">
        <v>4560</v>
      </c>
      <c r="D23" s="12">
        <f t="shared" ref="D23:M23" si="21">C23*(1+$Z23)</f>
        <v>4788</v>
      </c>
      <c r="E23" s="12">
        <f t="shared" si="21"/>
        <v>5027.4000000000005</v>
      </c>
      <c r="F23" s="12">
        <f t="shared" si="21"/>
        <v>5278.77</v>
      </c>
      <c r="G23" s="12">
        <f t="shared" si="21"/>
        <v>5542.7085000000006</v>
      </c>
      <c r="H23" s="12">
        <f t="shared" si="21"/>
        <v>5819.843925000001</v>
      </c>
      <c r="I23" s="12">
        <f t="shared" si="21"/>
        <v>6110.8361212500013</v>
      </c>
      <c r="J23" s="12">
        <f t="shared" si="21"/>
        <v>6416.3779273125019</v>
      </c>
      <c r="K23" s="12">
        <f t="shared" si="21"/>
        <v>6737.1968236781277</v>
      </c>
      <c r="L23" s="12">
        <f t="shared" si="21"/>
        <v>7074.0566648620343</v>
      </c>
      <c r="M23" s="12">
        <f t="shared" si="21"/>
        <v>7427.7594981051361</v>
      </c>
      <c r="N23" s="12">
        <v>7427.7594981051361</v>
      </c>
      <c r="O23" s="12">
        <v>7427.7594981051361</v>
      </c>
      <c r="P23" s="12">
        <v>7427.7594981051361</v>
      </c>
      <c r="Q23" s="12">
        <v>7427.7594981051361</v>
      </c>
      <c r="R23" s="12">
        <v>7427.7594981051361</v>
      </c>
      <c r="S23" s="12">
        <v>7427.7594981051361</v>
      </c>
      <c r="T23" s="12">
        <v>7427.7594981051361</v>
      </c>
      <c r="U23" s="12">
        <v>7427.7594981051361</v>
      </c>
      <c r="V23" s="12">
        <v>7427.7594981051361</v>
      </c>
      <c r="W23">
        <v>7427.7594981051361</v>
      </c>
      <c r="Z23" s="58">
        <v>0.05</v>
      </c>
    </row>
    <row r="24" spans="1:26" x14ac:dyDescent="0.35">
      <c r="A24" s="14" t="s">
        <v>216</v>
      </c>
      <c r="B24" s="11">
        <v>3920</v>
      </c>
      <c r="C24" s="11">
        <v>3680</v>
      </c>
      <c r="D24" s="12">
        <f t="shared" ref="D24:M24" si="22">C24*(1+$Z24)</f>
        <v>3864</v>
      </c>
      <c r="E24" s="12">
        <f t="shared" si="22"/>
        <v>4057.2000000000003</v>
      </c>
      <c r="F24" s="12">
        <f t="shared" si="22"/>
        <v>4260.0600000000004</v>
      </c>
      <c r="G24" s="12">
        <f t="shared" si="22"/>
        <v>4473.063000000001</v>
      </c>
      <c r="H24" s="12">
        <f t="shared" si="22"/>
        <v>4696.7161500000011</v>
      </c>
      <c r="I24" s="12">
        <f t="shared" si="22"/>
        <v>4931.5519575000017</v>
      </c>
      <c r="J24" s="12">
        <f t="shared" si="22"/>
        <v>5178.1295553750024</v>
      </c>
      <c r="K24" s="12">
        <f t="shared" si="22"/>
        <v>5437.0360331437523</v>
      </c>
      <c r="L24" s="12">
        <f t="shared" si="22"/>
        <v>5708.8878348009403</v>
      </c>
      <c r="M24" s="12">
        <f t="shared" si="22"/>
        <v>5994.3322265409879</v>
      </c>
      <c r="N24" s="12">
        <v>5994.3322265409879</v>
      </c>
      <c r="O24" s="12">
        <v>5994.3322265409879</v>
      </c>
      <c r="P24" s="12">
        <v>5994.3322265409879</v>
      </c>
      <c r="Q24" s="12">
        <v>5994.3322265409879</v>
      </c>
      <c r="R24" s="12">
        <v>5994.3322265409879</v>
      </c>
      <c r="S24" s="12">
        <v>5994.3322265409879</v>
      </c>
      <c r="T24" s="12">
        <v>5994.3322265409879</v>
      </c>
      <c r="U24" s="12">
        <v>5994.3322265409879</v>
      </c>
      <c r="V24" s="12">
        <v>5994.3322265409879</v>
      </c>
      <c r="W24">
        <v>5994.3322265409879</v>
      </c>
      <c r="Z24" s="58">
        <v>0.05</v>
      </c>
    </row>
    <row r="25" spans="1:26" x14ac:dyDescent="0.35">
      <c r="A25" s="14" t="s">
        <v>55</v>
      </c>
      <c r="B25" s="11">
        <v>1760</v>
      </c>
      <c r="C25" s="11">
        <v>2080</v>
      </c>
      <c r="D25" s="12">
        <f t="shared" ref="D25:M25" si="23">C25*(1+$Z25)</f>
        <v>2184</v>
      </c>
      <c r="E25" s="12">
        <f t="shared" si="23"/>
        <v>2293.2000000000003</v>
      </c>
      <c r="F25" s="12">
        <f t="shared" si="23"/>
        <v>2407.8600000000006</v>
      </c>
      <c r="G25" s="12">
        <f t="shared" si="23"/>
        <v>2528.2530000000006</v>
      </c>
      <c r="H25" s="12">
        <f t="shared" si="23"/>
        <v>2654.6656500000008</v>
      </c>
      <c r="I25" s="12">
        <f t="shared" si="23"/>
        <v>2787.3989325000011</v>
      </c>
      <c r="J25" s="12">
        <f t="shared" si="23"/>
        <v>2926.7688791250011</v>
      </c>
      <c r="K25" s="12">
        <f t="shared" si="23"/>
        <v>3073.1073230812513</v>
      </c>
      <c r="L25" s="12">
        <f t="shared" si="23"/>
        <v>3226.7626892353142</v>
      </c>
      <c r="M25" s="12">
        <f t="shared" si="23"/>
        <v>3388.1008236970802</v>
      </c>
      <c r="N25" s="12">
        <v>3388.1008236970802</v>
      </c>
      <c r="O25" s="12">
        <v>3388.1008236970802</v>
      </c>
      <c r="P25" s="12">
        <v>3388.1008236970802</v>
      </c>
      <c r="Q25" s="12">
        <v>3388.1008236970802</v>
      </c>
      <c r="R25" s="12">
        <v>3388.1008236970802</v>
      </c>
      <c r="S25" s="12">
        <v>3388.1008236970802</v>
      </c>
      <c r="T25" s="12">
        <v>3388.1008236970802</v>
      </c>
      <c r="U25" s="12">
        <v>3388.1008236970802</v>
      </c>
      <c r="V25" s="12">
        <v>3388.1008236970802</v>
      </c>
      <c r="W25">
        <v>3388.1008236970802</v>
      </c>
      <c r="Z25" s="58">
        <v>0.05</v>
      </c>
    </row>
    <row r="26" spans="1:26" x14ac:dyDescent="0.35">
      <c r="A26" s="14" t="s">
        <v>56</v>
      </c>
      <c r="B26" s="11">
        <v>1790</v>
      </c>
      <c r="C26" s="11">
        <v>1950</v>
      </c>
      <c r="D26" s="12">
        <f t="shared" ref="D26:M26" si="24">C26*(1+$Z26)</f>
        <v>2047.5</v>
      </c>
      <c r="E26" s="12">
        <f t="shared" si="24"/>
        <v>2149.875</v>
      </c>
      <c r="F26" s="12">
        <f t="shared" si="24"/>
        <v>2257.3687500000001</v>
      </c>
      <c r="G26" s="12">
        <f t="shared" si="24"/>
        <v>2370.2371875000003</v>
      </c>
      <c r="H26" s="12">
        <f t="shared" si="24"/>
        <v>2488.7490468750007</v>
      </c>
      <c r="I26" s="12">
        <f t="shared" si="24"/>
        <v>2613.1864992187507</v>
      </c>
      <c r="J26" s="12">
        <f t="shared" si="24"/>
        <v>2743.8458241796884</v>
      </c>
      <c r="K26" s="12">
        <f t="shared" si="24"/>
        <v>2881.0381153886728</v>
      </c>
      <c r="L26" s="12">
        <f t="shared" si="24"/>
        <v>3025.0900211581065</v>
      </c>
      <c r="M26" s="12">
        <f t="shared" si="24"/>
        <v>3176.3445222160121</v>
      </c>
      <c r="N26" s="12">
        <v>3176.3445222160121</v>
      </c>
      <c r="O26" s="12">
        <v>3176.3445222160121</v>
      </c>
      <c r="P26" s="12">
        <v>3176.3445222160121</v>
      </c>
      <c r="Q26" s="12">
        <v>3176.3445222160121</v>
      </c>
      <c r="R26" s="12">
        <v>3176.3445222160121</v>
      </c>
      <c r="S26" s="12">
        <v>3176.3445222160121</v>
      </c>
      <c r="T26" s="12">
        <v>3176.3445222160121</v>
      </c>
      <c r="U26" s="12">
        <v>3176.3445222160121</v>
      </c>
      <c r="V26" s="12">
        <v>3176.3445222160121</v>
      </c>
      <c r="W26">
        <v>3176.3445222160121</v>
      </c>
      <c r="Z26" s="58">
        <v>0.05</v>
      </c>
    </row>
    <row r="27" spans="1:26" x14ac:dyDescent="0.35">
      <c r="A27" s="14" t="s">
        <v>57</v>
      </c>
      <c r="B27" s="11">
        <v>1320</v>
      </c>
      <c r="C27" s="11">
        <v>1330</v>
      </c>
      <c r="D27" s="12">
        <f t="shared" ref="D27:M27" si="25">C27*(1+$Z27)</f>
        <v>1396.5</v>
      </c>
      <c r="E27" s="12">
        <f t="shared" si="25"/>
        <v>1466.325</v>
      </c>
      <c r="F27" s="12">
        <f t="shared" si="25"/>
        <v>1539.6412500000001</v>
      </c>
      <c r="G27" s="12">
        <f t="shared" si="25"/>
        <v>1616.6233125000001</v>
      </c>
      <c r="H27" s="12">
        <f t="shared" si="25"/>
        <v>1697.4544781250002</v>
      </c>
      <c r="I27" s="12">
        <f t="shared" si="25"/>
        <v>1782.3272020312502</v>
      </c>
      <c r="J27" s="12">
        <f t="shared" si="25"/>
        <v>1871.4435621328128</v>
      </c>
      <c r="K27" s="12">
        <f t="shared" si="25"/>
        <v>1965.0157402394534</v>
      </c>
      <c r="L27" s="12">
        <f t="shared" si="25"/>
        <v>2063.2665272514259</v>
      </c>
      <c r="M27" s="12">
        <f t="shared" si="25"/>
        <v>2166.4298536139972</v>
      </c>
      <c r="N27" s="12">
        <v>2166.4298536139972</v>
      </c>
      <c r="O27" s="12">
        <v>2166.4298536139972</v>
      </c>
      <c r="P27" s="12">
        <v>2166.4298536139972</v>
      </c>
      <c r="Q27" s="12">
        <v>2166.4298536139972</v>
      </c>
      <c r="R27" s="12">
        <v>2166.4298536139972</v>
      </c>
      <c r="S27" s="12">
        <v>2166.4298536139972</v>
      </c>
      <c r="T27" s="12">
        <v>2166.4298536139972</v>
      </c>
      <c r="U27" s="12">
        <v>2166.4298536139972</v>
      </c>
      <c r="V27" s="12">
        <v>2166.4298536139972</v>
      </c>
      <c r="W27">
        <v>2166.4298536139972</v>
      </c>
      <c r="Z27" s="58">
        <v>0.05</v>
      </c>
    </row>
    <row r="28" spans="1:26" x14ac:dyDescent="0.35">
      <c r="A28" s="14" t="s">
        <v>58</v>
      </c>
      <c r="B28" s="11">
        <v>3520</v>
      </c>
      <c r="C28" s="11">
        <v>3690</v>
      </c>
      <c r="D28" s="12">
        <f t="shared" ref="D28:M28" si="26">C28*(1+$Z28)</f>
        <v>3874.5</v>
      </c>
      <c r="E28" s="12">
        <f t="shared" si="26"/>
        <v>4068.2250000000004</v>
      </c>
      <c r="F28" s="12">
        <f t="shared" si="26"/>
        <v>4271.6362500000005</v>
      </c>
      <c r="G28" s="12">
        <f t="shared" si="26"/>
        <v>4485.218062500001</v>
      </c>
      <c r="H28" s="12">
        <f t="shared" si="26"/>
        <v>4709.4789656250014</v>
      </c>
      <c r="I28" s="12">
        <f t="shared" si="26"/>
        <v>4944.9529139062515</v>
      </c>
      <c r="J28" s="12">
        <f t="shared" si="26"/>
        <v>5192.2005596015642</v>
      </c>
      <c r="K28" s="12">
        <f t="shared" si="26"/>
        <v>5451.8105875816427</v>
      </c>
      <c r="L28" s="12">
        <f t="shared" si="26"/>
        <v>5724.4011169607247</v>
      </c>
      <c r="M28" s="12">
        <f t="shared" si="26"/>
        <v>6010.621172808761</v>
      </c>
      <c r="N28" s="12">
        <v>6010.621172808761</v>
      </c>
      <c r="O28" s="12">
        <v>6010.621172808761</v>
      </c>
      <c r="P28" s="12">
        <v>6010.621172808761</v>
      </c>
      <c r="Q28" s="12">
        <v>6010.621172808761</v>
      </c>
      <c r="R28" s="12">
        <v>6010.621172808761</v>
      </c>
      <c r="S28" s="12">
        <v>6010.621172808761</v>
      </c>
      <c r="T28" s="12">
        <v>6010.621172808761</v>
      </c>
      <c r="U28" s="12">
        <v>6010.621172808761</v>
      </c>
      <c r="V28" s="12">
        <v>6010.621172808761</v>
      </c>
      <c r="W28">
        <v>6010.621172808761</v>
      </c>
      <c r="Z28" s="58">
        <v>0.05</v>
      </c>
    </row>
    <row r="29" spans="1:26" x14ac:dyDescent="0.35">
      <c r="A29" s="14" t="s">
        <v>59</v>
      </c>
      <c r="B29" s="11">
        <v>2910</v>
      </c>
      <c r="C29" s="11">
        <v>2930</v>
      </c>
      <c r="D29" s="12">
        <f t="shared" ref="D29:M29" si="27">C29*(1+$Z29)</f>
        <v>3076.5</v>
      </c>
      <c r="E29" s="12">
        <f t="shared" si="27"/>
        <v>3230.3250000000003</v>
      </c>
      <c r="F29" s="12">
        <f t="shared" si="27"/>
        <v>3391.8412500000004</v>
      </c>
      <c r="G29" s="12">
        <f t="shared" si="27"/>
        <v>3561.4333125000007</v>
      </c>
      <c r="H29" s="12">
        <f t="shared" si="27"/>
        <v>3739.5049781250009</v>
      </c>
      <c r="I29" s="12">
        <f t="shared" si="27"/>
        <v>3926.4802270312512</v>
      </c>
      <c r="J29" s="12">
        <f t="shared" si="27"/>
        <v>4122.8042383828142</v>
      </c>
      <c r="K29" s="12">
        <f t="shared" si="27"/>
        <v>4328.9444503019549</v>
      </c>
      <c r="L29" s="12">
        <f t="shared" si="27"/>
        <v>4545.3916728170525</v>
      </c>
      <c r="M29" s="12">
        <f t="shared" si="27"/>
        <v>4772.6612564579054</v>
      </c>
      <c r="N29" s="12">
        <v>4772.6612564579054</v>
      </c>
      <c r="O29" s="12">
        <v>4772.6612564579054</v>
      </c>
      <c r="P29" s="12">
        <v>4772.6612564579054</v>
      </c>
      <c r="Q29" s="12">
        <v>4772.6612564579054</v>
      </c>
      <c r="R29" s="12">
        <v>4772.6612564579054</v>
      </c>
      <c r="S29" s="12">
        <v>4772.6612564579054</v>
      </c>
      <c r="T29" s="12">
        <v>4772.6612564579054</v>
      </c>
      <c r="U29" s="12">
        <v>4772.6612564579054</v>
      </c>
      <c r="V29" s="12">
        <v>4772.6612564579054</v>
      </c>
      <c r="W29">
        <v>4772.6612564579054</v>
      </c>
      <c r="Z29" s="58">
        <v>0.05</v>
      </c>
    </row>
    <row r="30" spans="1:26" x14ac:dyDescent="0.35">
      <c r="A30" s="14" t="s">
        <v>60</v>
      </c>
      <c r="B30" s="11">
        <v>2860</v>
      </c>
      <c r="C30" s="11">
        <v>2900</v>
      </c>
      <c r="D30" s="12">
        <f t="shared" ref="D30:M30" si="28">C30*(1+$Z30)</f>
        <v>3045</v>
      </c>
      <c r="E30" s="12">
        <f t="shared" si="28"/>
        <v>3197.25</v>
      </c>
      <c r="F30" s="12">
        <f t="shared" si="28"/>
        <v>3357.1125000000002</v>
      </c>
      <c r="G30" s="12">
        <f t="shared" si="28"/>
        <v>3524.9681250000003</v>
      </c>
      <c r="H30" s="12">
        <f t="shared" si="28"/>
        <v>3701.2165312500006</v>
      </c>
      <c r="I30" s="12">
        <f t="shared" si="28"/>
        <v>3886.2773578125007</v>
      </c>
      <c r="J30" s="12">
        <f t="shared" si="28"/>
        <v>4080.5912257031259</v>
      </c>
      <c r="K30" s="12">
        <f t="shared" si="28"/>
        <v>4284.6207869882828</v>
      </c>
      <c r="L30" s="12">
        <f t="shared" si="28"/>
        <v>4498.8518263376973</v>
      </c>
      <c r="M30" s="12">
        <f t="shared" si="28"/>
        <v>4723.7944176545825</v>
      </c>
      <c r="N30" s="12">
        <v>4723.7944176545825</v>
      </c>
      <c r="O30" s="12">
        <v>4723.7944176545825</v>
      </c>
      <c r="P30" s="12">
        <v>4723.7944176545825</v>
      </c>
      <c r="Q30" s="12">
        <v>4723.7944176545825</v>
      </c>
      <c r="R30" s="12">
        <v>4723.7944176545825</v>
      </c>
      <c r="S30" s="12">
        <v>4723.7944176545825</v>
      </c>
      <c r="T30" s="12">
        <v>4723.7944176545825</v>
      </c>
      <c r="U30" s="12">
        <v>4723.7944176545825</v>
      </c>
      <c r="V30" s="12">
        <v>4723.7944176545825</v>
      </c>
      <c r="W30">
        <v>4723.7944176545825</v>
      </c>
      <c r="Z30" s="58">
        <v>0.05</v>
      </c>
    </row>
    <row r="31" spans="1:26" x14ac:dyDescent="0.35">
      <c r="A31" s="14" t="s">
        <v>61</v>
      </c>
      <c r="B31" s="11">
        <v>2860</v>
      </c>
      <c r="C31" s="11">
        <v>2430</v>
      </c>
      <c r="D31" s="12">
        <f t="shared" ref="D31:M31" si="29">C31*(1+$Z31)</f>
        <v>2551.5</v>
      </c>
      <c r="E31" s="12">
        <f t="shared" si="29"/>
        <v>2679.0750000000003</v>
      </c>
      <c r="F31" s="12">
        <f t="shared" si="29"/>
        <v>2813.0287500000004</v>
      </c>
      <c r="G31" s="12">
        <f t="shared" si="29"/>
        <v>2953.6801875000006</v>
      </c>
      <c r="H31" s="12">
        <f t="shared" si="29"/>
        <v>3101.3641968750007</v>
      </c>
      <c r="I31" s="12">
        <f t="shared" si="29"/>
        <v>3256.4324067187508</v>
      </c>
      <c r="J31" s="12">
        <f t="shared" si="29"/>
        <v>3419.2540270546883</v>
      </c>
      <c r="K31" s="12">
        <f t="shared" si="29"/>
        <v>3590.216728407423</v>
      </c>
      <c r="L31" s="12">
        <f t="shared" si="29"/>
        <v>3769.7275648277941</v>
      </c>
      <c r="M31" s="12">
        <f t="shared" si="29"/>
        <v>3958.2139430691841</v>
      </c>
      <c r="N31" s="12">
        <v>3958.2139430691841</v>
      </c>
      <c r="O31" s="12">
        <v>3958.2139430691841</v>
      </c>
      <c r="P31" s="12">
        <v>3958.2139430691841</v>
      </c>
      <c r="Q31" s="12">
        <v>3958.2139430691841</v>
      </c>
      <c r="R31" s="12">
        <v>3958.2139430691841</v>
      </c>
      <c r="S31" s="12">
        <v>3958.2139430691841</v>
      </c>
      <c r="T31" s="12">
        <v>3958.2139430691841</v>
      </c>
      <c r="U31" s="12">
        <v>3958.2139430691841</v>
      </c>
      <c r="V31" s="12">
        <v>3958.2139430691841</v>
      </c>
      <c r="W31">
        <v>3958.2139430691841</v>
      </c>
      <c r="Z31" s="58">
        <v>0.05</v>
      </c>
    </row>
    <row r="32" spans="1:26" x14ac:dyDescent="0.35">
      <c r="A32" s="14" t="s">
        <v>62</v>
      </c>
      <c r="B32" s="11">
        <v>3650</v>
      </c>
      <c r="C32" s="11">
        <v>2860</v>
      </c>
      <c r="D32" s="12">
        <f t="shared" ref="D32:M32" si="30">C32*(1+$Z32)</f>
        <v>3003</v>
      </c>
      <c r="E32" s="12">
        <f t="shared" si="30"/>
        <v>3153.15</v>
      </c>
      <c r="F32" s="12">
        <f t="shared" si="30"/>
        <v>3310.8075000000003</v>
      </c>
      <c r="G32" s="12">
        <f t="shared" si="30"/>
        <v>3476.3478750000004</v>
      </c>
      <c r="H32" s="12">
        <f t="shared" si="30"/>
        <v>3650.1652687500005</v>
      </c>
      <c r="I32" s="12">
        <f t="shared" si="30"/>
        <v>3832.6735321875008</v>
      </c>
      <c r="J32" s="12">
        <f t="shared" si="30"/>
        <v>4024.3072087968758</v>
      </c>
      <c r="K32" s="12">
        <f t="shared" si="30"/>
        <v>4225.5225692367194</v>
      </c>
      <c r="L32" s="12">
        <f t="shared" si="30"/>
        <v>4436.7986976985558</v>
      </c>
      <c r="M32" s="12">
        <f t="shared" si="30"/>
        <v>4658.6386325834837</v>
      </c>
      <c r="N32" s="12">
        <v>4658.6386325834837</v>
      </c>
      <c r="O32" s="12">
        <v>4658.6386325834837</v>
      </c>
      <c r="P32" s="12">
        <v>4658.6386325834837</v>
      </c>
      <c r="Q32" s="12">
        <v>4658.6386325834837</v>
      </c>
      <c r="R32" s="12">
        <v>4658.6386325834837</v>
      </c>
      <c r="S32" s="12">
        <v>4658.6386325834837</v>
      </c>
      <c r="T32" s="12">
        <v>4658.6386325834837</v>
      </c>
      <c r="U32" s="12">
        <v>4658.6386325834837</v>
      </c>
      <c r="V32" s="12">
        <v>4658.6386325834837</v>
      </c>
      <c r="W32">
        <v>4658.6386325834837</v>
      </c>
      <c r="Z32" s="58">
        <v>0.05</v>
      </c>
    </row>
    <row r="33" spans="1:26" x14ac:dyDescent="0.35">
      <c r="A33" s="14" t="s">
        <v>217</v>
      </c>
      <c r="B33" s="11">
        <v>2980</v>
      </c>
      <c r="C33" s="11">
        <v>2610</v>
      </c>
      <c r="D33" s="12">
        <f t="shared" ref="D33:M33" si="31">C33*(1+$Z33)</f>
        <v>2740.5</v>
      </c>
      <c r="E33" s="12">
        <f t="shared" si="31"/>
        <v>2877.5250000000001</v>
      </c>
      <c r="F33" s="12">
        <f t="shared" si="31"/>
        <v>3021.4012500000003</v>
      </c>
      <c r="G33" s="12">
        <f t="shared" si="31"/>
        <v>3172.4713125000003</v>
      </c>
      <c r="H33" s="12">
        <f t="shared" si="31"/>
        <v>3331.0948781250004</v>
      </c>
      <c r="I33" s="12">
        <f t="shared" si="31"/>
        <v>3497.6496220312506</v>
      </c>
      <c r="J33" s="12">
        <f t="shared" si="31"/>
        <v>3672.5321031328131</v>
      </c>
      <c r="K33" s="12">
        <f t="shared" si="31"/>
        <v>3856.1587082894539</v>
      </c>
      <c r="L33" s="12">
        <f t="shared" si="31"/>
        <v>4048.9666437039268</v>
      </c>
      <c r="M33" s="12">
        <f t="shared" si="31"/>
        <v>4251.4149758891235</v>
      </c>
      <c r="N33" s="12">
        <v>4251.4149758891235</v>
      </c>
      <c r="O33" s="12">
        <v>4251.4149758891235</v>
      </c>
      <c r="P33" s="12">
        <v>4251.4149758891235</v>
      </c>
      <c r="Q33" s="12">
        <v>4251.4149758891235</v>
      </c>
      <c r="R33" s="12">
        <v>4251.4149758891235</v>
      </c>
      <c r="S33" s="12">
        <v>4251.4149758891235</v>
      </c>
      <c r="T33" s="12">
        <v>4251.4149758891235</v>
      </c>
      <c r="U33" s="12">
        <v>4251.4149758891235</v>
      </c>
      <c r="V33" s="12">
        <v>4251.4149758891235</v>
      </c>
      <c r="W33">
        <v>4251.4149758891235</v>
      </c>
      <c r="Z33" s="58">
        <v>0.05</v>
      </c>
    </row>
    <row r="34" spans="1:26" x14ac:dyDescent="0.35">
      <c r="A34" s="14" t="s">
        <v>218</v>
      </c>
      <c r="B34" s="11">
        <v>2810</v>
      </c>
      <c r="C34" s="11">
        <v>2350</v>
      </c>
      <c r="D34" s="12">
        <f t="shared" ref="D34:M34" si="32">C34*(1+$Z34)</f>
        <v>2467.5</v>
      </c>
      <c r="E34" s="12">
        <f t="shared" si="32"/>
        <v>2590.875</v>
      </c>
      <c r="F34" s="12">
        <f t="shared" si="32"/>
        <v>2720.4187500000003</v>
      </c>
      <c r="G34" s="12">
        <f t="shared" si="32"/>
        <v>2856.4396875000002</v>
      </c>
      <c r="H34" s="12">
        <f t="shared" si="32"/>
        <v>2999.2616718750005</v>
      </c>
      <c r="I34" s="12">
        <f t="shared" si="32"/>
        <v>3149.2247554687506</v>
      </c>
      <c r="J34" s="12">
        <f t="shared" si="32"/>
        <v>3306.685993242188</v>
      </c>
      <c r="K34" s="12">
        <f t="shared" si="32"/>
        <v>3472.0202929042975</v>
      </c>
      <c r="L34" s="12">
        <f t="shared" si="32"/>
        <v>3645.6213075495125</v>
      </c>
      <c r="M34" s="12">
        <f t="shared" si="32"/>
        <v>3827.9023729269884</v>
      </c>
      <c r="N34" s="12">
        <v>3827.9023729269884</v>
      </c>
      <c r="O34" s="12">
        <v>3827.9023729269884</v>
      </c>
      <c r="P34" s="12">
        <v>3827.9023729269884</v>
      </c>
      <c r="Q34" s="12">
        <v>3827.9023729269884</v>
      </c>
      <c r="R34" s="12">
        <v>3827.9023729269884</v>
      </c>
      <c r="S34" s="12">
        <v>3827.9023729269884</v>
      </c>
      <c r="T34" s="12">
        <v>3827.9023729269884</v>
      </c>
      <c r="U34" s="12">
        <v>3827.9023729269884</v>
      </c>
      <c r="V34" s="12">
        <v>3827.9023729269884</v>
      </c>
      <c r="W34">
        <v>3827.9023729269884</v>
      </c>
      <c r="Z34" s="58">
        <v>0.05</v>
      </c>
    </row>
    <row r="35" spans="1:26" x14ac:dyDescent="0.35">
      <c r="A35" s="24" t="s">
        <v>219</v>
      </c>
      <c r="B35" s="24">
        <v>7540</v>
      </c>
      <c r="C35" s="24">
        <v>2410</v>
      </c>
      <c r="D35" s="12">
        <f t="shared" ref="D35:M35" si="33">C35*(1+$Z35)</f>
        <v>2482.3000000000002</v>
      </c>
      <c r="E35" s="12">
        <f t="shared" si="33"/>
        <v>2556.7690000000002</v>
      </c>
      <c r="F35" s="12">
        <f t="shared" si="33"/>
        <v>2633.4720700000003</v>
      </c>
      <c r="G35" s="12">
        <f t="shared" si="33"/>
        <v>2712.4762321000003</v>
      </c>
      <c r="H35" s="12">
        <f t="shared" si="33"/>
        <v>2793.8505190630003</v>
      </c>
      <c r="I35" s="12">
        <f t="shared" si="33"/>
        <v>2877.6660346348904</v>
      </c>
      <c r="J35" s="12">
        <f t="shared" si="33"/>
        <v>2963.9960156739371</v>
      </c>
      <c r="K35" s="12">
        <f t="shared" si="33"/>
        <v>3052.9158961441553</v>
      </c>
      <c r="L35" s="12">
        <f t="shared" si="33"/>
        <v>3144.5033730284799</v>
      </c>
      <c r="M35" s="12">
        <f t="shared" si="33"/>
        <v>3238.8384742193343</v>
      </c>
      <c r="N35" s="12">
        <v>3238.8384742193343</v>
      </c>
      <c r="O35" s="12">
        <v>3238.8384742193343</v>
      </c>
      <c r="P35" s="12">
        <v>3238.8384742193343</v>
      </c>
      <c r="Q35" s="12">
        <v>3238.8384742193343</v>
      </c>
      <c r="R35" s="12">
        <v>3238.8384742193343</v>
      </c>
      <c r="S35" s="12">
        <v>3238.8384742193343</v>
      </c>
      <c r="T35" s="12">
        <v>3238.8384742193343</v>
      </c>
      <c r="U35" s="12">
        <v>3238.8384742193343</v>
      </c>
      <c r="V35" s="12">
        <v>3238.8384742193343</v>
      </c>
      <c r="W35">
        <v>3238.8384742193343</v>
      </c>
      <c r="Z35" s="58">
        <v>0.03</v>
      </c>
    </row>
    <row r="36" spans="1:26" x14ac:dyDescent="0.35">
      <c r="A36" s="140" t="s">
        <v>66</v>
      </c>
      <c r="B36" s="11">
        <v>1820</v>
      </c>
      <c r="C36" s="11">
        <v>1570</v>
      </c>
      <c r="D36" s="12">
        <f t="shared" ref="D36:M36" si="34">C36*(1+$Z36)</f>
        <v>1648.5</v>
      </c>
      <c r="E36" s="12">
        <f t="shared" si="34"/>
        <v>1730.9250000000002</v>
      </c>
      <c r="F36" s="12">
        <f t="shared" si="34"/>
        <v>1817.4712500000003</v>
      </c>
      <c r="G36" s="12">
        <f t="shared" si="34"/>
        <v>1908.3448125000004</v>
      </c>
      <c r="H36" s="12">
        <f t="shared" si="34"/>
        <v>2003.7620531250006</v>
      </c>
      <c r="I36" s="12">
        <f t="shared" si="34"/>
        <v>2103.9501557812509</v>
      </c>
      <c r="J36" s="12">
        <f t="shared" si="34"/>
        <v>2209.1476635703134</v>
      </c>
      <c r="K36" s="12">
        <f t="shared" si="34"/>
        <v>2319.605046748829</v>
      </c>
      <c r="L36" s="12">
        <f t="shared" si="34"/>
        <v>2435.5852990862704</v>
      </c>
      <c r="M36" s="12">
        <f t="shared" si="34"/>
        <v>2557.3645640405839</v>
      </c>
      <c r="N36" s="12">
        <v>2557.3645640405839</v>
      </c>
      <c r="O36" s="12">
        <v>2557.3645640405839</v>
      </c>
      <c r="P36" s="12">
        <v>2557.3645640405839</v>
      </c>
      <c r="Q36" s="12">
        <v>2557.3645640405839</v>
      </c>
      <c r="R36" s="12">
        <v>2557.3645640405839</v>
      </c>
      <c r="S36" s="12">
        <v>2557.3645640405839</v>
      </c>
      <c r="T36" s="12">
        <v>2557.3645640405839</v>
      </c>
      <c r="U36" s="12">
        <v>2557.3645640405839</v>
      </c>
      <c r="V36" s="12">
        <v>2557.3645640405839</v>
      </c>
      <c r="W36">
        <v>2557.3645640405839</v>
      </c>
      <c r="Z36" s="58">
        <v>0.05</v>
      </c>
    </row>
    <row r="37" spans="1:26" x14ac:dyDescent="0.35">
      <c r="A37" s="24" t="s">
        <v>67</v>
      </c>
      <c r="B37" s="24">
        <v>840</v>
      </c>
      <c r="C37" s="24">
        <v>1080</v>
      </c>
      <c r="D37" s="12">
        <f t="shared" ref="D37:M37" si="35">C37*(1+$Z37)</f>
        <v>1117.8</v>
      </c>
      <c r="E37" s="12">
        <f t="shared" si="35"/>
        <v>1156.9229999999998</v>
      </c>
      <c r="F37" s="12">
        <f t="shared" si="35"/>
        <v>1197.4153049999998</v>
      </c>
      <c r="G37" s="12">
        <f t="shared" si="35"/>
        <v>1239.3248406749997</v>
      </c>
      <c r="H37" s="12">
        <f t="shared" si="35"/>
        <v>1282.7012100986246</v>
      </c>
      <c r="I37" s="12">
        <f t="shared" si="35"/>
        <v>1327.5957524520763</v>
      </c>
      <c r="J37" s="12">
        <f t="shared" si="35"/>
        <v>1374.061603787899</v>
      </c>
      <c r="K37" s="12">
        <f t="shared" si="35"/>
        <v>1422.1537599204753</v>
      </c>
      <c r="L37" s="12">
        <f t="shared" si="35"/>
        <v>1471.9291415176917</v>
      </c>
      <c r="M37" s="12">
        <f t="shared" si="35"/>
        <v>1523.4466614708108</v>
      </c>
      <c r="N37" s="12">
        <v>1523.4466614708108</v>
      </c>
      <c r="O37" s="12">
        <v>1523.4466614708108</v>
      </c>
      <c r="P37" s="12">
        <v>1523.4466614708108</v>
      </c>
      <c r="Q37" s="12">
        <v>1523.4466614708108</v>
      </c>
      <c r="R37" s="12">
        <v>1523.4466614708108</v>
      </c>
      <c r="S37" s="12">
        <v>1523.4466614708108</v>
      </c>
      <c r="T37" s="12">
        <v>1523.4466614708108</v>
      </c>
      <c r="U37" s="12">
        <v>1523.4466614708108</v>
      </c>
      <c r="V37" s="12">
        <v>1523.4466614708108</v>
      </c>
      <c r="W37">
        <v>1523.4466614708108</v>
      </c>
      <c r="Z37" s="58">
        <v>3.5000000000000003E-2</v>
      </c>
    </row>
    <row r="38" spans="1:26" x14ac:dyDescent="0.35">
      <c r="A38" s="24" t="s">
        <v>220</v>
      </c>
      <c r="B38" s="24">
        <v>1120</v>
      </c>
      <c r="C38" s="24">
        <v>1490</v>
      </c>
      <c r="D38" s="12">
        <f t="shared" ref="D38:M38" si="36">C38*(1+$Z38)</f>
        <v>1542.1499999999999</v>
      </c>
      <c r="E38" s="12">
        <f t="shared" si="36"/>
        <v>1596.1252499999998</v>
      </c>
      <c r="F38" s="12">
        <f t="shared" si="36"/>
        <v>1651.9896337499997</v>
      </c>
      <c r="G38" s="12">
        <f t="shared" si="36"/>
        <v>1709.8092709312496</v>
      </c>
      <c r="H38" s="12">
        <f t="shared" si="36"/>
        <v>1769.6525954138431</v>
      </c>
      <c r="I38" s="12">
        <f t="shared" si="36"/>
        <v>1831.5904362533274</v>
      </c>
      <c r="J38" s="12">
        <f t="shared" si="36"/>
        <v>1895.6961015221937</v>
      </c>
      <c r="K38" s="12">
        <f t="shared" si="36"/>
        <v>1962.0454650754702</v>
      </c>
      <c r="L38" s="12">
        <f t="shared" si="36"/>
        <v>2030.7170563531115</v>
      </c>
      <c r="M38" s="12">
        <f t="shared" si="36"/>
        <v>2101.7921533254703</v>
      </c>
      <c r="N38" s="12">
        <v>2101.7921533254703</v>
      </c>
      <c r="O38" s="12">
        <v>2101.7921533254703</v>
      </c>
      <c r="P38" s="12">
        <v>2101.7921533254703</v>
      </c>
      <c r="Q38" s="12">
        <v>2101.7921533254703</v>
      </c>
      <c r="R38" s="12">
        <v>2101.7921533254703</v>
      </c>
      <c r="S38" s="12">
        <v>2101.7921533254703</v>
      </c>
      <c r="T38" s="12">
        <v>2101.7921533254703</v>
      </c>
      <c r="U38" s="12">
        <v>2101.7921533254703</v>
      </c>
      <c r="V38" s="12">
        <v>2101.7921533254703</v>
      </c>
      <c r="W38">
        <v>2101.7921533254703</v>
      </c>
      <c r="Z38">
        <v>3.5000000000000003E-2</v>
      </c>
    </row>
    <row r="39" spans="1:26" x14ac:dyDescent="0.35">
      <c r="A39" s="24" t="s">
        <v>221</v>
      </c>
      <c r="B39" s="24">
        <v>1520</v>
      </c>
      <c r="C39" s="24">
        <v>1860</v>
      </c>
      <c r="D39" s="12">
        <f t="shared" ref="D39:M39" si="37">C39*(1+$Z39)</f>
        <v>1925.1</v>
      </c>
      <c r="E39" s="12">
        <f t="shared" si="37"/>
        <v>1992.4784999999997</v>
      </c>
      <c r="F39" s="12">
        <f t="shared" si="37"/>
        <v>2062.2152474999994</v>
      </c>
      <c r="G39" s="12">
        <f t="shared" si="37"/>
        <v>2134.392781162499</v>
      </c>
      <c r="H39" s="12">
        <f t="shared" si="37"/>
        <v>2209.0965285031862</v>
      </c>
      <c r="I39" s="12">
        <f t="shared" si="37"/>
        <v>2286.4149070007975</v>
      </c>
      <c r="J39" s="12">
        <f t="shared" si="37"/>
        <v>2366.4394287458254</v>
      </c>
      <c r="K39" s="12">
        <f t="shared" si="37"/>
        <v>2449.2648087519292</v>
      </c>
      <c r="L39" s="12">
        <f t="shared" si="37"/>
        <v>2534.9890770582465</v>
      </c>
      <c r="M39" s="12">
        <f t="shared" si="37"/>
        <v>2623.7136947552849</v>
      </c>
      <c r="N39" s="12">
        <v>2623.7136947552849</v>
      </c>
      <c r="O39" s="12">
        <v>2623.7136947552849</v>
      </c>
      <c r="P39" s="12">
        <v>2623.7136947552849</v>
      </c>
      <c r="Q39" s="12">
        <v>2623.7136947552849</v>
      </c>
      <c r="R39" s="12">
        <v>2623.7136947552849</v>
      </c>
      <c r="S39" s="12">
        <v>2623.7136947552849</v>
      </c>
      <c r="T39" s="12">
        <v>2623.7136947552849</v>
      </c>
      <c r="U39" s="12">
        <v>2623.7136947552849</v>
      </c>
      <c r="V39" s="12">
        <v>2623.7136947552849</v>
      </c>
      <c r="W39">
        <v>2623.7136947552849</v>
      </c>
      <c r="Z39" s="58">
        <v>3.5000000000000003E-2</v>
      </c>
    </row>
    <row r="40" spans="1:26" x14ac:dyDescent="0.35">
      <c r="A40" s="24" t="s">
        <v>70</v>
      </c>
      <c r="B40" s="24">
        <v>1220</v>
      </c>
      <c r="C40" s="24">
        <v>1270</v>
      </c>
      <c r="D40" s="12">
        <f t="shared" ref="D40:M40" si="38">C40*(1+$Z40)</f>
        <v>1314.4499999999998</v>
      </c>
      <c r="E40" s="12">
        <f t="shared" si="38"/>
        <v>1360.4557499999996</v>
      </c>
      <c r="F40" s="12">
        <f t="shared" si="38"/>
        <v>1408.0717012499995</v>
      </c>
      <c r="G40" s="12">
        <f t="shared" si="38"/>
        <v>1457.3542107937494</v>
      </c>
      <c r="H40" s="12">
        <f t="shared" si="38"/>
        <v>1508.3616081715306</v>
      </c>
      <c r="I40" s="12">
        <f t="shared" si="38"/>
        <v>1561.1542644575341</v>
      </c>
      <c r="J40" s="12">
        <f t="shared" si="38"/>
        <v>1615.7946637135476</v>
      </c>
      <c r="K40" s="12">
        <f t="shared" si="38"/>
        <v>1672.3474769435215</v>
      </c>
      <c r="L40" s="12">
        <f t="shared" si="38"/>
        <v>1730.8796386365448</v>
      </c>
      <c r="M40" s="12">
        <f t="shared" si="38"/>
        <v>1791.4604259888238</v>
      </c>
      <c r="N40" s="12">
        <v>1791.4604259888238</v>
      </c>
      <c r="O40" s="12">
        <v>1791.4604259888238</v>
      </c>
      <c r="P40" s="12">
        <v>1791.4604259888238</v>
      </c>
      <c r="Q40" s="12">
        <v>1791.4604259888238</v>
      </c>
      <c r="R40" s="12">
        <v>1791.4604259888238</v>
      </c>
      <c r="S40" s="12">
        <v>1791.4604259888238</v>
      </c>
      <c r="T40" s="12">
        <v>1791.4604259888238</v>
      </c>
      <c r="U40" s="12">
        <v>1791.4604259888238</v>
      </c>
      <c r="V40" s="12">
        <v>1791.4604259888238</v>
      </c>
      <c r="W40">
        <v>1791.4604259888238</v>
      </c>
      <c r="Z40">
        <v>3.5000000000000003E-2</v>
      </c>
    </row>
    <row r="41" spans="1:26" x14ac:dyDescent="0.35">
      <c r="A41" s="24" t="s">
        <v>222</v>
      </c>
      <c r="B41" s="24">
        <v>400</v>
      </c>
      <c r="C41" s="24">
        <v>550</v>
      </c>
      <c r="D41" s="12">
        <f t="shared" ref="D41:M41" si="39">C41*(1+$Z41)</f>
        <v>569.25</v>
      </c>
      <c r="E41" s="12">
        <f t="shared" si="39"/>
        <v>589.17374999999993</v>
      </c>
      <c r="F41" s="12">
        <f t="shared" si="39"/>
        <v>609.7948312499999</v>
      </c>
      <c r="G41" s="12">
        <f t="shared" si="39"/>
        <v>631.1376503437499</v>
      </c>
      <c r="H41" s="12">
        <f t="shared" si="39"/>
        <v>653.2274681057811</v>
      </c>
      <c r="I41" s="12">
        <f t="shared" si="39"/>
        <v>676.09042948948343</v>
      </c>
      <c r="J41" s="12">
        <f t="shared" si="39"/>
        <v>699.75359452161524</v>
      </c>
      <c r="K41" s="12">
        <f t="shared" si="39"/>
        <v>724.24497032987176</v>
      </c>
      <c r="L41" s="12">
        <f t="shared" si="39"/>
        <v>749.59354429141717</v>
      </c>
      <c r="M41" s="12">
        <f t="shared" si="39"/>
        <v>775.82931834161673</v>
      </c>
      <c r="N41" s="12">
        <v>775.82931834161673</v>
      </c>
      <c r="O41" s="12">
        <v>775.82931834161673</v>
      </c>
      <c r="P41" s="12">
        <v>775.82931834161673</v>
      </c>
      <c r="Q41" s="12">
        <v>775.82931834161673</v>
      </c>
      <c r="R41" s="12">
        <v>775.82931834161673</v>
      </c>
      <c r="S41" s="12">
        <v>775.82931834161673</v>
      </c>
      <c r="T41" s="12">
        <v>775.82931834161673</v>
      </c>
      <c r="U41" s="12">
        <v>775.82931834161673</v>
      </c>
      <c r="V41" s="12">
        <v>775.82931834161673</v>
      </c>
      <c r="W41">
        <v>775.82931834161673</v>
      </c>
      <c r="Z41">
        <v>3.5000000000000003E-2</v>
      </c>
    </row>
    <row r="42" spans="1:26" x14ac:dyDescent="0.35">
      <c r="A42" s="24" t="s">
        <v>72</v>
      </c>
      <c r="B42" s="24">
        <v>990</v>
      </c>
      <c r="C42" s="24">
        <v>1480</v>
      </c>
      <c r="D42" s="12">
        <f t="shared" ref="D42:M42" si="40">C42*(1+$Z42)</f>
        <v>1531.8</v>
      </c>
      <c r="E42" s="12">
        <f t="shared" si="40"/>
        <v>1585.4129999999998</v>
      </c>
      <c r="F42" s="12">
        <f t="shared" si="40"/>
        <v>1640.9024549999997</v>
      </c>
      <c r="G42" s="12">
        <f t="shared" si="40"/>
        <v>1698.3340409249995</v>
      </c>
      <c r="H42" s="12">
        <f t="shared" si="40"/>
        <v>1757.7757323573744</v>
      </c>
      <c r="I42" s="12">
        <f t="shared" si="40"/>
        <v>1819.2978829898823</v>
      </c>
      <c r="J42" s="12">
        <f t="shared" si="40"/>
        <v>1882.9733088945279</v>
      </c>
      <c r="K42" s="12">
        <f t="shared" si="40"/>
        <v>1948.8773747058362</v>
      </c>
      <c r="L42" s="12">
        <f t="shared" si="40"/>
        <v>2017.0880828205404</v>
      </c>
      <c r="M42" s="12">
        <f t="shared" si="40"/>
        <v>2087.686165719259</v>
      </c>
      <c r="N42" s="12">
        <v>2087.686165719259</v>
      </c>
      <c r="O42" s="12">
        <v>2087.686165719259</v>
      </c>
      <c r="P42" s="12">
        <v>2087.686165719259</v>
      </c>
      <c r="Q42" s="12">
        <v>2087.686165719259</v>
      </c>
      <c r="R42" s="12">
        <v>2087.686165719259</v>
      </c>
      <c r="S42" s="12">
        <v>2087.686165719259</v>
      </c>
      <c r="T42" s="12">
        <v>2087.686165719259</v>
      </c>
      <c r="U42" s="12">
        <v>2087.686165719259</v>
      </c>
      <c r="V42" s="12">
        <v>2087.686165719259</v>
      </c>
      <c r="W42">
        <v>2087.686165719259</v>
      </c>
      <c r="Z42">
        <v>3.5000000000000003E-2</v>
      </c>
    </row>
    <row r="43" spans="1:26" x14ac:dyDescent="0.35">
      <c r="A43" s="24" t="s">
        <v>73</v>
      </c>
      <c r="B43" s="24">
        <v>660</v>
      </c>
      <c r="C43" s="24">
        <v>890</v>
      </c>
      <c r="D43" s="12">
        <f t="shared" ref="D43:M43" si="41">C43*(1+$Z43)</f>
        <v>921.15</v>
      </c>
      <c r="E43" s="12">
        <f t="shared" si="41"/>
        <v>953.39024999999992</v>
      </c>
      <c r="F43" s="12">
        <f t="shared" si="41"/>
        <v>986.75890874999982</v>
      </c>
      <c r="G43" s="12">
        <f t="shared" si="41"/>
        <v>1021.2954705562497</v>
      </c>
      <c r="H43" s="12">
        <f t="shared" si="41"/>
        <v>1057.0408120257184</v>
      </c>
      <c r="I43" s="12">
        <f t="shared" si="41"/>
        <v>1094.0372404466184</v>
      </c>
      <c r="J43" s="12">
        <f t="shared" si="41"/>
        <v>1132.3285438622499</v>
      </c>
      <c r="K43" s="12">
        <f t="shared" si="41"/>
        <v>1171.9600428974286</v>
      </c>
      <c r="L43" s="12">
        <f t="shared" si="41"/>
        <v>1212.9786443988385</v>
      </c>
      <c r="M43" s="12">
        <f t="shared" si="41"/>
        <v>1255.4328969527978</v>
      </c>
      <c r="N43" s="12">
        <v>1255.4328969527978</v>
      </c>
      <c r="O43" s="12">
        <v>1255.4328969527978</v>
      </c>
      <c r="P43" s="12">
        <v>1255.4328969527978</v>
      </c>
      <c r="Q43" s="12">
        <v>1255.4328969527978</v>
      </c>
      <c r="R43" s="12">
        <v>1255.4328969527978</v>
      </c>
      <c r="S43" s="12">
        <v>1255.4328969527978</v>
      </c>
      <c r="T43" s="12">
        <v>1255.4328969527978</v>
      </c>
      <c r="U43" s="12">
        <v>1255.4328969527978</v>
      </c>
      <c r="V43" s="12">
        <v>1255.4328969527978</v>
      </c>
      <c r="W43">
        <v>1255.4328969527978</v>
      </c>
      <c r="Z43" s="58">
        <v>3.5000000000000003E-2</v>
      </c>
    </row>
    <row r="44" spans="1:26" x14ac:dyDescent="0.35">
      <c r="A44" s="24" t="s">
        <v>74</v>
      </c>
      <c r="B44" s="24">
        <v>2530</v>
      </c>
      <c r="C44" s="24">
        <v>2300</v>
      </c>
      <c r="D44" s="12">
        <f t="shared" ref="D44:M44" si="42">C44*(1+$Z44)</f>
        <v>2380.5</v>
      </c>
      <c r="E44" s="12">
        <f t="shared" si="42"/>
        <v>2463.8174999999997</v>
      </c>
      <c r="F44" s="12">
        <f t="shared" si="42"/>
        <v>2550.0511124999994</v>
      </c>
      <c r="G44" s="12">
        <f t="shared" si="42"/>
        <v>2639.3029014374993</v>
      </c>
      <c r="H44" s="12">
        <f t="shared" si="42"/>
        <v>2731.6785029878115</v>
      </c>
      <c r="I44" s="12">
        <f t="shared" si="42"/>
        <v>2827.2872505923847</v>
      </c>
      <c r="J44" s="12">
        <f t="shared" si="42"/>
        <v>2926.2423043631179</v>
      </c>
      <c r="K44" s="12">
        <f t="shared" si="42"/>
        <v>3028.6607850158266</v>
      </c>
      <c r="L44" s="12">
        <f t="shared" si="42"/>
        <v>3134.6639124913804</v>
      </c>
      <c r="M44" s="12">
        <f t="shared" si="42"/>
        <v>3244.3771494285784</v>
      </c>
      <c r="N44" s="12">
        <v>3244.3771494285784</v>
      </c>
      <c r="O44" s="12">
        <v>3244.3771494285784</v>
      </c>
      <c r="P44" s="12">
        <v>3244.3771494285784</v>
      </c>
      <c r="Q44" s="12">
        <v>3244.3771494285784</v>
      </c>
      <c r="R44" s="12">
        <v>3244.3771494285784</v>
      </c>
      <c r="S44" s="12">
        <v>3244.3771494285784</v>
      </c>
      <c r="T44" s="12">
        <v>3244.3771494285784</v>
      </c>
      <c r="U44" s="12">
        <v>3244.3771494285784</v>
      </c>
      <c r="V44" s="12">
        <v>3244.3771494285784</v>
      </c>
      <c r="W44">
        <v>3244.3771494285784</v>
      </c>
      <c r="Z44" s="58">
        <v>3.5000000000000003E-2</v>
      </c>
    </row>
    <row r="45" spans="1:26" x14ac:dyDescent="0.35">
      <c r="A45" s="24" t="s">
        <v>223</v>
      </c>
      <c r="B45" s="24">
        <v>1780</v>
      </c>
      <c r="C45" s="24">
        <v>1810</v>
      </c>
      <c r="D45" s="12">
        <f t="shared" ref="D45:M45" si="43">C45*(1+$Z45)</f>
        <v>1873.35</v>
      </c>
      <c r="E45" s="12">
        <f t="shared" si="43"/>
        <v>1938.9172499999997</v>
      </c>
      <c r="F45" s="12">
        <f t="shared" si="43"/>
        <v>2006.7793537499995</v>
      </c>
      <c r="G45" s="12">
        <f t="shared" si="43"/>
        <v>2077.0166311312491</v>
      </c>
      <c r="H45" s="12">
        <f t="shared" si="43"/>
        <v>2149.7122132208428</v>
      </c>
      <c r="I45" s="12">
        <f t="shared" si="43"/>
        <v>2224.952140683572</v>
      </c>
      <c r="J45" s="12">
        <f t="shared" si="43"/>
        <v>2302.8254656074969</v>
      </c>
      <c r="K45" s="12">
        <f t="shared" si="43"/>
        <v>2383.424356903759</v>
      </c>
      <c r="L45" s="12">
        <f t="shared" si="43"/>
        <v>2466.8442093953904</v>
      </c>
      <c r="M45" s="12">
        <f t="shared" si="43"/>
        <v>2553.1837567242287</v>
      </c>
      <c r="N45" s="12">
        <v>2553.1837567242287</v>
      </c>
      <c r="O45" s="12">
        <v>2553.1837567242287</v>
      </c>
      <c r="P45" s="12">
        <v>2553.1837567242287</v>
      </c>
      <c r="Q45" s="12">
        <v>2553.1837567242287</v>
      </c>
      <c r="R45" s="12">
        <v>2553.1837567242287</v>
      </c>
      <c r="S45" s="12">
        <v>2553.1837567242287</v>
      </c>
      <c r="T45" s="12">
        <v>2553.1837567242287</v>
      </c>
      <c r="U45" s="12">
        <v>2553.1837567242287</v>
      </c>
      <c r="V45" s="12">
        <v>2553.1837567242287</v>
      </c>
      <c r="W45">
        <v>2553.1837567242287</v>
      </c>
      <c r="Z45">
        <v>3.5000000000000003E-2</v>
      </c>
    </row>
    <row r="46" spans="1:26" x14ac:dyDescent="0.35">
      <c r="A46" s="24" t="s">
        <v>76</v>
      </c>
      <c r="B46" s="24">
        <v>2029.9999999999998</v>
      </c>
      <c r="C46" s="24">
        <v>450</v>
      </c>
      <c r="D46" s="12">
        <f t="shared" ref="D46:M46" si="44">C46*(1+$Z46)</f>
        <v>465.74999999999994</v>
      </c>
      <c r="E46" s="12">
        <f t="shared" si="44"/>
        <v>482.05124999999992</v>
      </c>
      <c r="F46" s="12">
        <f t="shared" si="44"/>
        <v>498.92304374999986</v>
      </c>
      <c r="G46" s="12">
        <f t="shared" si="44"/>
        <v>516.38535028124977</v>
      </c>
      <c r="H46" s="12">
        <f t="shared" si="44"/>
        <v>534.45883754109343</v>
      </c>
      <c r="I46" s="12">
        <f t="shared" si="44"/>
        <v>553.16489685503166</v>
      </c>
      <c r="J46" s="12">
        <f t="shared" si="44"/>
        <v>572.52566824495773</v>
      </c>
      <c r="K46" s="12">
        <f t="shared" si="44"/>
        <v>592.56406663353118</v>
      </c>
      <c r="L46" s="12">
        <f t="shared" si="44"/>
        <v>613.30380896570477</v>
      </c>
      <c r="M46" s="12">
        <f t="shared" si="44"/>
        <v>634.76944227950435</v>
      </c>
      <c r="N46" s="12">
        <v>634.76944227950435</v>
      </c>
      <c r="O46" s="12">
        <v>634.76944227950435</v>
      </c>
      <c r="P46" s="12">
        <v>634.76944227950435</v>
      </c>
      <c r="Q46" s="12">
        <v>634.76944227950435</v>
      </c>
      <c r="R46" s="12">
        <v>634.76944227950435</v>
      </c>
      <c r="S46" s="12">
        <v>634.76944227950435</v>
      </c>
      <c r="T46" s="12">
        <v>634.76944227950435</v>
      </c>
      <c r="U46" s="12">
        <v>634.76944227950435</v>
      </c>
      <c r="V46" s="12">
        <v>634.76944227950435</v>
      </c>
      <c r="W46">
        <v>634.76944227950435</v>
      </c>
      <c r="Z46">
        <v>3.5000000000000003E-2</v>
      </c>
    </row>
    <row r="47" spans="1:26" x14ac:dyDescent="0.35">
      <c r="A47" s="24" t="s">
        <v>224</v>
      </c>
      <c r="B47" s="24">
        <v>2770</v>
      </c>
      <c r="C47" s="24">
        <v>3740</v>
      </c>
      <c r="D47" s="12">
        <f t="shared" ref="D47:M47" si="45">C47*(1+$Z47)</f>
        <v>3870.8999999999996</v>
      </c>
      <c r="E47" s="12">
        <f t="shared" si="45"/>
        <v>4006.3814999999995</v>
      </c>
      <c r="F47" s="12">
        <f t="shared" si="45"/>
        <v>4146.6048524999987</v>
      </c>
      <c r="G47" s="12">
        <f t="shared" si="45"/>
        <v>4291.7360223374981</v>
      </c>
      <c r="H47" s="12">
        <f t="shared" si="45"/>
        <v>4441.9467831193106</v>
      </c>
      <c r="I47" s="12">
        <f t="shared" si="45"/>
        <v>4597.4149205284857</v>
      </c>
      <c r="J47" s="12">
        <f t="shared" si="45"/>
        <v>4758.3244427469826</v>
      </c>
      <c r="K47" s="12">
        <f t="shared" si="45"/>
        <v>4924.8657982431268</v>
      </c>
      <c r="L47" s="12">
        <f t="shared" si="45"/>
        <v>5097.2361011816356</v>
      </c>
      <c r="M47" s="12">
        <f t="shared" si="45"/>
        <v>5275.6393647229925</v>
      </c>
      <c r="N47" s="12">
        <v>5275.6393647229925</v>
      </c>
      <c r="O47" s="12">
        <v>5275.6393647229925</v>
      </c>
      <c r="P47" s="12">
        <v>5275.6393647229925</v>
      </c>
      <c r="Q47" s="12">
        <v>5275.6393647229925</v>
      </c>
      <c r="R47" s="12">
        <v>5275.6393647229925</v>
      </c>
      <c r="S47" s="12">
        <v>5275.6393647229925</v>
      </c>
      <c r="T47" s="12">
        <v>5275.6393647229925</v>
      </c>
      <c r="U47" s="12">
        <v>5275.6393647229925</v>
      </c>
      <c r="V47" s="12">
        <v>5275.6393647229925</v>
      </c>
      <c r="W47">
        <v>5275.6393647229925</v>
      </c>
      <c r="Z47" s="58">
        <v>3.5000000000000003E-2</v>
      </c>
    </row>
    <row r="48" spans="1:26" x14ac:dyDescent="0.35">
      <c r="A48" s="24" t="s">
        <v>78</v>
      </c>
      <c r="B48" s="24">
        <v>2790</v>
      </c>
      <c r="C48" s="24">
        <v>2590</v>
      </c>
      <c r="D48" s="12">
        <f t="shared" ref="D48:M48" si="46">C48*(1+$Z48)</f>
        <v>2719.5</v>
      </c>
      <c r="E48" s="12">
        <f t="shared" si="46"/>
        <v>2855.4749999999999</v>
      </c>
      <c r="F48" s="12">
        <f t="shared" si="46"/>
        <v>2998.2487500000002</v>
      </c>
      <c r="G48" s="12">
        <f t="shared" si="46"/>
        <v>3148.1611875000003</v>
      </c>
      <c r="H48" s="12">
        <f t="shared" si="46"/>
        <v>3305.5692468750003</v>
      </c>
      <c r="I48" s="12">
        <f t="shared" si="46"/>
        <v>3470.8477092187504</v>
      </c>
      <c r="J48" s="12">
        <f t="shared" si="46"/>
        <v>3644.390094679688</v>
      </c>
      <c r="K48" s="12">
        <f t="shared" si="46"/>
        <v>3826.6095994136726</v>
      </c>
      <c r="L48" s="12">
        <f t="shared" si="46"/>
        <v>4017.9400793843565</v>
      </c>
      <c r="M48" s="12">
        <f t="shared" si="46"/>
        <v>4218.8370833535746</v>
      </c>
      <c r="N48" s="12">
        <v>4218.8370833535746</v>
      </c>
      <c r="O48" s="12">
        <v>4218.8370833535746</v>
      </c>
      <c r="P48" s="12">
        <v>4218.8370833535746</v>
      </c>
      <c r="Q48" s="12">
        <v>4218.8370833535746</v>
      </c>
      <c r="R48" s="12">
        <v>4218.8370833535746</v>
      </c>
      <c r="S48" s="12">
        <v>4218.8370833535746</v>
      </c>
      <c r="T48" s="12">
        <v>4218.8370833535746</v>
      </c>
      <c r="U48" s="12">
        <v>4218.8370833535746</v>
      </c>
      <c r="V48" s="12">
        <v>4218.8370833535746</v>
      </c>
      <c r="W48">
        <v>4218.8370833535746</v>
      </c>
      <c r="Z48" s="58">
        <v>0.05</v>
      </c>
    </row>
    <row r="49" spans="1:26" x14ac:dyDescent="0.35">
      <c r="A49" s="24" t="s">
        <v>225</v>
      </c>
      <c r="B49" s="24">
        <v>3120</v>
      </c>
      <c r="C49" s="24">
        <v>3080</v>
      </c>
      <c r="D49" s="12">
        <f t="shared" ref="D49:M49" si="47">C49*(1+$Z49)</f>
        <v>3234</v>
      </c>
      <c r="E49" s="12">
        <f t="shared" si="47"/>
        <v>3395.7000000000003</v>
      </c>
      <c r="F49" s="12">
        <f t="shared" si="47"/>
        <v>3565.4850000000006</v>
      </c>
      <c r="G49" s="12">
        <f t="shared" si="47"/>
        <v>3743.759250000001</v>
      </c>
      <c r="H49" s="12">
        <f t="shared" si="47"/>
        <v>3930.9472125000011</v>
      </c>
      <c r="I49" s="12">
        <f t="shared" si="47"/>
        <v>4127.4945731250009</v>
      </c>
      <c r="J49" s="12">
        <f t="shared" si="47"/>
        <v>4333.8693017812511</v>
      </c>
      <c r="K49" s="12">
        <f t="shared" si="47"/>
        <v>4550.5627668703137</v>
      </c>
      <c r="L49" s="12">
        <f t="shared" si="47"/>
        <v>4778.0909052138295</v>
      </c>
      <c r="M49" s="12">
        <f t="shared" si="47"/>
        <v>5016.995450474521</v>
      </c>
      <c r="N49" s="12">
        <v>5016.995450474521</v>
      </c>
      <c r="O49" s="12">
        <v>5016.995450474521</v>
      </c>
      <c r="P49" s="12">
        <v>5016.995450474521</v>
      </c>
      <c r="Q49" s="12">
        <v>5016.995450474521</v>
      </c>
      <c r="R49" s="12">
        <v>5016.995450474521</v>
      </c>
      <c r="S49" s="12">
        <v>5016.995450474521</v>
      </c>
      <c r="T49" s="12">
        <v>5016.995450474521</v>
      </c>
      <c r="U49" s="12">
        <v>5016.995450474521</v>
      </c>
      <c r="V49" s="12">
        <v>5016.995450474521</v>
      </c>
      <c r="W49">
        <v>5016.995450474521</v>
      </c>
      <c r="Z49" s="58">
        <v>0.05</v>
      </c>
    </row>
    <row r="50" spans="1:26" x14ac:dyDescent="0.35">
      <c r="A50" s="24" t="s">
        <v>226</v>
      </c>
      <c r="B50" s="24">
        <v>3860</v>
      </c>
      <c r="C50" s="24">
        <v>3670</v>
      </c>
      <c r="D50" s="12">
        <f t="shared" ref="D50:M50" si="48">C50*(1+$Z50)</f>
        <v>3853.5</v>
      </c>
      <c r="E50" s="12">
        <f t="shared" si="48"/>
        <v>4046.1750000000002</v>
      </c>
      <c r="F50" s="12">
        <f t="shared" si="48"/>
        <v>4248.4837500000003</v>
      </c>
      <c r="G50" s="12">
        <f t="shared" si="48"/>
        <v>4460.9079375000001</v>
      </c>
      <c r="H50" s="12">
        <f t="shared" si="48"/>
        <v>4683.9533343749999</v>
      </c>
      <c r="I50" s="12">
        <f t="shared" si="48"/>
        <v>4918.15100109375</v>
      </c>
      <c r="J50" s="12">
        <f t="shared" si="48"/>
        <v>5164.0585511484378</v>
      </c>
      <c r="K50" s="12">
        <f t="shared" si="48"/>
        <v>5422.2614787058601</v>
      </c>
      <c r="L50" s="12">
        <f t="shared" si="48"/>
        <v>5693.3745526411531</v>
      </c>
      <c r="M50" s="12">
        <f t="shared" si="48"/>
        <v>5978.0432802732112</v>
      </c>
      <c r="N50" s="12">
        <v>5978.0432802732112</v>
      </c>
      <c r="O50" s="12">
        <v>5978.0432802732112</v>
      </c>
      <c r="P50" s="12">
        <v>5978.0432802732112</v>
      </c>
      <c r="Q50" s="12">
        <v>5978.0432802732112</v>
      </c>
      <c r="R50" s="12">
        <v>5978.0432802732112</v>
      </c>
      <c r="S50" s="12">
        <v>5978.0432802732112</v>
      </c>
      <c r="T50" s="12">
        <v>5978.0432802732112</v>
      </c>
      <c r="U50" s="12">
        <v>5978.0432802732112</v>
      </c>
      <c r="V50" s="12">
        <v>5978.0432802732112</v>
      </c>
      <c r="W50">
        <v>5978.0432802732112</v>
      </c>
      <c r="Z50" s="58">
        <v>0.05</v>
      </c>
    </row>
    <row r="51" spans="1:26" x14ac:dyDescent="0.35">
      <c r="A51" s="24" t="s">
        <v>227</v>
      </c>
      <c r="B51" s="24">
        <v>1460</v>
      </c>
      <c r="C51" s="24">
        <v>1510</v>
      </c>
      <c r="D51" s="12">
        <f t="shared" ref="D51:M51" si="49">C51*(1+$Z51)</f>
        <v>1562.85</v>
      </c>
      <c r="E51" s="12">
        <f t="shared" si="49"/>
        <v>1617.5497499999997</v>
      </c>
      <c r="F51" s="12">
        <f t="shared" si="49"/>
        <v>1674.1639912499995</v>
      </c>
      <c r="G51" s="12">
        <f t="shared" si="49"/>
        <v>1732.7597309437494</v>
      </c>
      <c r="H51" s="12">
        <f t="shared" si="49"/>
        <v>1793.4063215267806</v>
      </c>
      <c r="I51" s="12">
        <f t="shared" si="49"/>
        <v>1856.1755427802177</v>
      </c>
      <c r="J51" s="12">
        <f t="shared" si="49"/>
        <v>1921.1416867775251</v>
      </c>
      <c r="K51" s="12">
        <f t="shared" si="49"/>
        <v>1988.3816458147385</v>
      </c>
      <c r="L51" s="12">
        <f t="shared" si="49"/>
        <v>2057.9750034182543</v>
      </c>
      <c r="M51" s="12">
        <f t="shared" si="49"/>
        <v>2130.0041285378929</v>
      </c>
      <c r="N51" s="12">
        <v>2130.0041285378929</v>
      </c>
      <c r="O51" s="12">
        <v>2130.0041285378929</v>
      </c>
      <c r="P51" s="12">
        <v>2130.0041285378929</v>
      </c>
      <c r="Q51" s="12">
        <v>2130.0041285378929</v>
      </c>
      <c r="R51" s="12">
        <v>2130.0041285378929</v>
      </c>
      <c r="S51" s="12">
        <v>2130.0041285378929</v>
      </c>
      <c r="T51" s="12">
        <v>2130.0041285378929</v>
      </c>
      <c r="U51" s="12">
        <v>2130.0041285378929</v>
      </c>
      <c r="V51" s="12">
        <v>2130.0041285378929</v>
      </c>
      <c r="W51">
        <v>2130.0041285378929</v>
      </c>
      <c r="Z51" s="58">
        <v>3.5000000000000003E-2</v>
      </c>
    </row>
    <row r="52" spans="1:26" x14ac:dyDescent="0.35">
      <c r="A52" s="24" t="s">
        <v>228</v>
      </c>
      <c r="B52" s="24">
        <v>2470</v>
      </c>
      <c r="C52" s="24">
        <v>2220</v>
      </c>
      <c r="D52" s="12">
        <f t="shared" ref="D52:M52" si="50">C52*(1+$Z52)</f>
        <v>2286.6</v>
      </c>
      <c r="E52" s="12">
        <f t="shared" si="50"/>
        <v>2355.1979999999999</v>
      </c>
      <c r="F52" s="12">
        <f t="shared" si="50"/>
        <v>2425.85394</v>
      </c>
      <c r="G52" s="12">
        <f t="shared" si="50"/>
        <v>2498.6295582000002</v>
      </c>
      <c r="H52" s="12">
        <f t="shared" si="50"/>
        <v>2573.5884449460004</v>
      </c>
      <c r="I52" s="12">
        <f t="shared" si="50"/>
        <v>2650.7960982943805</v>
      </c>
      <c r="J52" s="12">
        <f t="shared" si="50"/>
        <v>2730.3199812432122</v>
      </c>
      <c r="K52" s="12">
        <f t="shared" si="50"/>
        <v>2812.2295806805087</v>
      </c>
      <c r="L52" s="12">
        <f t="shared" si="50"/>
        <v>2896.5964681009241</v>
      </c>
      <c r="M52" s="12">
        <f t="shared" si="50"/>
        <v>2983.494362143952</v>
      </c>
      <c r="N52" s="12">
        <v>2983.494362143952</v>
      </c>
      <c r="O52" s="12">
        <v>2983.494362143952</v>
      </c>
      <c r="P52" s="12">
        <v>2983.494362143952</v>
      </c>
      <c r="Q52" s="12">
        <v>2983.494362143952</v>
      </c>
      <c r="R52" s="12">
        <v>2983.494362143952</v>
      </c>
      <c r="S52" s="12">
        <v>2983.494362143952</v>
      </c>
      <c r="T52" s="12">
        <v>2983.494362143952</v>
      </c>
      <c r="U52" s="12">
        <v>2983.494362143952</v>
      </c>
      <c r="V52" s="12">
        <v>2983.494362143952</v>
      </c>
      <c r="W52">
        <v>2983.494362143952</v>
      </c>
      <c r="Z52" s="58">
        <v>0.03</v>
      </c>
    </row>
    <row r="53" spans="1:26" x14ac:dyDescent="0.35">
      <c r="A53" s="141" t="s">
        <v>83</v>
      </c>
      <c r="B53" s="24">
        <v>2200</v>
      </c>
      <c r="C53" s="24">
        <v>1870</v>
      </c>
      <c r="D53" s="12">
        <f t="shared" ref="D53:M53" si="51">C53*(1+$Z53)</f>
        <v>1935.4499999999998</v>
      </c>
      <c r="E53" s="12">
        <f t="shared" si="51"/>
        <v>2003.1907499999998</v>
      </c>
      <c r="F53" s="12">
        <f t="shared" si="51"/>
        <v>2073.3024262499994</v>
      </c>
      <c r="G53" s="12">
        <f t="shared" si="51"/>
        <v>2145.868011168749</v>
      </c>
      <c r="H53" s="12">
        <f t="shared" si="51"/>
        <v>2220.9733915596553</v>
      </c>
      <c r="I53" s="12">
        <f t="shared" si="51"/>
        <v>2298.7074602642429</v>
      </c>
      <c r="J53" s="12">
        <f t="shared" si="51"/>
        <v>2379.1622213734913</v>
      </c>
      <c r="K53" s="12">
        <f t="shared" si="51"/>
        <v>2462.4328991215634</v>
      </c>
      <c r="L53" s="12">
        <f t="shared" si="51"/>
        <v>2548.6180505908178</v>
      </c>
      <c r="M53" s="12">
        <f t="shared" si="51"/>
        <v>2637.8196823614962</v>
      </c>
      <c r="N53" s="12">
        <v>2637.8196823614962</v>
      </c>
      <c r="O53" s="12">
        <v>2637.8196823614962</v>
      </c>
      <c r="P53" s="12">
        <v>2637.8196823614962</v>
      </c>
      <c r="Q53" s="12">
        <v>2637.8196823614962</v>
      </c>
      <c r="R53" s="12">
        <v>2637.8196823614962</v>
      </c>
      <c r="S53" s="12">
        <v>2637.8196823614962</v>
      </c>
      <c r="T53" s="12">
        <v>2637.8196823614962</v>
      </c>
      <c r="U53" s="12">
        <v>2637.8196823614962</v>
      </c>
      <c r="V53" s="12">
        <v>2637.8196823614962</v>
      </c>
      <c r="W53">
        <v>2637.8196823614962</v>
      </c>
      <c r="Z53">
        <v>3.5000000000000003E-2</v>
      </c>
    </row>
    <row r="54" spans="1:26" x14ac:dyDescent="0.35">
      <c r="A54" s="24" t="s">
        <v>84</v>
      </c>
      <c r="B54" s="24">
        <v>0</v>
      </c>
      <c r="C54" s="24">
        <v>2440</v>
      </c>
      <c r="D54" s="12">
        <f t="shared" ref="D54:M54" si="52">C54*(1+$Z54)</f>
        <v>2440</v>
      </c>
      <c r="E54" s="12">
        <f t="shared" si="52"/>
        <v>2440</v>
      </c>
      <c r="F54" s="12">
        <f t="shared" si="52"/>
        <v>2440</v>
      </c>
      <c r="G54" s="12">
        <f t="shared" si="52"/>
        <v>2440</v>
      </c>
      <c r="H54" s="12">
        <f t="shared" si="52"/>
        <v>2440</v>
      </c>
      <c r="I54" s="12">
        <f t="shared" si="52"/>
        <v>2440</v>
      </c>
      <c r="J54" s="12">
        <f t="shared" si="52"/>
        <v>2440</v>
      </c>
      <c r="K54" s="12">
        <f t="shared" si="52"/>
        <v>2440</v>
      </c>
      <c r="L54" s="12">
        <f t="shared" si="52"/>
        <v>2440</v>
      </c>
      <c r="M54" s="12">
        <f t="shared" si="52"/>
        <v>2440</v>
      </c>
      <c r="N54" s="12">
        <v>2440</v>
      </c>
      <c r="O54" s="12">
        <v>2440</v>
      </c>
      <c r="P54" s="12">
        <v>2440</v>
      </c>
      <c r="Q54" s="12">
        <v>2440</v>
      </c>
      <c r="R54" s="12">
        <v>2440</v>
      </c>
      <c r="S54" s="12">
        <v>2440</v>
      </c>
      <c r="T54" s="12">
        <v>2440</v>
      </c>
      <c r="U54" s="12">
        <v>2440</v>
      </c>
      <c r="V54" s="12">
        <v>2440</v>
      </c>
      <c r="W54">
        <v>2440</v>
      </c>
      <c r="Z54" s="58">
        <v>0</v>
      </c>
    </row>
    <row r="55" spans="1:26" x14ac:dyDescent="0.35">
      <c r="A55" s="164" t="s">
        <v>85</v>
      </c>
      <c r="B55" s="11">
        <v>1290</v>
      </c>
      <c r="C55" s="11">
        <v>1200</v>
      </c>
      <c r="D55" s="12">
        <f t="shared" ref="D55:M55" si="53">C55*(1+$Z55)</f>
        <v>1200</v>
      </c>
      <c r="E55" s="12">
        <f t="shared" si="53"/>
        <v>1200</v>
      </c>
      <c r="F55" s="12">
        <f t="shared" si="53"/>
        <v>1200</v>
      </c>
      <c r="G55" s="12">
        <f t="shared" si="53"/>
        <v>1200</v>
      </c>
      <c r="H55" s="12">
        <f t="shared" si="53"/>
        <v>1200</v>
      </c>
      <c r="I55" s="12">
        <f t="shared" si="53"/>
        <v>1200</v>
      </c>
      <c r="J55" s="12">
        <f t="shared" si="53"/>
        <v>1200</v>
      </c>
      <c r="K55" s="12">
        <f t="shared" si="53"/>
        <v>1200</v>
      </c>
      <c r="L55" s="12">
        <f t="shared" si="53"/>
        <v>1200</v>
      </c>
      <c r="M55" s="12">
        <f t="shared" si="53"/>
        <v>1200</v>
      </c>
      <c r="N55" s="12">
        <v>1200</v>
      </c>
      <c r="O55" s="12">
        <v>1200</v>
      </c>
      <c r="P55" s="12">
        <v>1200</v>
      </c>
      <c r="Q55" s="12">
        <v>1200</v>
      </c>
      <c r="R55" s="12">
        <v>1200</v>
      </c>
      <c r="S55" s="12">
        <v>1200</v>
      </c>
      <c r="T55" s="12">
        <v>1200</v>
      </c>
      <c r="U55" s="12">
        <v>1200</v>
      </c>
      <c r="V55" s="12">
        <v>1200</v>
      </c>
      <c r="W55">
        <v>1200</v>
      </c>
      <c r="Z55" s="58">
        <v>0</v>
      </c>
    </row>
    <row r="56" spans="1:26" s="58" customFormat="1" x14ac:dyDescent="0.35">
      <c r="A56" s="152" t="s">
        <v>325</v>
      </c>
      <c r="B56" s="153">
        <v>0</v>
      </c>
      <c r="C56" s="153">
        <v>2086.65</v>
      </c>
      <c r="D56" s="154">
        <v>2217.5825</v>
      </c>
      <c r="E56" s="154">
        <v>2356.861625</v>
      </c>
      <c r="F56" s="154">
        <v>2509.55470625</v>
      </c>
      <c r="G56" s="154">
        <v>2665.7324415625003</v>
      </c>
      <c r="H56" s="154">
        <v>2837.4690636406249</v>
      </c>
      <c r="I56" s="154">
        <v>3021.8425168226563</v>
      </c>
      <c r="J56" s="154">
        <v>3225.934642663789</v>
      </c>
      <c r="K56" s="154">
        <v>3434.8313747969783</v>
      </c>
      <c r="L56" s="154">
        <v>3616.6229435368277</v>
      </c>
      <c r="M56" s="154">
        <v>2366.4040907136691</v>
      </c>
      <c r="N56" s="154">
        <v>2524.2742952493522</v>
      </c>
      <c r="O56" s="154">
        <v>2691.3380100118202</v>
      </c>
      <c r="P56" s="154">
        <v>2871.7049105124111</v>
      </c>
      <c r="Q56" s="154">
        <v>3065.4901560380317</v>
      </c>
      <c r="R56" s="154">
        <v>3220.814663839933</v>
      </c>
      <c r="S56" s="154">
        <v>3441.8053970319302</v>
      </c>
      <c r="T56" s="154">
        <v>3672.595666883527</v>
      </c>
      <c r="U56" s="154">
        <v>3923.3254502277023</v>
      </c>
      <c r="V56" s="154">
        <v>4280.1417227390875</v>
      </c>
      <c r="W56" s="154">
        <v>4589.1988088760427</v>
      </c>
    </row>
    <row r="57" spans="1:26" s="58" customFormat="1" x14ac:dyDescent="0.35">
      <c r="A57" s="152" t="s">
        <v>326</v>
      </c>
      <c r="B57" s="153">
        <v>0</v>
      </c>
      <c r="C57" s="153">
        <v>1292.5500000000002</v>
      </c>
      <c r="D57" s="154">
        <v>1357.1775000000002</v>
      </c>
      <c r="E57" s="154">
        <v>1425.0363750000004</v>
      </c>
      <c r="F57" s="154">
        <v>1496.2881937499999</v>
      </c>
      <c r="G57" s="154">
        <v>1571.1026034375002</v>
      </c>
      <c r="H57" s="154">
        <v>1649.6577336093749</v>
      </c>
      <c r="I57" s="154">
        <v>1732.1406202898443</v>
      </c>
      <c r="J57" s="154">
        <v>1818.7476513043359</v>
      </c>
      <c r="K57" s="154">
        <v>1909.6850338695531</v>
      </c>
      <c r="L57" s="154">
        <v>2005.1692855630306</v>
      </c>
      <c r="M57" s="154">
        <v>2105.427749841182</v>
      </c>
      <c r="N57" s="154">
        <v>2210.6991373332412</v>
      </c>
      <c r="O57" s="154">
        <v>2321.2340941999037</v>
      </c>
      <c r="P57" s="154">
        <v>2437.2957989098982</v>
      </c>
      <c r="Q57" s="154">
        <v>2559.1605888553936</v>
      </c>
      <c r="R57" s="154">
        <v>2687.1186182981633</v>
      </c>
      <c r="S57" s="154">
        <v>2821.4745492130719</v>
      </c>
      <c r="T57" s="154">
        <v>2962.548276673725</v>
      </c>
      <c r="U57" s="154">
        <v>3110.6756905074117</v>
      </c>
      <c r="V57" s="154">
        <v>3266.2094750327819</v>
      </c>
      <c r="W57" s="154">
        <v>3429.5199487844206</v>
      </c>
    </row>
    <row r="58" spans="1:26" s="58" customFormat="1" x14ac:dyDescent="0.35">
      <c r="A58" s="152" t="s">
        <v>327</v>
      </c>
      <c r="B58" s="153">
        <v>0</v>
      </c>
      <c r="C58" s="153">
        <v>1131.9000000000001</v>
      </c>
      <c r="D58" s="154">
        <v>1188.4950000000001</v>
      </c>
      <c r="E58" s="154">
        <v>1247.91975</v>
      </c>
      <c r="F58" s="154">
        <v>1310.3157375000001</v>
      </c>
      <c r="G58" s="154">
        <v>1375.8315243750001</v>
      </c>
      <c r="H58" s="154">
        <v>1444.62310059375</v>
      </c>
      <c r="I58" s="154">
        <v>1516.8542556234377</v>
      </c>
      <c r="J58" s="154">
        <v>1592.6969684046096</v>
      </c>
      <c r="K58" s="154">
        <v>1672.33181682484</v>
      </c>
      <c r="L58" s="154">
        <v>1755.9484076660822</v>
      </c>
      <c r="M58" s="154">
        <v>1843.7458280493863</v>
      </c>
      <c r="N58" s="154">
        <v>1935.9331194518552</v>
      </c>
      <c r="O58" s="154">
        <v>2032.7297754244485</v>
      </c>
      <c r="P58" s="154">
        <v>2134.3662641956703</v>
      </c>
      <c r="Q58" s="154">
        <v>2241.0845774054546</v>
      </c>
      <c r="R58" s="154">
        <v>2353.1388062757269</v>
      </c>
      <c r="S58" s="154">
        <v>2470.7957465895142</v>
      </c>
      <c r="T58" s="154">
        <v>2594.3355339189893</v>
      </c>
      <c r="U58" s="154">
        <v>2724.0523106149385</v>
      </c>
      <c r="V58" s="154">
        <v>2860.2549261456857</v>
      </c>
      <c r="W58" s="154">
        <v>3003.2676724529697</v>
      </c>
    </row>
    <row r="59" spans="1:26" x14ac:dyDescent="0.35">
      <c r="A59" s="152" t="s">
        <v>328</v>
      </c>
      <c r="B59" s="152">
        <v>0</v>
      </c>
      <c r="C59" s="152">
        <v>1223.2500000000002</v>
      </c>
      <c r="D59" s="154">
        <v>1284.4125000000001</v>
      </c>
      <c r="E59" s="154">
        <v>1348.6331250000003</v>
      </c>
      <c r="F59" s="154">
        <v>1416.0647812500001</v>
      </c>
      <c r="G59" s="154">
        <v>1486.8680203125002</v>
      </c>
      <c r="H59" s="154">
        <v>1561.211421328125</v>
      </c>
      <c r="I59" s="154">
        <v>1639.2719923945315</v>
      </c>
      <c r="J59" s="154">
        <v>1721.2355920142579</v>
      </c>
      <c r="K59" s="154">
        <v>1807.2973716149709</v>
      </c>
      <c r="L59" s="154">
        <v>1897.6622401957193</v>
      </c>
      <c r="M59" s="154">
        <v>1992.5453522055054</v>
      </c>
      <c r="N59" s="154">
        <v>2092.1726198157808</v>
      </c>
      <c r="O59" s="154">
        <v>2196.7812508065699</v>
      </c>
      <c r="P59" s="154">
        <v>2306.620313346898</v>
      </c>
      <c r="Q59" s="154">
        <v>2421.9513290142436</v>
      </c>
      <c r="R59" s="154">
        <v>2543.0488954649554</v>
      </c>
      <c r="S59" s="154">
        <v>2670.2013402382036</v>
      </c>
      <c r="T59" s="154">
        <v>2803.711407250114</v>
      </c>
      <c r="U59" s="154">
        <v>2943.8969776126196</v>
      </c>
      <c r="V59" s="154">
        <v>3091.0918264932502</v>
      </c>
      <c r="W59" s="154">
        <v>3245.6464178179131</v>
      </c>
      <c r="Z59" s="58"/>
    </row>
    <row r="60" spans="1:26" x14ac:dyDescent="0.35">
      <c r="A60" s="16" t="s">
        <v>87</v>
      </c>
      <c r="B60" s="24">
        <v>4000</v>
      </c>
      <c r="C60" s="24">
        <v>3120</v>
      </c>
      <c r="D60" s="12">
        <f t="shared" ref="D60:M60" si="54">C60*(1+$Z60)</f>
        <v>3229.2</v>
      </c>
      <c r="E60" s="12">
        <f t="shared" si="54"/>
        <v>3342.2219999999998</v>
      </c>
      <c r="F60" s="12">
        <f t="shared" si="54"/>
        <v>3459.1997699999993</v>
      </c>
      <c r="G60" s="12">
        <f t="shared" si="54"/>
        <v>3580.271761949999</v>
      </c>
      <c r="H60" s="12">
        <f t="shared" si="54"/>
        <v>3705.5812736182488</v>
      </c>
      <c r="I60" s="12">
        <f t="shared" si="54"/>
        <v>3835.2766181948873</v>
      </c>
      <c r="J60" s="12">
        <f t="shared" si="54"/>
        <v>3969.5112998317081</v>
      </c>
      <c r="K60" s="12">
        <f t="shared" si="54"/>
        <v>4108.4441953258174</v>
      </c>
      <c r="L60" s="12">
        <f t="shared" si="54"/>
        <v>4252.2397421622209</v>
      </c>
      <c r="M60" s="12">
        <f t="shared" si="54"/>
        <v>4401.0681331378983</v>
      </c>
      <c r="N60" s="12">
        <f>M60</f>
        <v>4401.0681331378983</v>
      </c>
      <c r="O60" s="12">
        <f t="shared" ref="O60:W60" si="55">N60</f>
        <v>4401.0681331378983</v>
      </c>
      <c r="P60" s="12">
        <f t="shared" si="55"/>
        <v>4401.0681331378983</v>
      </c>
      <c r="Q60" s="12">
        <f t="shared" si="55"/>
        <v>4401.0681331378983</v>
      </c>
      <c r="R60" s="12">
        <f t="shared" si="55"/>
        <v>4401.0681331378983</v>
      </c>
      <c r="S60" s="12">
        <f t="shared" si="55"/>
        <v>4401.0681331378983</v>
      </c>
      <c r="T60" s="12">
        <f t="shared" si="55"/>
        <v>4401.0681331378983</v>
      </c>
      <c r="U60" s="12">
        <f t="shared" si="55"/>
        <v>4401.0681331378983</v>
      </c>
      <c r="V60" s="12">
        <f t="shared" si="55"/>
        <v>4401.0681331378983</v>
      </c>
      <c r="W60" s="12">
        <f t="shared" si="55"/>
        <v>4401.0681331378983</v>
      </c>
      <c r="Z60" s="58">
        <v>3.5000000000000003E-2</v>
      </c>
    </row>
    <row r="61" spans="1:26" x14ac:dyDescent="0.35">
      <c r="A61" s="38" t="s">
        <v>88</v>
      </c>
      <c r="B61" s="34">
        <v>1400</v>
      </c>
      <c r="C61" s="34">
        <v>1300</v>
      </c>
      <c r="D61" s="12">
        <f t="shared" ref="D61:M61" si="56">C61*(1+$Z61)</f>
        <v>1345.5</v>
      </c>
      <c r="E61" s="12">
        <f t="shared" si="56"/>
        <v>1392.5925</v>
      </c>
      <c r="F61" s="12">
        <f t="shared" si="56"/>
        <v>1441.3332374999998</v>
      </c>
      <c r="G61" s="12">
        <f t="shared" si="56"/>
        <v>1491.7799008124996</v>
      </c>
      <c r="H61" s="12">
        <f t="shared" si="56"/>
        <v>1543.9921973409369</v>
      </c>
      <c r="I61" s="12">
        <f t="shared" si="56"/>
        <v>1598.0319242478695</v>
      </c>
      <c r="J61" s="12">
        <f t="shared" si="56"/>
        <v>1653.9630415965448</v>
      </c>
      <c r="K61" s="12">
        <f t="shared" si="56"/>
        <v>1711.8517480524238</v>
      </c>
      <c r="L61" s="12">
        <f t="shared" si="56"/>
        <v>1771.7665592342585</v>
      </c>
      <c r="M61" s="12">
        <f t="shared" si="56"/>
        <v>1833.7783888074573</v>
      </c>
      <c r="N61" s="12">
        <f t="shared" ref="N61:W62" si="57">M61</f>
        <v>1833.7783888074573</v>
      </c>
      <c r="O61" s="12">
        <f t="shared" si="57"/>
        <v>1833.7783888074573</v>
      </c>
      <c r="P61" s="12">
        <f t="shared" si="57"/>
        <v>1833.7783888074573</v>
      </c>
      <c r="Q61" s="12">
        <f t="shared" si="57"/>
        <v>1833.7783888074573</v>
      </c>
      <c r="R61" s="12">
        <f t="shared" si="57"/>
        <v>1833.7783888074573</v>
      </c>
      <c r="S61" s="12">
        <f t="shared" si="57"/>
        <v>1833.7783888074573</v>
      </c>
      <c r="T61" s="12">
        <f t="shared" si="57"/>
        <v>1833.7783888074573</v>
      </c>
      <c r="U61" s="12">
        <f t="shared" si="57"/>
        <v>1833.7783888074573</v>
      </c>
      <c r="V61" s="12">
        <f t="shared" si="57"/>
        <v>1833.7783888074573</v>
      </c>
      <c r="W61" s="12">
        <f t="shared" si="57"/>
        <v>1833.7783888074573</v>
      </c>
      <c r="Z61" s="58">
        <v>3.5000000000000003E-2</v>
      </c>
    </row>
    <row r="62" spans="1:26" x14ac:dyDescent="0.35">
      <c r="A62" s="16" t="s">
        <v>230</v>
      </c>
      <c r="B62" s="24">
        <v>2580</v>
      </c>
      <c r="C62" s="24">
        <v>3560</v>
      </c>
      <c r="D62" s="12">
        <f t="shared" ref="D62:M62" si="58">C62*(1+$Z62)</f>
        <v>3684.6</v>
      </c>
      <c r="E62" s="12">
        <f t="shared" si="58"/>
        <v>3813.5609999999997</v>
      </c>
      <c r="F62" s="12">
        <f t="shared" si="58"/>
        <v>3947.0356349999993</v>
      </c>
      <c r="G62" s="12">
        <f t="shared" si="58"/>
        <v>4085.1818822249988</v>
      </c>
      <c r="H62" s="12">
        <f t="shared" si="58"/>
        <v>4228.1632481028737</v>
      </c>
      <c r="I62" s="12">
        <f t="shared" si="58"/>
        <v>4376.1489617864736</v>
      </c>
      <c r="J62" s="12">
        <f t="shared" si="58"/>
        <v>4529.3141754489998</v>
      </c>
      <c r="K62" s="12">
        <f t="shared" si="58"/>
        <v>4687.8401715897144</v>
      </c>
      <c r="L62" s="12">
        <f t="shared" si="58"/>
        <v>4851.9145775953539</v>
      </c>
      <c r="M62" s="12">
        <f t="shared" si="58"/>
        <v>5021.7315878111913</v>
      </c>
      <c r="N62" s="12">
        <f t="shared" si="57"/>
        <v>5021.7315878111913</v>
      </c>
      <c r="O62" s="12">
        <f t="shared" si="57"/>
        <v>5021.7315878111913</v>
      </c>
      <c r="P62" s="12">
        <f t="shared" si="57"/>
        <v>5021.7315878111913</v>
      </c>
      <c r="Q62" s="12">
        <f t="shared" si="57"/>
        <v>5021.7315878111913</v>
      </c>
      <c r="R62" s="12">
        <f t="shared" si="57"/>
        <v>5021.7315878111913</v>
      </c>
      <c r="S62" s="12">
        <f t="shared" si="57"/>
        <v>5021.7315878111913</v>
      </c>
      <c r="T62" s="12">
        <f t="shared" si="57"/>
        <v>5021.7315878111913</v>
      </c>
      <c r="U62" s="12">
        <f t="shared" si="57"/>
        <v>5021.7315878111913</v>
      </c>
      <c r="V62" s="12">
        <f t="shared" si="57"/>
        <v>5021.7315878111913</v>
      </c>
      <c r="W62" s="12">
        <f t="shared" si="57"/>
        <v>5021.7315878111913</v>
      </c>
      <c r="Z62" s="58">
        <v>3.5000000000000003E-2</v>
      </c>
    </row>
    <row r="63" spans="1:26" x14ac:dyDescent="0.35">
      <c r="A63" s="6" t="s">
        <v>231</v>
      </c>
      <c r="B63" s="11">
        <v>4330</v>
      </c>
      <c r="C63" s="11">
        <v>3720</v>
      </c>
      <c r="D63" s="12">
        <f t="shared" ref="D63:M63" si="59">C63*(1+$Z63)</f>
        <v>3906</v>
      </c>
      <c r="E63" s="12">
        <f t="shared" si="59"/>
        <v>4101.3</v>
      </c>
      <c r="F63" s="12">
        <f t="shared" si="59"/>
        <v>4306.3650000000007</v>
      </c>
      <c r="G63" s="12">
        <f t="shared" si="59"/>
        <v>4521.683250000001</v>
      </c>
      <c r="H63" s="12">
        <f t="shared" si="59"/>
        <v>4747.7674125000012</v>
      </c>
      <c r="I63" s="12">
        <f t="shared" si="59"/>
        <v>4985.1557831250011</v>
      </c>
      <c r="J63" s="12">
        <f t="shared" si="59"/>
        <v>5234.4135722812516</v>
      </c>
      <c r="K63" s="12">
        <f t="shared" si="59"/>
        <v>5496.1342508953148</v>
      </c>
      <c r="L63" s="12">
        <f t="shared" si="59"/>
        <v>5770.9409634400808</v>
      </c>
      <c r="M63" s="12">
        <f t="shared" si="59"/>
        <v>6059.4880116120848</v>
      </c>
      <c r="N63" s="12">
        <v>6059.4880116120848</v>
      </c>
      <c r="O63" s="12">
        <v>6059.4880116120848</v>
      </c>
      <c r="P63" s="12">
        <v>6059.4880116120848</v>
      </c>
      <c r="Q63" s="12">
        <v>6059.4880116120848</v>
      </c>
      <c r="R63" s="12">
        <v>6059.4880116120848</v>
      </c>
      <c r="S63" s="12">
        <v>6059.4880116120848</v>
      </c>
      <c r="T63" s="12">
        <v>6059.4880116120848</v>
      </c>
      <c r="U63" s="12">
        <v>6059.4880116120848</v>
      </c>
      <c r="V63" s="12">
        <v>6059.4880116120848</v>
      </c>
      <c r="W63">
        <v>6059.4880116120848</v>
      </c>
      <c r="Z63" s="58">
        <v>0.05</v>
      </c>
    </row>
    <row r="64" spans="1:26" x14ac:dyDescent="0.35">
      <c r="A64" s="6" t="s">
        <v>232</v>
      </c>
      <c r="B64" s="11">
        <v>4330</v>
      </c>
      <c r="C64" s="11">
        <v>3750</v>
      </c>
      <c r="D64" s="12">
        <f t="shared" ref="D64:M64" si="60">C64*(1+$Z64)</f>
        <v>3937.5</v>
      </c>
      <c r="E64" s="12">
        <f t="shared" si="60"/>
        <v>4134.375</v>
      </c>
      <c r="F64" s="12">
        <f t="shared" si="60"/>
        <v>4341.09375</v>
      </c>
      <c r="G64" s="12">
        <f t="shared" si="60"/>
        <v>4558.1484375</v>
      </c>
      <c r="H64" s="12">
        <f t="shared" si="60"/>
        <v>4786.0558593750002</v>
      </c>
      <c r="I64" s="12">
        <f t="shared" si="60"/>
        <v>5025.3586523437507</v>
      </c>
      <c r="J64" s="12">
        <f t="shared" si="60"/>
        <v>5276.6265849609381</v>
      </c>
      <c r="K64" s="12">
        <f t="shared" si="60"/>
        <v>5540.4579142089851</v>
      </c>
      <c r="L64" s="12">
        <f t="shared" si="60"/>
        <v>5817.4808099194343</v>
      </c>
      <c r="M64" s="12">
        <f t="shared" si="60"/>
        <v>6108.354850415406</v>
      </c>
      <c r="N64" s="12">
        <v>6059.4880116120848</v>
      </c>
      <c r="O64" s="12">
        <v>6059.4880116120848</v>
      </c>
      <c r="P64" s="12">
        <v>6059.4880116120848</v>
      </c>
      <c r="Q64" s="12">
        <v>6059.4880116120848</v>
      </c>
      <c r="R64" s="12">
        <v>6059.4880116120848</v>
      </c>
      <c r="S64" s="12">
        <v>6059.4880116120848</v>
      </c>
      <c r="T64" s="12">
        <v>6059.4880116120848</v>
      </c>
      <c r="U64" s="12">
        <v>6059.4880116120848</v>
      </c>
      <c r="V64" s="12">
        <v>6059.4880116120848</v>
      </c>
      <c r="W64" s="58">
        <v>6059.4880116120848</v>
      </c>
      <c r="Z64" s="58">
        <v>0.05</v>
      </c>
    </row>
    <row r="65" spans="1:26" x14ac:dyDescent="0.35">
      <c r="A65" s="6" t="s">
        <v>92</v>
      </c>
      <c r="B65" s="11">
        <v>3200</v>
      </c>
      <c r="C65" s="11">
        <v>3140</v>
      </c>
      <c r="D65" s="12">
        <f t="shared" ref="D65:M65" si="61">C65*(1+$Z65)</f>
        <v>3297</v>
      </c>
      <c r="E65" s="12">
        <f t="shared" si="61"/>
        <v>3461.8500000000004</v>
      </c>
      <c r="F65" s="12">
        <f t="shared" si="61"/>
        <v>3634.9425000000006</v>
      </c>
      <c r="G65" s="12">
        <f t="shared" si="61"/>
        <v>3816.6896250000009</v>
      </c>
      <c r="H65" s="12">
        <f t="shared" si="61"/>
        <v>4007.5241062500013</v>
      </c>
      <c r="I65" s="12">
        <f t="shared" si="61"/>
        <v>4207.9003115625019</v>
      </c>
      <c r="J65" s="12">
        <f t="shared" si="61"/>
        <v>4418.2953271406268</v>
      </c>
      <c r="K65" s="12">
        <f t="shared" si="61"/>
        <v>4639.2100934976579</v>
      </c>
      <c r="L65" s="12">
        <f t="shared" si="61"/>
        <v>4871.1705981725408</v>
      </c>
      <c r="M65" s="12">
        <f t="shared" si="61"/>
        <v>5114.7291280811678</v>
      </c>
      <c r="N65" s="12">
        <v>5114.7291280811678</v>
      </c>
      <c r="O65" s="12">
        <v>5114.7291280811678</v>
      </c>
      <c r="P65" s="12">
        <v>5114.7291280811678</v>
      </c>
      <c r="Q65" s="12">
        <v>5114.7291280811678</v>
      </c>
      <c r="R65" s="12">
        <v>5114.7291280811678</v>
      </c>
      <c r="S65" s="12">
        <v>5114.7291280811678</v>
      </c>
      <c r="T65" s="12">
        <v>5114.7291280811678</v>
      </c>
      <c r="U65" s="12">
        <v>5114.7291280811678</v>
      </c>
      <c r="V65" s="12">
        <v>5114.7291280811678</v>
      </c>
      <c r="W65">
        <v>5114.7291280811678</v>
      </c>
      <c r="Z65" s="58">
        <v>0.05</v>
      </c>
    </row>
    <row r="66" spans="1:26" x14ac:dyDescent="0.35">
      <c r="A66" s="16" t="s">
        <v>233</v>
      </c>
      <c r="B66" s="24">
        <v>2710</v>
      </c>
      <c r="C66" s="24">
        <v>2580</v>
      </c>
      <c r="D66" s="12">
        <f t="shared" ref="D66:M66" si="62">C66*(1+$Z66)</f>
        <v>2709</v>
      </c>
      <c r="E66" s="12">
        <f t="shared" si="62"/>
        <v>2844.4500000000003</v>
      </c>
      <c r="F66" s="12">
        <f t="shared" si="62"/>
        <v>2986.6725000000006</v>
      </c>
      <c r="G66" s="12">
        <f t="shared" si="62"/>
        <v>3136.0061250000008</v>
      </c>
      <c r="H66" s="12">
        <f t="shared" si="62"/>
        <v>3292.806431250001</v>
      </c>
      <c r="I66" s="12">
        <f t="shared" si="62"/>
        <v>3457.446752812501</v>
      </c>
      <c r="J66" s="12">
        <f t="shared" si="62"/>
        <v>3630.3190904531261</v>
      </c>
      <c r="K66" s="12">
        <f t="shared" si="62"/>
        <v>3811.8350449757827</v>
      </c>
      <c r="L66" s="12">
        <f t="shared" si="62"/>
        <v>4002.4267972245721</v>
      </c>
      <c r="M66" s="12">
        <f t="shared" si="62"/>
        <v>4202.5481370858006</v>
      </c>
      <c r="N66" s="12">
        <v>4202.5481370858006</v>
      </c>
      <c r="O66" s="12">
        <v>4202.5481370858006</v>
      </c>
      <c r="P66" s="12">
        <v>4202.5481370858006</v>
      </c>
      <c r="Q66" s="12">
        <v>4202.5481370858006</v>
      </c>
      <c r="R66" s="12">
        <v>4202.5481370858006</v>
      </c>
      <c r="S66" s="12">
        <v>4202.5481370858006</v>
      </c>
      <c r="T66" s="12">
        <v>4202.5481370858006</v>
      </c>
      <c r="U66" s="12">
        <v>4202.5481370858006</v>
      </c>
      <c r="V66" s="12">
        <v>4202.5481370858006</v>
      </c>
      <c r="W66">
        <v>4202.5481370858006</v>
      </c>
      <c r="Z66" s="58">
        <v>0.05</v>
      </c>
    </row>
    <row r="67" spans="1:26" x14ac:dyDescent="0.35">
      <c r="A67" s="16" t="s">
        <v>234</v>
      </c>
      <c r="B67" s="24">
        <v>4390</v>
      </c>
      <c r="C67" s="24">
        <v>4360</v>
      </c>
      <c r="D67" s="12">
        <f t="shared" ref="D67:M67" si="63">C67*(1+$Z67)</f>
        <v>4578</v>
      </c>
      <c r="E67" s="12">
        <f t="shared" si="63"/>
        <v>4806.9000000000005</v>
      </c>
      <c r="F67" s="12">
        <f t="shared" si="63"/>
        <v>5047.2450000000008</v>
      </c>
      <c r="G67" s="12">
        <f t="shared" si="63"/>
        <v>5299.6072500000009</v>
      </c>
      <c r="H67" s="12">
        <f t="shared" si="63"/>
        <v>5564.5876125000013</v>
      </c>
      <c r="I67" s="12">
        <f t="shared" si="63"/>
        <v>5842.8169931250013</v>
      </c>
      <c r="J67" s="12">
        <f t="shared" si="63"/>
        <v>6134.9578427812512</v>
      </c>
      <c r="K67" s="12">
        <f t="shared" si="63"/>
        <v>6441.7057349203142</v>
      </c>
      <c r="L67" s="12">
        <f t="shared" si="63"/>
        <v>6763.7910216663304</v>
      </c>
      <c r="M67" s="12">
        <f t="shared" si="63"/>
        <v>7101.9805727496469</v>
      </c>
      <c r="N67" s="12">
        <v>7101.9805727496469</v>
      </c>
      <c r="O67" s="12">
        <v>7101.9805727496469</v>
      </c>
      <c r="P67" s="12">
        <v>7101.9805727496469</v>
      </c>
      <c r="Q67" s="12">
        <v>7101.9805727496469</v>
      </c>
      <c r="R67" s="12">
        <v>7101.9805727496469</v>
      </c>
      <c r="S67" s="12">
        <v>7101.9805727496469</v>
      </c>
      <c r="T67" s="12">
        <v>7101.9805727496469</v>
      </c>
      <c r="U67" s="12">
        <v>7101.9805727496469</v>
      </c>
      <c r="V67" s="12">
        <v>7101.9805727496469</v>
      </c>
      <c r="W67">
        <v>7101.9805727496469</v>
      </c>
      <c r="Z67" s="58">
        <v>0.05</v>
      </c>
    </row>
    <row r="68" spans="1:26" x14ac:dyDescent="0.35">
      <c r="A68" s="95" t="s">
        <v>235</v>
      </c>
      <c r="B68" s="83">
        <v>4710</v>
      </c>
      <c r="C68" s="83">
        <v>4570</v>
      </c>
      <c r="D68" s="12">
        <f t="shared" ref="D68:M68" si="64">C68*(1+$Z68)</f>
        <v>4570</v>
      </c>
      <c r="E68" s="12">
        <f t="shared" si="64"/>
        <v>4570</v>
      </c>
      <c r="F68" s="12">
        <f t="shared" si="64"/>
        <v>4570</v>
      </c>
      <c r="G68" s="12">
        <f t="shared" si="64"/>
        <v>4570</v>
      </c>
      <c r="H68" s="12">
        <f t="shared" si="64"/>
        <v>4570</v>
      </c>
      <c r="I68" s="12">
        <f t="shared" si="64"/>
        <v>4570</v>
      </c>
      <c r="J68" s="12">
        <f t="shared" si="64"/>
        <v>4570</v>
      </c>
      <c r="K68" s="12">
        <f t="shared" si="64"/>
        <v>4570</v>
      </c>
      <c r="L68" s="12">
        <f t="shared" si="64"/>
        <v>4570</v>
      </c>
      <c r="M68" s="12">
        <f t="shared" si="64"/>
        <v>4570</v>
      </c>
      <c r="N68" s="12">
        <v>4570</v>
      </c>
      <c r="O68" s="12">
        <v>4570</v>
      </c>
      <c r="P68" s="12">
        <v>4570</v>
      </c>
      <c r="Q68" s="12">
        <v>4570</v>
      </c>
      <c r="R68" s="12">
        <v>4570</v>
      </c>
      <c r="S68" s="12">
        <v>4570</v>
      </c>
      <c r="T68" s="12">
        <v>4570</v>
      </c>
      <c r="U68" s="12">
        <v>4570</v>
      </c>
      <c r="V68" s="12">
        <v>4570</v>
      </c>
      <c r="W68">
        <v>4570</v>
      </c>
      <c r="Z68" s="58">
        <v>0</v>
      </c>
    </row>
    <row r="69" spans="1:26" x14ac:dyDescent="0.35">
      <c r="A69" s="6" t="s">
        <v>96</v>
      </c>
      <c r="B69" s="11">
        <v>1980</v>
      </c>
      <c r="C69" s="11">
        <v>2950</v>
      </c>
      <c r="D69" s="12">
        <f t="shared" ref="D69:M69" si="65">C69*(1+$Z69)</f>
        <v>3097.5</v>
      </c>
      <c r="E69" s="12">
        <f t="shared" si="65"/>
        <v>3252.375</v>
      </c>
      <c r="F69" s="12">
        <f t="shared" si="65"/>
        <v>3414.9937500000001</v>
      </c>
      <c r="G69" s="12">
        <f t="shared" si="65"/>
        <v>3585.7434375000003</v>
      </c>
      <c r="H69" s="12">
        <f t="shared" si="65"/>
        <v>3765.0306093750005</v>
      </c>
      <c r="I69" s="12">
        <f t="shared" si="65"/>
        <v>3953.2821398437509</v>
      </c>
      <c r="J69" s="12">
        <f t="shared" si="65"/>
        <v>4150.9462468359388</v>
      </c>
      <c r="K69" s="12">
        <f t="shared" si="65"/>
        <v>4358.4935591777357</v>
      </c>
      <c r="L69" s="12">
        <f t="shared" si="65"/>
        <v>4576.4182371366223</v>
      </c>
      <c r="M69" s="12">
        <f t="shared" si="65"/>
        <v>4805.2391489934535</v>
      </c>
      <c r="N69" s="12">
        <v>4805.2391489934535</v>
      </c>
      <c r="O69" s="12">
        <v>4805.2391489934535</v>
      </c>
      <c r="P69" s="12">
        <v>4805.2391489934535</v>
      </c>
      <c r="Q69" s="12">
        <v>4805.2391489934535</v>
      </c>
      <c r="R69" s="12">
        <v>4805.2391489934535</v>
      </c>
      <c r="S69" s="12">
        <v>4805.2391489934535</v>
      </c>
      <c r="T69" s="12">
        <v>4805.2391489934535</v>
      </c>
      <c r="U69" s="12">
        <v>4805.2391489934535</v>
      </c>
      <c r="V69" s="12">
        <v>4805.2391489934535</v>
      </c>
      <c r="W69">
        <v>4805.2391489934535</v>
      </c>
      <c r="Z69">
        <v>0.05</v>
      </c>
    </row>
    <row r="70" spans="1:26" x14ac:dyDescent="0.35">
      <c r="A70" s="15" t="s">
        <v>236</v>
      </c>
      <c r="B70" s="24">
        <v>4900</v>
      </c>
      <c r="C70" s="24">
        <v>4790</v>
      </c>
      <c r="D70" s="12">
        <f t="shared" ref="D70:M70" si="66">C70*(1+$Z70)</f>
        <v>4933.7</v>
      </c>
      <c r="E70" s="12">
        <f t="shared" si="66"/>
        <v>5081.7110000000002</v>
      </c>
      <c r="F70" s="12">
        <f t="shared" si="66"/>
        <v>5234.1623300000001</v>
      </c>
      <c r="G70" s="12">
        <f t="shared" si="66"/>
        <v>5391.1871999000005</v>
      </c>
      <c r="H70" s="12">
        <f t="shared" si="66"/>
        <v>5552.9228158970009</v>
      </c>
      <c r="I70" s="12">
        <f t="shared" si="66"/>
        <v>5719.5105003739109</v>
      </c>
      <c r="J70" s="12">
        <f t="shared" si="66"/>
        <v>5891.0958153851279</v>
      </c>
      <c r="K70" s="12">
        <f t="shared" si="66"/>
        <v>6067.8286898466822</v>
      </c>
      <c r="L70" s="12">
        <f t="shared" si="66"/>
        <v>6249.8635505420825</v>
      </c>
      <c r="M70" s="12">
        <f t="shared" si="66"/>
        <v>6437.3594570583455</v>
      </c>
      <c r="N70" s="12">
        <v>6437.3594570583455</v>
      </c>
      <c r="O70" s="12">
        <v>6437.3594570583455</v>
      </c>
      <c r="P70" s="12">
        <v>6437.3594570583455</v>
      </c>
      <c r="Q70" s="12">
        <v>6437.3594570583455</v>
      </c>
      <c r="R70" s="12">
        <v>6437.3594570583455</v>
      </c>
      <c r="S70" s="12">
        <v>6437.3594570583455</v>
      </c>
      <c r="T70" s="12">
        <v>6437.3594570583455</v>
      </c>
      <c r="U70" s="12">
        <v>6437.3594570583455</v>
      </c>
      <c r="V70" s="12">
        <v>6437.3594570583455</v>
      </c>
      <c r="W70">
        <v>6437.3594570583455</v>
      </c>
      <c r="Z70">
        <v>0.03</v>
      </c>
    </row>
    <row r="71" spans="1:26" x14ac:dyDescent="0.35">
      <c r="A71" s="15" t="s">
        <v>237</v>
      </c>
      <c r="B71" s="24">
        <v>3000</v>
      </c>
      <c r="C71" s="24">
        <v>3260</v>
      </c>
      <c r="D71" s="12">
        <f t="shared" ref="D71:M71" si="67">C71*(1+$Z71)</f>
        <v>3423</v>
      </c>
      <c r="E71" s="12">
        <f t="shared" si="67"/>
        <v>3594.15</v>
      </c>
      <c r="F71" s="12">
        <f t="shared" si="67"/>
        <v>3773.8575000000001</v>
      </c>
      <c r="G71" s="12">
        <f t="shared" si="67"/>
        <v>3962.5503750000003</v>
      </c>
      <c r="H71" s="12">
        <f t="shared" si="67"/>
        <v>4160.6778937500003</v>
      </c>
      <c r="I71" s="12">
        <f t="shared" si="67"/>
        <v>4368.7117884375002</v>
      </c>
      <c r="J71" s="12">
        <f t="shared" si="67"/>
        <v>4587.1473778593754</v>
      </c>
      <c r="K71" s="12">
        <f t="shared" si="67"/>
        <v>4816.5047467523445</v>
      </c>
      <c r="L71" s="12">
        <f t="shared" si="67"/>
        <v>5057.3299840899617</v>
      </c>
      <c r="M71" s="12">
        <f t="shared" si="67"/>
        <v>5310.1964832944604</v>
      </c>
      <c r="N71" s="12">
        <v>5310.1964832944604</v>
      </c>
      <c r="O71" s="12">
        <v>5310.1964832944604</v>
      </c>
      <c r="P71" s="12">
        <v>5310.1964832944604</v>
      </c>
      <c r="Q71" s="12">
        <v>5310.1964832944604</v>
      </c>
      <c r="R71" s="12">
        <v>5310.1964832944604</v>
      </c>
      <c r="S71" s="12">
        <v>5310.1964832944604</v>
      </c>
      <c r="T71" s="12">
        <v>5310.1964832944604</v>
      </c>
      <c r="U71" s="12">
        <v>5310.1964832944604</v>
      </c>
      <c r="V71" s="12">
        <v>5310.1964832944604</v>
      </c>
      <c r="W71">
        <v>5310.1964832944604</v>
      </c>
      <c r="Z71">
        <v>0.05</v>
      </c>
    </row>
  </sheetData>
  <autoFilter ref="Z1:Z71" xr:uid="{00000000-0009-0000-0000-000008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Demand1</vt:lpstr>
      <vt:lpstr>Demand1 (2)</vt:lpstr>
      <vt:lpstr>DSM</vt:lpstr>
      <vt:lpstr>PV_act</vt:lpstr>
      <vt:lpstr>CVariable</vt:lpstr>
      <vt:lpstr>CFixed</vt:lpstr>
      <vt:lpstr>GVariable(2)</vt:lpstr>
      <vt:lpstr>cost_solar</vt:lpstr>
      <vt:lpstr>GVariable</vt:lpstr>
      <vt:lpstr>GFixed</vt:lpstr>
      <vt:lpstr>GFixed (2)</vt:lpstr>
      <vt:lpstr>gen_data</vt:lpstr>
      <vt:lpstr>gen_data (2)</vt:lpstr>
      <vt:lpstr>PPA_status</vt:lpstr>
      <vt:lpstr>Cgen_data</vt:lpstr>
      <vt:lpstr>PX_data</vt:lpstr>
      <vt:lpstr>PX_COST</vt:lpstr>
      <vt:lpstr>PX_ContractAvail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Bala Ganesh K</cp:lastModifiedBy>
  <dcterms:created xsi:type="dcterms:W3CDTF">2017-06-22T18:51:12Z</dcterms:created>
  <dcterms:modified xsi:type="dcterms:W3CDTF">2021-08-26T09:59:02Z</dcterms:modified>
</cp:coreProperties>
</file>