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Dissertation Official\XL\"/>
    </mc:Choice>
  </mc:AlternateContent>
  <xr:revisionPtr revIDLastSave="0" documentId="13_ncr:1_{8AFD07BB-E0E9-4DB8-A7A8-E661B8EE9AD4}" xr6:coauthVersionLast="47" xr6:coauthVersionMax="47" xr10:uidLastSave="{00000000-0000-0000-0000-000000000000}"/>
  <bookViews>
    <workbookView xWindow="-110" yWindow="-110" windowWidth="19420" windowHeight="10420" activeTab="3" xr2:uid="{8CA3A91B-D345-4191-A098-4E47E0B1C1DF}"/>
  </bookViews>
  <sheets>
    <sheet name="demand" sheetId="1" r:id="rId1"/>
    <sheet name="DSM" sheetId="9" r:id="rId2"/>
    <sheet name="PV_act" sheetId="2" r:id="rId3"/>
    <sheet name="Wind_act" sheetId="10" r:id="rId4"/>
    <sheet name="G_variable" sheetId="3" r:id="rId5"/>
    <sheet name="G_fixed" sheetId="4" r:id="rId6"/>
    <sheet name="gen_data" sheetId="5" r:id="rId7"/>
    <sheet name="PX_data" sheetId="6" r:id="rId8"/>
    <sheet name="PX_cost" sheetId="7" r:id="rId9"/>
    <sheet name="PX_contractavailability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" i="5" l="1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12" i="5"/>
  <c r="T13" i="5"/>
  <c r="T14" i="5"/>
  <c r="T15" i="5"/>
  <c r="T7" i="5"/>
  <c r="T8" i="5"/>
  <c r="T9" i="5"/>
  <c r="T10" i="5"/>
  <c r="T11" i="5"/>
  <c r="T3" i="5"/>
  <c r="T4" i="5"/>
  <c r="T5" i="5"/>
  <c r="T6" i="5"/>
  <c r="T2" i="5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Z7" i="8"/>
  <c r="Z6" i="8"/>
  <c r="Z5" i="8"/>
  <c r="Z4" i="8"/>
  <c r="Z3" i="8"/>
  <c r="Z2" i="8"/>
  <c r="AE40" i="5"/>
  <c r="V40" i="5"/>
  <c r="S40" i="5"/>
  <c r="L40" i="5"/>
  <c r="J40" i="5"/>
  <c r="H40" i="5"/>
  <c r="F40" i="5" s="1"/>
  <c r="O40" i="5" s="1"/>
  <c r="AE39" i="5"/>
  <c r="V39" i="5"/>
  <c r="S39" i="5"/>
  <c r="J39" i="5"/>
  <c r="H39" i="5"/>
  <c r="F39" i="5" s="1"/>
  <c r="O39" i="5" s="1"/>
  <c r="AE38" i="5"/>
  <c r="V38" i="5"/>
  <c r="S38" i="5"/>
  <c r="J38" i="5"/>
  <c r="H38" i="5"/>
  <c r="L38" i="5" s="1"/>
  <c r="F38" i="5"/>
  <c r="O38" i="5" s="1"/>
  <c r="AE37" i="5"/>
  <c r="V37" i="5"/>
  <c r="S37" i="5"/>
  <c r="J37" i="5"/>
  <c r="H37" i="5"/>
  <c r="F37" i="5" s="1"/>
  <c r="O37" i="5" s="1"/>
  <c r="AE36" i="5"/>
  <c r="V36" i="5"/>
  <c r="S36" i="5"/>
  <c r="L36" i="5"/>
  <c r="J36" i="5"/>
  <c r="H36" i="5"/>
  <c r="F36" i="5" s="1"/>
  <c r="O36" i="5" s="1"/>
  <c r="AE35" i="5"/>
  <c r="V35" i="5"/>
  <c r="S35" i="5"/>
  <c r="J35" i="5"/>
  <c r="H35" i="5"/>
  <c r="F35" i="5" s="1"/>
  <c r="O35" i="5" s="1"/>
  <c r="AE34" i="5"/>
  <c r="V34" i="5"/>
  <c r="S34" i="5"/>
  <c r="J34" i="5"/>
  <c r="H34" i="5"/>
  <c r="L34" i="5" s="1"/>
  <c r="F34" i="5"/>
  <c r="O34" i="5" s="1"/>
  <c r="AE33" i="5"/>
  <c r="V33" i="5"/>
  <c r="S33" i="5"/>
  <c r="J33" i="5"/>
  <c r="H33" i="5"/>
  <c r="F33" i="5" s="1"/>
  <c r="O33" i="5" s="1"/>
  <c r="AE32" i="5"/>
  <c r="V32" i="5"/>
  <c r="S32" i="5"/>
  <c r="L32" i="5"/>
  <c r="J32" i="5"/>
  <c r="H32" i="5"/>
  <c r="F32" i="5" s="1"/>
  <c r="O32" i="5" s="1"/>
  <c r="AE31" i="5"/>
  <c r="V31" i="5"/>
  <c r="S31" i="5"/>
  <c r="J31" i="5"/>
  <c r="H31" i="5"/>
  <c r="F31" i="5" s="1"/>
  <c r="O31" i="5" s="1"/>
  <c r="AE30" i="5"/>
  <c r="V30" i="5"/>
  <c r="S30" i="5"/>
  <c r="J30" i="5"/>
  <c r="H30" i="5"/>
  <c r="L30" i="5" s="1"/>
  <c r="F30" i="5"/>
  <c r="O30" i="5" s="1"/>
  <c r="AE29" i="5"/>
  <c r="V29" i="5"/>
  <c r="S29" i="5"/>
  <c r="J29" i="5"/>
  <c r="H29" i="5"/>
  <c r="F29" i="5" s="1"/>
  <c r="O29" i="5" s="1"/>
  <c r="AE28" i="5"/>
  <c r="V28" i="5"/>
  <c r="S28" i="5"/>
  <c r="L28" i="5"/>
  <c r="J28" i="5"/>
  <c r="H28" i="5"/>
  <c r="F28" i="5" s="1"/>
  <c r="O28" i="5" s="1"/>
  <c r="AE27" i="5"/>
  <c r="V27" i="5"/>
  <c r="S27" i="5"/>
  <c r="J27" i="5"/>
  <c r="H27" i="5"/>
  <c r="F27" i="5" s="1"/>
  <c r="O27" i="5" s="1"/>
  <c r="AE26" i="5"/>
  <c r="V26" i="5"/>
  <c r="S26" i="5"/>
  <c r="J26" i="5"/>
  <c r="H26" i="5"/>
  <c r="L26" i="5" s="1"/>
  <c r="F26" i="5"/>
  <c r="O26" i="5" s="1"/>
  <c r="AE25" i="5"/>
  <c r="V25" i="5"/>
  <c r="S25" i="5"/>
  <c r="J25" i="5"/>
  <c r="H25" i="5"/>
  <c r="L25" i="5" s="1"/>
  <c r="AE24" i="5"/>
  <c r="V24" i="5"/>
  <c r="S24" i="5"/>
  <c r="L24" i="5"/>
  <c r="J24" i="5"/>
  <c r="H24" i="5"/>
  <c r="F24" i="5" s="1"/>
  <c r="O24" i="5" s="1"/>
  <c r="AE23" i="5"/>
  <c r="V23" i="5"/>
  <c r="S23" i="5"/>
  <c r="J23" i="5"/>
  <c r="H23" i="5"/>
  <c r="F23" i="5" s="1"/>
  <c r="O23" i="5" s="1"/>
  <c r="AE22" i="5"/>
  <c r="V22" i="5"/>
  <c r="S22" i="5"/>
  <c r="J22" i="5"/>
  <c r="H22" i="5"/>
  <c r="L22" i="5" s="1"/>
  <c r="F22" i="5"/>
  <c r="O22" i="5" s="1"/>
  <c r="AE21" i="5"/>
  <c r="V21" i="5"/>
  <c r="S21" i="5"/>
  <c r="J21" i="5"/>
  <c r="H21" i="5"/>
  <c r="F21" i="5" s="1"/>
  <c r="O21" i="5" s="1"/>
  <c r="AE20" i="5"/>
  <c r="V20" i="5"/>
  <c r="S20" i="5"/>
  <c r="L20" i="5"/>
  <c r="J20" i="5"/>
  <c r="H20" i="5"/>
  <c r="F20" i="5" s="1"/>
  <c r="O20" i="5" s="1"/>
  <c r="AE19" i="5"/>
  <c r="V19" i="5"/>
  <c r="S19" i="5"/>
  <c r="J19" i="5"/>
  <c r="H19" i="5"/>
  <c r="F19" i="5" s="1"/>
  <c r="O19" i="5" s="1"/>
  <c r="AE18" i="5"/>
  <c r="V18" i="5"/>
  <c r="S18" i="5"/>
  <c r="J18" i="5"/>
  <c r="H18" i="5"/>
  <c r="L18" i="5" s="1"/>
  <c r="F18" i="5"/>
  <c r="O18" i="5" s="1"/>
  <c r="AE17" i="5"/>
  <c r="V17" i="5"/>
  <c r="S17" i="5"/>
  <c r="J17" i="5"/>
  <c r="H17" i="5"/>
  <c r="F17" i="5" s="1"/>
  <c r="O17" i="5" s="1"/>
  <c r="AE16" i="5"/>
  <c r="V16" i="5"/>
  <c r="S16" i="5"/>
  <c r="L16" i="5"/>
  <c r="J16" i="5"/>
  <c r="H16" i="5"/>
  <c r="F16" i="5" s="1"/>
  <c r="O16" i="5" s="1"/>
  <c r="AE15" i="5"/>
  <c r="V15" i="5"/>
  <c r="S15" i="5"/>
  <c r="J15" i="5"/>
  <c r="H15" i="5"/>
  <c r="F15" i="5" s="1"/>
  <c r="O15" i="5" s="1"/>
  <c r="AE14" i="5"/>
  <c r="V14" i="5"/>
  <c r="S14" i="5"/>
  <c r="J14" i="5"/>
  <c r="H14" i="5"/>
  <c r="L14" i="5" s="1"/>
  <c r="F14" i="5"/>
  <c r="O14" i="5" s="1"/>
  <c r="AE13" i="5"/>
  <c r="V13" i="5"/>
  <c r="S13" i="5"/>
  <c r="J13" i="5"/>
  <c r="H13" i="5"/>
  <c r="L13" i="5" s="1"/>
  <c r="AE12" i="5"/>
  <c r="V12" i="5"/>
  <c r="S12" i="5"/>
  <c r="L12" i="5"/>
  <c r="J12" i="5"/>
  <c r="H12" i="5"/>
  <c r="F12" i="5" s="1"/>
  <c r="O12" i="5" s="1"/>
  <c r="AE11" i="5"/>
  <c r="V11" i="5"/>
  <c r="S11" i="5"/>
  <c r="J11" i="5"/>
  <c r="H11" i="5"/>
  <c r="F11" i="5" s="1"/>
  <c r="O11" i="5" s="1"/>
  <c r="AE10" i="5"/>
  <c r="V10" i="5"/>
  <c r="S10" i="5"/>
  <c r="J10" i="5"/>
  <c r="H10" i="5"/>
  <c r="L10" i="5" s="1"/>
  <c r="F10" i="5"/>
  <c r="O10" i="5" s="1"/>
  <c r="AE9" i="5"/>
  <c r="V9" i="5"/>
  <c r="S9" i="5"/>
  <c r="J9" i="5"/>
  <c r="H9" i="5"/>
  <c r="F9" i="5" s="1"/>
  <c r="O9" i="5" s="1"/>
  <c r="AE8" i="5"/>
  <c r="V8" i="5"/>
  <c r="S8" i="5"/>
  <c r="L8" i="5"/>
  <c r="J8" i="5"/>
  <c r="H8" i="5"/>
  <c r="F8" i="5" s="1"/>
  <c r="O8" i="5" s="1"/>
  <c r="AE7" i="5"/>
  <c r="V7" i="5"/>
  <c r="S7" i="5"/>
  <c r="J7" i="5"/>
  <c r="H7" i="5"/>
  <c r="F7" i="5" s="1"/>
  <c r="O7" i="5" s="1"/>
  <c r="AE6" i="5"/>
  <c r="V6" i="5"/>
  <c r="S6" i="5"/>
  <c r="J6" i="5"/>
  <c r="H6" i="5"/>
  <c r="L6" i="5" s="1"/>
  <c r="F6" i="5"/>
  <c r="O6" i="5" s="1"/>
  <c r="AE5" i="5"/>
  <c r="V5" i="5"/>
  <c r="S5" i="5"/>
  <c r="J5" i="5"/>
  <c r="H5" i="5"/>
  <c r="F5" i="5" s="1"/>
  <c r="O5" i="5" s="1"/>
  <c r="AE4" i="5"/>
  <c r="V4" i="5"/>
  <c r="S4" i="5"/>
  <c r="L4" i="5"/>
  <c r="J4" i="5"/>
  <c r="H4" i="5"/>
  <c r="F4" i="5" s="1"/>
  <c r="O4" i="5" s="1"/>
  <c r="AE3" i="5"/>
  <c r="V3" i="5"/>
  <c r="S3" i="5"/>
  <c r="J3" i="5"/>
  <c r="H3" i="5"/>
  <c r="F3" i="5" s="1"/>
  <c r="O3" i="5" s="1"/>
  <c r="AE2" i="5"/>
  <c r="V2" i="5"/>
  <c r="S2" i="5"/>
  <c r="J2" i="5"/>
  <c r="H2" i="5"/>
  <c r="L2" i="5" s="1"/>
  <c r="F2" i="5"/>
  <c r="O2" i="5" s="1"/>
  <c r="L7" i="5" l="1"/>
  <c r="L27" i="5"/>
  <c r="L35" i="5"/>
  <c r="L3" i="5"/>
  <c r="L11" i="5"/>
  <c r="L15" i="5"/>
  <c r="L19" i="5"/>
  <c r="L23" i="5"/>
  <c r="L31" i="5"/>
  <c r="L39" i="5"/>
  <c r="L5" i="5"/>
  <c r="L9" i="5"/>
  <c r="L17" i="5"/>
  <c r="L21" i="5"/>
  <c r="L29" i="5"/>
  <c r="L33" i="5"/>
  <c r="L37" i="5"/>
  <c r="F13" i="5"/>
  <c r="O13" i="5" s="1"/>
  <c r="F25" i="5"/>
  <c r="O25" i="5" s="1"/>
</calcChain>
</file>

<file path=xl/sharedStrings.xml><?xml version="1.0" encoding="utf-8"?>
<sst xmlns="http://schemas.openxmlformats.org/spreadsheetml/2006/main" count="433" uniqueCount="175">
  <si>
    <t>G_no</t>
  </si>
  <si>
    <t>Harduagunj</t>
  </si>
  <si>
    <t>Panki</t>
  </si>
  <si>
    <t>Parichha</t>
  </si>
  <si>
    <t>Khara</t>
  </si>
  <si>
    <t>Matatila</t>
  </si>
  <si>
    <t>Rihand</t>
  </si>
  <si>
    <t>Sheetla</t>
  </si>
  <si>
    <t>Anta</t>
  </si>
  <si>
    <t>Auriya</t>
  </si>
  <si>
    <t>Rihand-I</t>
  </si>
  <si>
    <t>Rihand-II</t>
  </si>
  <si>
    <t>Singrauli</t>
  </si>
  <si>
    <t>Tanda</t>
  </si>
  <si>
    <t>Unchahar-I</t>
  </si>
  <si>
    <t>Unchahar-II</t>
  </si>
  <si>
    <t>Unchahar-III</t>
  </si>
  <si>
    <t>Farakka</t>
  </si>
  <si>
    <t>Rihand-III</t>
  </si>
  <si>
    <t>Chamera</t>
  </si>
  <si>
    <t>Dhauliganga</t>
  </si>
  <si>
    <t>FC</t>
  </si>
  <si>
    <t>VC</t>
  </si>
  <si>
    <t>F_C_Gr</t>
  </si>
  <si>
    <t>V_C_Gr</t>
  </si>
  <si>
    <t>Pmin</t>
  </si>
  <si>
    <t>Pmax UPPCL</t>
  </si>
  <si>
    <t>Pmax</t>
  </si>
  <si>
    <t>PmaxNP</t>
  </si>
  <si>
    <t>Availability as per UPPCL</t>
  </si>
  <si>
    <t>Actual Availability</t>
  </si>
  <si>
    <t>R</t>
  </si>
  <si>
    <t>UT</t>
  </si>
  <si>
    <t>DT</t>
  </si>
  <si>
    <t>PP0</t>
  </si>
  <si>
    <t>X0</t>
  </si>
  <si>
    <t>Source of Power</t>
  </si>
  <si>
    <t>OWNER</t>
  </si>
  <si>
    <t>FC/MW</t>
  </si>
  <si>
    <t>FC/MW2</t>
  </si>
  <si>
    <t>VC/KWh</t>
  </si>
  <si>
    <t>VC/MWh</t>
  </si>
  <si>
    <t>ORIGINAL SEQUENCE</t>
  </si>
  <si>
    <t>PPA duration in years from 2016 to 2027</t>
  </si>
  <si>
    <t>Revised PPA Duration</t>
  </si>
  <si>
    <t>PPA Sign</t>
  </si>
  <si>
    <t>PPA Expiry</t>
  </si>
  <si>
    <t>Re+S:ACvised Status</t>
  </si>
  <si>
    <t>MU</t>
  </si>
  <si>
    <t>mw availalble asper to 15-16</t>
  </si>
  <si>
    <t>avilabe(/plf)</t>
  </si>
  <si>
    <t>avilabe(/plf) revised</t>
  </si>
  <si>
    <t>Anpara A</t>
  </si>
  <si>
    <t>state thermal</t>
  </si>
  <si>
    <t>Anpara B</t>
  </si>
  <si>
    <t>26-05-2011 &amp; 24-05-2012</t>
  </si>
  <si>
    <t xml:space="preserve"> 24-05-2032</t>
  </si>
  <si>
    <t>Obra A</t>
  </si>
  <si>
    <t>Obra B</t>
  </si>
  <si>
    <t>ParichhaExtn.</t>
  </si>
  <si>
    <t>ParichhaExtn. Stage II</t>
  </si>
  <si>
    <t>Harduaganj Ext.</t>
  </si>
  <si>
    <t>Anpara D</t>
  </si>
  <si>
    <t>state hydro</t>
  </si>
  <si>
    <t>18-12-2000, 16-07-2005 &amp; 02-11-2011</t>
  </si>
  <si>
    <t>Obra (Hydel)</t>
  </si>
  <si>
    <t>UGC Power Stations</t>
  </si>
  <si>
    <t>Belka&amp;Babail</t>
  </si>
  <si>
    <t>ntpc</t>
  </si>
  <si>
    <t>Dadri Thermal</t>
  </si>
  <si>
    <t>Dadri Gas</t>
  </si>
  <si>
    <t>Dadri Extension</t>
  </si>
  <si>
    <t xml:space="preserve">12-03-1999 &amp;  28-11-2006 </t>
  </si>
  <si>
    <t>Kahalgaon St. I</t>
  </si>
  <si>
    <t>KahalgaonSt.IIPh.II</t>
  </si>
  <si>
    <t>Koldam (Hydro)</t>
  </si>
  <si>
    <t>HYDRO NTPC</t>
  </si>
  <si>
    <t>09.09.2002</t>
  </si>
  <si>
    <t>09.09.2020</t>
  </si>
  <si>
    <t>nhpc</t>
  </si>
  <si>
    <t>Chamera II</t>
  </si>
  <si>
    <t>Chamera III</t>
  </si>
  <si>
    <t>PX_no</t>
  </si>
  <si>
    <t>ConPr</t>
  </si>
  <si>
    <t>ET</t>
  </si>
  <si>
    <t>Ctype</t>
  </si>
  <si>
    <t>Availability</t>
  </si>
  <si>
    <t>Duration/day</t>
  </si>
  <si>
    <t>RTC_1</t>
  </si>
  <si>
    <t>RTC</t>
  </si>
  <si>
    <t>Round the clock</t>
  </si>
  <si>
    <t>RTC_2</t>
  </si>
  <si>
    <t>RTC_DAM</t>
  </si>
  <si>
    <t>RTC_3</t>
  </si>
  <si>
    <t>mShldr_1</t>
  </si>
  <si>
    <t>Shoulder</t>
  </si>
  <si>
    <t>5 AM  to 9 AM</t>
  </si>
  <si>
    <t>mShldr_dam</t>
  </si>
  <si>
    <t>mShldr_2</t>
  </si>
  <si>
    <t>mpeak_1</t>
  </si>
  <si>
    <t>peak</t>
  </si>
  <si>
    <t>9 to 12 PM</t>
  </si>
  <si>
    <t>mpeak_2</t>
  </si>
  <si>
    <t>mpeak_dam</t>
  </si>
  <si>
    <t>mpeak_3</t>
  </si>
  <si>
    <t>Shldr_1</t>
  </si>
  <si>
    <t>12 PM  to 6 PM</t>
  </si>
  <si>
    <t>Shldr_dam</t>
  </si>
  <si>
    <t>Shldr_2</t>
  </si>
  <si>
    <t>epeak_1</t>
  </si>
  <si>
    <t>6 to 11 PM</t>
  </si>
  <si>
    <t>epeak_2</t>
  </si>
  <si>
    <t>epeak_dam</t>
  </si>
  <si>
    <t>epeak_3</t>
  </si>
  <si>
    <t>off_peak_1</t>
  </si>
  <si>
    <t>off peak</t>
  </si>
  <si>
    <t>11 PM  to 5 AM</t>
  </si>
  <si>
    <t>off_peak_dam</t>
  </si>
  <si>
    <t>off_peak_2</t>
  </si>
  <si>
    <t>PX_RTC_1</t>
  </si>
  <si>
    <t>PX_RTC_2</t>
  </si>
  <si>
    <t>PX_RTC_3</t>
  </si>
  <si>
    <t>PX_RTC_4</t>
  </si>
  <si>
    <t>PX_peak_1</t>
  </si>
  <si>
    <t>8 to 11 AM/PM</t>
  </si>
  <si>
    <t>PX_peak_2</t>
  </si>
  <si>
    <t>PX_peak_3</t>
  </si>
  <si>
    <t>PX_peak_4</t>
  </si>
  <si>
    <t>PX_off_peak_1</t>
  </si>
  <si>
    <t>12 AM  to 7 AM</t>
  </si>
  <si>
    <t>PX_off_peak_2</t>
  </si>
  <si>
    <t>PX_off_peak_3</t>
  </si>
  <si>
    <t>PX_off_peak_4</t>
  </si>
  <si>
    <t>PX_Shldr_1</t>
  </si>
  <si>
    <t>12 to  7 PM</t>
  </si>
  <si>
    <t>PX_Shldr_2</t>
  </si>
  <si>
    <t>PX_Shldr_3</t>
  </si>
  <si>
    <t>Valuthur_GTPS_1_2</t>
  </si>
  <si>
    <t>APNRL</t>
  </si>
  <si>
    <t>Talcher_STPS_2</t>
  </si>
  <si>
    <t>Talcher</t>
  </si>
  <si>
    <t>NNTPS</t>
  </si>
  <si>
    <t>NLC_TPS_1_exp</t>
  </si>
  <si>
    <t>GMR</t>
  </si>
  <si>
    <t>DB_Power</t>
  </si>
  <si>
    <t>Jindal_Power_2</t>
  </si>
  <si>
    <t>Kuttalam_GTPS</t>
  </si>
  <si>
    <t>MAPS_Kalpakkam</t>
  </si>
  <si>
    <t>NLC_TPS_2_exp</t>
  </si>
  <si>
    <t>KSK_Mahanadi</t>
  </si>
  <si>
    <t>Ramagundam_STPS_3</t>
  </si>
  <si>
    <t>NCTPS_2</t>
  </si>
  <si>
    <t>Simhadri_STPS_2</t>
  </si>
  <si>
    <t>Dhariwal</t>
  </si>
  <si>
    <t>NCTPS_1</t>
  </si>
  <si>
    <t>NTPL</t>
  </si>
  <si>
    <t>TAQA</t>
  </si>
  <si>
    <t>Vallur_STPS</t>
  </si>
  <si>
    <t>CPP_Biomass_Cogen</t>
  </si>
  <si>
    <t>BALCO</t>
  </si>
  <si>
    <t>Kudgi</t>
  </si>
  <si>
    <t>Kaiga_1_2</t>
  </si>
  <si>
    <t>Kaiga_3_4</t>
  </si>
  <si>
    <t>IL_FS</t>
  </si>
  <si>
    <t>MTPS_3</t>
  </si>
  <si>
    <t>TTPS</t>
  </si>
  <si>
    <t>NPCIL_KKNPP</t>
  </si>
  <si>
    <t>KKNPP_2</t>
  </si>
  <si>
    <t>ILF_TNEB</t>
  </si>
  <si>
    <t>Coastal_Energen</t>
  </si>
  <si>
    <t>PGPL</t>
  </si>
  <si>
    <t>PPN</t>
  </si>
  <si>
    <t>SOLAR</t>
  </si>
  <si>
    <t>BasinBridge_GTPS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</si>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</sst>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2" fillId="5" borderId="5" xfId="2" applyFill="1" applyBorder="1"/>
    <xf numFmtId="0" fontId="0" fillId="6" borderId="5" xfId="0" applyFill="1" applyBorder="1"/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5" borderId="1" xfId="2" applyFill="1" applyBorder="1" applyAlignment="1">
      <alignment horizontal="center" vertical="center" wrapText="1"/>
    </xf>
    <xf numFmtId="0" fontId="2" fillId="5" borderId="1" xfId="2" applyFill="1" applyBorder="1"/>
    <xf numFmtId="0" fontId="7" fillId="6" borderId="1" xfId="0" applyFont="1" applyFill="1" applyBorder="1" applyAlignment="1">
      <alignment horizontal="center"/>
    </xf>
    <xf numFmtId="0" fontId="0" fillId="6" borderId="1" xfId="0" applyFill="1" applyBorder="1"/>
    <xf numFmtId="0" fontId="3" fillId="0" borderId="1" xfId="0" applyFont="1" applyBorder="1"/>
    <xf numFmtId="0" fontId="7" fillId="0" borderId="1" xfId="0" applyFont="1" applyBorder="1"/>
    <xf numFmtId="0" fontId="3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4" fillId="6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2" fontId="3" fillId="0" borderId="1" xfId="0" applyNumberFormat="1" applyFont="1" applyBorder="1"/>
    <xf numFmtId="2" fontId="3" fillId="8" borderId="1" xfId="0" applyNumberFormat="1" applyFont="1" applyFill="1" applyBorder="1"/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4" fontId="0" fillId="0" borderId="1" xfId="0" applyNumberFormat="1" applyBorder="1"/>
    <xf numFmtId="0" fontId="4" fillId="0" borderId="1" xfId="0" applyFont="1" applyBorder="1"/>
    <xf numFmtId="0" fontId="0" fillId="0" borderId="1" xfId="0" applyBorder="1" applyAlignment="1">
      <alignment horizontal="center" wrapText="1"/>
    </xf>
    <xf numFmtId="2" fontId="3" fillId="5" borderId="1" xfId="0" applyNumberFormat="1" applyFont="1" applyFill="1" applyBorder="1"/>
    <xf numFmtId="0" fontId="3" fillId="5" borderId="1" xfId="0" applyFont="1" applyFill="1" applyBorder="1"/>
    <xf numFmtId="0" fontId="1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 wrapText="1"/>
    </xf>
    <xf numFmtId="0" fontId="2" fillId="5" borderId="1" xfId="2" applyFill="1" applyBorder="1" applyAlignment="1">
      <alignment horizontal="center"/>
    </xf>
    <xf numFmtId="14" fontId="2" fillId="5" borderId="1" xfId="2" applyNumberFormat="1" applyFill="1" applyBorder="1" applyAlignment="1">
      <alignment horizontal="center" wrapText="1"/>
    </xf>
    <xf numFmtId="0" fontId="1" fillId="2" borderId="1" xfId="1" applyBorder="1"/>
    <xf numFmtId="2" fontId="3" fillId="6" borderId="1" xfId="0" applyNumberFormat="1" applyFont="1" applyFill="1" applyBorder="1"/>
    <xf numFmtId="0" fontId="11" fillId="6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6" fillId="1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wrapText="1"/>
    </xf>
    <xf numFmtId="164" fontId="6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7" borderId="1" xfId="0" applyFill="1" applyBorder="1"/>
    <xf numFmtId="0" fontId="12" fillId="0" borderId="1" xfId="0" applyFont="1" applyBorder="1"/>
    <xf numFmtId="0" fontId="0" fillId="6" borderId="6" xfId="0" applyFill="1" applyBorder="1"/>
    <xf numFmtId="0" fontId="0" fillId="0" borderId="6" xfId="0" applyBorder="1"/>
    <xf numFmtId="0" fontId="0" fillId="8" borderId="6" xfId="0" applyFill="1" applyBorder="1"/>
    <xf numFmtId="0" fontId="0" fillId="9" borderId="6" xfId="0" applyFill="1" applyBorder="1"/>
    <xf numFmtId="2" fontId="3" fillId="6" borderId="6" xfId="0" applyNumberFormat="1" applyFont="1" applyFill="1" applyBorder="1"/>
    <xf numFmtId="2" fontId="3" fillId="8" borderId="6" xfId="0" applyNumberFormat="1" applyFont="1" applyFill="1" applyBorder="1"/>
    <xf numFmtId="0" fontId="3" fillId="6" borderId="6" xfId="0" applyFont="1" applyFill="1" applyBorder="1"/>
    <xf numFmtId="0" fontId="10" fillId="5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4" fontId="0" fillId="0" borderId="6" xfId="0" applyNumberFormat="1" applyBorder="1" applyAlignment="1">
      <alignment horizontal="center" wrapText="1"/>
    </xf>
    <xf numFmtId="0" fontId="4" fillId="0" borderId="6" xfId="0" applyFont="1" applyBorder="1"/>
    <xf numFmtId="0" fontId="0" fillId="6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2B16-6011-4581-9160-99BE70F3C78F}">
  <dimension ref="A1:B25"/>
  <sheetViews>
    <sheetView workbookViewId="0">
      <selection activeCell="F20" sqref="F20"/>
    </sheetView>
  </sheetViews>
  <sheetFormatPr defaultRowHeight="14.5" x14ac:dyDescent="0.35"/>
  <sheetData>
    <row r="1" spans="1:2" x14ac:dyDescent="0.35">
      <c r="A1" s="1"/>
      <c r="B1">
        <v>2021</v>
      </c>
    </row>
    <row r="2" spans="1:2" x14ac:dyDescent="0.35">
      <c r="A2">
        <v>1</v>
      </c>
      <c r="B2">
        <v>12422.019423856176</v>
      </c>
    </row>
    <row r="3" spans="1:2" x14ac:dyDescent="0.35">
      <c r="A3">
        <v>2</v>
      </c>
      <c r="B3">
        <v>12246.410421047009</v>
      </c>
    </row>
    <row r="4" spans="1:2" x14ac:dyDescent="0.35">
      <c r="A4">
        <v>3</v>
      </c>
      <c r="B4">
        <v>12066.495785732983</v>
      </c>
    </row>
    <row r="5" spans="1:2" x14ac:dyDescent="0.35">
      <c r="A5">
        <v>4</v>
      </c>
      <c r="B5">
        <v>11889.050525557519</v>
      </c>
    </row>
    <row r="6" spans="1:2" x14ac:dyDescent="0.35">
      <c r="A6">
        <v>5</v>
      </c>
      <c r="B6">
        <v>11714.043137695369</v>
      </c>
    </row>
    <row r="7" spans="1:2" x14ac:dyDescent="0.35">
      <c r="A7">
        <v>6</v>
      </c>
      <c r="B7">
        <v>11580.708993272476</v>
      </c>
    </row>
    <row r="8" spans="1:2" x14ac:dyDescent="0.35">
      <c r="A8">
        <v>7</v>
      </c>
      <c r="B8">
        <v>11625.816385757384</v>
      </c>
    </row>
    <row r="9" spans="1:2" x14ac:dyDescent="0.35">
      <c r="A9">
        <v>8</v>
      </c>
      <c r="B9">
        <v>11714.043137695369</v>
      </c>
    </row>
    <row r="10" spans="1:2" x14ac:dyDescent="0.35">
      <c r="A10">
        <v>9</v>
      </c>
      <c r="B10">
        <v>11975.812668741119</v>
      </c>
    </row>
    <row r="11" spans="1:2" x14ac:dyDescent="0.35">
      <c r="A11">
        <v>10</v>
      </c>
      <c r="B11">
        <v>12066.495785732983</v>
      </c>
    </row>
    <row r="12" spans="1:2" x14ac:dyDescent="0.35">
      <c r="A12">
        <v>11</v>
      </c>
      <c r="B12">
        <v>12246.410421047009</v>
      </c>
    </row>
    <row r="13" spans="1:2" x14ac:dyDescent="0.35">
      <c r="A13">
        <v>12</v>
      </c>
      <c r="B13">
        <v>12337.303701550793</v>
      </c>
    </row>
    <row r="14" spans="1:2" x14ac:dyDescent="0.35">
      <c r="A14">
        <v>13</v>
      </c>
      <c r="B14">
        <v>12520.982289678148</v>
      </c>
    </row>
    <row r="15" spans="1:2" x14ac:dyDescent="0.35">
      <c r="A15">
        <v>14</v>
      </c>
      <c r="B15">
        <v>12707.210661357622</v>
      </c>
    </row>
    <row r="16" spans="1:2" x14ac:dyDescent="0.35">
      <c r="A16">
        <v>15</v>
      </c>
      <c r="B16">
        <v>12939.643222952847</v>
      </c>
    </row>
    <row r="17" spans="1:2" x14ac:dyDescent="0.35">
      <c r="A17">
        <v>16</v>
      </c>
      <c r="B17">
        <v>12743.012723654207</v>
      </c>
    </row>
    <row r="18" spans="1:2" x14ac:dyDescent="0.35">
      <c r="A18">
        <v>17</v>
      </c>
      <c r="B18">
        <v>12400.874859629215</v>
      </c>
    </row>
    <row r="19" spans="1:2" x14ac:dyDescent="0.35">
      <c r="A19">
        <v>18</v>
      </c>
      <c r="B19">
        <v>12030.810197157141</v>
      </c>
    </row>
    <row r="20" spans="1:2" x14ac:dyDescent="0.35">
      <c r="A20">
        <v>19</v>
      </c>
      <c r="B20">
        <v>12428.8263097256</v>
      </c>
    </row>
    <row r="21" spans="1:2" x14ac:dyDescent="0.35">
      <c r="A21">
        <v>20</v>
      </c>
      <c r="B21">
        <v>13379.567089134676</v>
      </c>
    </row>
    <row r="22" spans="1:2" x14ac:dyDescent="0.35">
      <c r="A22">
        <v>21</v>
      </c>
      <c r="B22">
        <v>13778.531141300911</v>
      </c>
    </row>
    <row r="23" spans="1:2" x14ac:dyDescent="0.35">
      <c r="A23">
        <v>22</v>
      </c>
      <c r="B23">
        <v>13577.681484498273</v>
      </c>
    </row>
    <row r="24" spans="1:2" x14ac:dyDescent="0.35">
      <c r="A24">
        <v>23</v>
      </c>
      <c r="B24">
        <v>13184.153332176213</v>
      </c>
    </row>
    <row r="25" spans="1:2" x14ac:dyDescent="0.35">
      <c r="A25">
        <v>24</v>
      </c>
      <c r="B25">
        <v>12613.775709491954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8CC2-5024-47FE-A1F6-E578F478FE36}">
  <dimension ref="A1:B25"/>
  <sheetViews>
    <sheetView workbookViewId="0">
      <selection activeCell="A12" sqref="A12"/>
    </sheetView>
  </sheetViews>
  <sheetFormatPr defaultRowHeight="14.5" x14ac:dyDescent="0.35"/>
  <sheetData>
    <row r="1" spans="1:2" ht="15" thickBot="1" x14ac:dyDescent="0.4">
      <c r="A1" s="2"/>
      <c r="B1" s="3">
        <v>2021</v>
      </c>
    </row>
    <row r="2" spans="1:2" ht="15" thickBot="1" x14ac:dyDescent="0.4">
      <c r="A2" s="3">
        <v>1</v>
      </c>
      <c r="B2" s="4">
        <v>0</v>
      </c>
    </row>
    <row r="3" spans="1:2" ht="15" thickBot="1" x14ac:dyDescent="0.4">
      <c r="A3" s="3">
        <v>2</v>
      </c>
      <c r="B3" s="4">
        <v>0</v>
      </c>
    </row>
    <row r="4" spans="1:2" ht="15" thickBot="1" x14ac:dyDescent="0.4">
      <c r="A4" s="3">
        <v>3</v>
      </c>
      <c r="B4" s="4">
        <v>0</v>
      </c>
    </row>
    <row r="5" spans="1:2" ht="15" thickBot="1" x14ac:dyDescent="0.4">
      <c r="A5" s="3">
        <v>4</v>
      </c>
      <c r="B5" s="4">
        <v>0</v>
      </c>
    </row>
    <row r="6" spans="1:2" ht="15" thickBot="1" x14ac:dyDescent="0.4">
      <c r="A6" s="3">
        <v>5</v>
      </c>
      <c r="B6" s="4">
        <v>0</v>
      </c>
    </row>
    <row r="7" spans="1:2" ht="15" thickBot="1" x14ac:dyDescent="0.4">
      <c r="A7" s="3">
        <v>6</v>
      </c>
      <c r="B7" s="4">
        <v>0</v>
      </c>
    </row>
    <row r="8" spans="1:2" ht="15" thickBot="1" x14ac:dyDescent="0.4">
      <c r="A8" s="3">
        <v>7</v>
      </c>
      <c r="B8" s="4">
        <v>0</v>
      </c>
    </row>
    <row r="9" spans="1:2" ht="15" thickBot="1" x14ac:dyDescent="0.4">
      <c r="A9" s="3">
        <v>8</v>
      </c>
      <c r="B9" s="4">
        <v>0</v>
      </c>
    </row>
    <row r="10" spans="1:2" ht="15" thickBot="1" x14ac:dyDescent="0.4">
      <c r="A10" s="3">
        <v>9</v>
      </c>
      <c r="B10" s="4">
        <v>0</v>
      </c>
    </row>
    <row r="11" spans="1:2" ht="15" thickBot="1" x14ac:dyDescent="0.4">
      <c r="A11" s="3">
        <v>10</v>
      </c>
      <c r="B11" s="4">
        <v>0</v>
      </c>
    </row>
    <row r="12" spans="1:2" ht="15" thickBot="1" x14ac:dyDescent="0.4">
      <c r="A12" s="3">
        <v>11</v>
      </c>
      <c r="B12" s="4">
        <v>0</v>
      </c>
    </row>
    <row r="13" spans="1:2" ht="15" thickBot="1" x14ac:dyDescent="0.4">
      <c r="A13" s="3">
        <v>12</v>
      </c>
      <c r="B13" s="4">
        <v>0</v>
      </c>
    </row>
    <row r="14" spans="1:2" ht="15" thickBot="1" x14ac:dyDescent="0.4">
      <c r="A14" s="3">
        <v>13</v>
      </c>
      <c r="B14" s="4">
        <v>0</v>
      </c>
    </row>
    <row r="15" spans="1:2" ht="15" thickBot="1" x14ac:dyDescent="0.4">
      <c r="A15" s="3">
        <v>14</v>
      </c>
      <c r="B15" s="4">
        <v>0</v>
      </c>
    </row>
    <row r="16" spans="1:2" ht="15" thickBot="1" x14ac:dyDescent="0.4">
      <c r="A16" s="3">
        <v>15</v>
      </c>
      <c r="B16" s="4">
        <v>0</v>
      </c>
    </row>
    <row r="17" spans="1:2" ht="15" thickBot="1" x14ac:dyDescent="0.4">
      <c r="A17" s="3">
        <v>16</v>
      </c>
      <c r="B17" s="4">
        <v>0</v>
      </c>
    </row>
    <row r="18" spans="1:2" ht="15" thickBot="1" x14ac:dyDescent="0.4">
      <c r="A18" s="3">
        <v>17</v>
      </c>
      <c r="B18" s="4">
        <v>0</v>
      </c>
    </row>
    <row r="19" spans="1:2" ht="15" thickBot="1" x14ac:dyDescent="0.4">
      <c r="A19" s="3">
        <v>18</v>
      </c>
      <c r="B19" s="4">
        <v>0</v>
      </c>
    </row>
    <row r="20" spans="1:2" ht="15" thickBot="1" x14ac:dyDescent="0.4">
      <c r="A20" s="3">
        <v>19</v>
      </c>
      <c r="B20" s="4">
        <v>0</v>
      </c>
    </row>
    <row r="21" spans="1:2" ht="15" thickBot="1" x14ac:dyDescent="0.4">
      <c r="A21" s="3">
        <v>20</v>
      </c>
      <c r="B21" s="4">
        <v>150</v>
      </c>
    </row>
    <row r="22" spans="1:2" ht="15" thickBot="1" x14ac:dyDescent="0.4">
      <c r="A22" s="3">
        <v>21</v>
      </c>
      <c r="B22" s="4">
        <v>150</v>
      </c>
    </row>
    <row r="23" spans="1:2" ht="15" thickBot="1" x14ac:dyDescent="0.4">
      <c r="A23" s="3">
        <v>22</v>
      </c>
      <c r="B23" s="4">
        <v>150</v>
      </c>
    </row>
    <row r="24" spans="1:2" ht="15" thickBot="1" x14ac:dyDescent="0.4">
      <c r="A24" s="3">
        <v>23</v>
      </c>
      <c r="B24" s="4">
        <v>0</v>
      </c>
    </row>
    <row r="25" spans="1:2" ht="15" thickBot="1" x14ac:dyDescent="0.4">
      <c r="A25" s="3">
        <v>24</v>
      </c>
      <c r="B25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968-D13A-4504-8FDA-8644B5D34E84}">
  <dimension ref="A1:C24"/>
  <sheetViews>
    <sheetView topLeftCell="A5" workbookViewId="0">
      <selection activeCell="E22" sqref="E22"/>
    </sheetView>
  </sheetViews>
  <sheetFormatPr defaultRowHeight="14.5" x14ac:dyDescent="0.35"/>
  <sheetData>
    <row r="1" spans="1:3" ht="15" thickBot="1" x14ac:dyDescent="0.4">
      <c r="A1" s="3">
        <v>1</v>
      </c>
      <c r="B1" s="3">
        <v>1</v>
      </c>
      <c r="C1" s="3">
        <v>0</v>
      </c>
    </row>
    <row r="2" spans="1:3" ht="15" thickBot="1" x14ac:dyDescent="0.4">
      <c r="A2" s="3">
        <v>1</v>
      </c>
      <c r="B2" s="3">
        <v>2</v>
      </c>
      <c r="C2" s="3">
        <v>0</v>
      </c>
    </row>
    <row r="3" spans="1:3" ht="15" thickBot="1" x14ac:dyDescent="0.4">
      <c r="A3" s="3">
        <v>1</v>
      </c>
      <c r="B3" s="3">
        <v>3</v>
      </c>
      <c r="C3" s="3">
        <v>0</v>
      </c>
    </row>
    <row r="4" spans="1:3" ht="15" thickBot="1" x14ac:dyDescent="0.4">
      <c r="A4" s="3">
        <v>1</v>
      </c>
      <c r="B4" s="3">
        <v>4</v>
      </c>
      <c r="C4" s="3">
        <v>0</v>
      </c>
    </row>
    <row r="5" spans="1:3" ht="15" thickBot="1" x14ac:dyDescent="0.4">
      <c r="A5" s="3">
        <v>1</v>
      </c>
      <c r="B5" s="3">
        <v>5</v>
      </c>
      <c r="C5" s="3">
        <v>0</v>
      </c>
    </row>
    <row r="6" spans="1:3" ht="15" thickBot="1" x14ac:dyDescent="0.4">
      <c r="A6" s="3">
        <v>1</v>
      </c>
      <c r="B6" s="3">
        <v>6</v>
      </c>
      <c r="C6" s="3">
        <v>2.6112714000000001</v>
      </c>
    </row>
    <row r="7" spans="1:3" ht="15" thickBot="1" x14ac:dyDescent="0.4">
      <c r="A7" s="3">
        <v>1</v>
      </c>
      <c r="B7" s="3">
        <v>7</v>
      </c>
      <c r="C7" s="3">
        <v>13.978195599999964</v>
      </c>
    </row>
    <row r="8" spans="1:3" ht="15" thickBot="1" x14ac:dyDescent="0.4">
      <c r="A8" s="3">
        <v>1</v>
      </c>
      <c r="B8" s="3">
        <v>8</v>
      </c>
      <c r="C8" s="3">
        <v>28.632474399999968</v>
      </c>
    </row>
    <row r="9" spans="1:3" ht="15" thickBot="1" x14ac:dyDescent="0.4">
      <c r="A9" s="3">
        <v>1</v>
      </c>
      <c r="B9" s="3">
        <v>9</v>
      </c>
      <c r="C9" s="3">
        <v>42.861841599999963</v>
      </c>
    </row>
    <row r="10" spans="1:3" ht="15" thickBot="1" x14ac:dyDescent="0.4">
      <c r="A10" s="3">
        <v>1</v>
      </c>
      <c r="B10" s="3">
        <v>10</v>
      </c>
      <c r="C10" s="3">
        <v>54.161969399999997</v>
      </c>
    </row>
    <row r="11" spans="1:3" ht="15" thickBot="1" x14ac:dyDescent="0.4">
      <c r="A11" s="3">
        <v>1</v>
      </c>
      <c r="B11" s="3">
        <v>11</v>
      </c>
      <c r="C11" s="3">
        <v>61.364362800000002</v>
      </c>
    </row>
    <row r="12" spans="1:3" ht="15" thickBot="1" x14ac:dyDescent="0.4">
      <c r="A12" s="3">
        <v>1</v>
      </c>
      <c r="B12" s="3">
        <v>12</v>
      </c>
      <c r="C12" s="3">
        <v>63.673109000000032</v>
      </c>
    </row>
    <row r="13" spans="1:3" ht="15" thickBot="1" x14ac:dyDescent="0.4">
      <c r="A13" s="3">
        <v>1</v>
      </c>
      <c r="B13" s="3">
        <v>13</v>
      </c>
      <c r="C13" s="3">
        <v>61.896891200000034</v>
      </c>
    </row>
    <row r="14" spans="1:3" ht="15" thickBot="1" x14ac:dyDescent="0.4">
      <c r="A14" s="3">
        <v>1</v>
      </c>
      <c r="B14" s="3">
        <v>14</v>
      </c>
      <c r="C14" s="3">
        <v>55.413934400000038</v>
      </c>
    </row>
    <row r="15" spans="1:3" ht="15" thickBot="1" x14ac:dyDescent="0.4">
      <c r="A15" s="3">
        <v>1</v>
      </c>
      <c r="B15" s="3">
        <v>15</v>
      </c>
      <c r="C15" s="3">
        <v>45.325773999999967</v>
      </c>
    </row>
    <row r="16" spans="1:3" ht="15" thickBot="1" x14ac:dyDescent="0.4">
      <c r="A16" s="3">
        <v>1</v>
      </c>
      <c r="B16" s="3">
        <v>16</v>
      </c>
      <c r="C16" s="3">
        <v>32.544983600000037</v>
      </c>
    </row>
    <row r="17" spans="1:3" ht="15" thickBot="1" x14ac:dyDescent="0.4">
      <c r="A17" s="3">
        <v>1</v>
      </c>
      <c r="B17" s="3">
        <v>17</v>
      </c>
      <c r="C17" s="3">
        <v>18.419646200000034</v>
      </c>
    </row>
    <row r="18" spans="1:3" ht="15" thickBot="1" x14ac:dyDescent="0.4">
      <c r="A18" s="3">
        <v>1</v>
      </c>
      <c r="B18" s="3">
        <v>18</v>
      </c>
      <c r="C18" s="3">
        <v>5.7495087999999956</v>
      </c>
    </row>
    <row r="19" spans="1:3" ht="15" thickBot="1" x14ac:dyDescent="0.4">
      <c r="A19" s="3">
        <v>1</v>
      </c>
      <c r="B19" s="3">
        <v>19</v>
      </c>
      <c r="C19" s="3">
        <v>2.5466000000000035E-3</v>
      </c>
    </row>
    <row r="20" spans="1:3" ht="15" thickBot="1" x14ac:dyDescent="0.4">
      <c r="A20" s="3">
        <v>1</v>
      </c>
      <c r="B20" s="3">
        <v>20</v>
      </c>
      <c r="C20" s="3">
        <v>0</v>
      </c>
    </row>
    <row r="21" spans="1:3" ht="15" thickBot="1" x14ac:dyDescent="0.4">
      <c r="A21" s="3">
        <v>1</v>
      </c>
      <c r="B21" s="3">
        <v>21</v>
      </c>
      <c r="C21" s="3">
        <v>0</v>
      </c>
    </row>
    <row r="22" spans="1:3" ht="15" thickBot="1" x14ac:dyDescent="0.4">
      <c r="A22" s="3">
        <v>1</v>
      </c>
      <c r="B22" s="3">
        <v>22</v>
      </c>
      <c r="C22" s="3">
        <v>0</v>
      </c>
    </row>
    <row r="23" spans="1:3" ht="15" thickBot="1" x14ac:dyDescent="0.4">
      <c r="A23" s="3">
        <v>1</v>
      </c>
      <c r="B23" s="3">
        <v>23</v>
      </c>
      <c r="C23" s="3">
        <v>0</v>
      </c>
    </row>
    <row r="24" spans="1:3" ht="15" thickBot="1" x14ac:dyDescent="0.4">
      <c r="A24" s="3">
        <v>1</v>
      </c>
      <c r="B24" s="3">
        <v>24</v>
      </c>
      <c r="C2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2FAA-D7C3-4EB3-8D3F-B25DF39785BA}">
  <dimension ref="A1:C24"/>
  <sheetViews>
    <sheetView tabSelected="1" topLeftCell="A5" workbookViewId="0">
      <selection activeCell="D24" sqref="D24"/>
    </sheetView>
  </sheetViews>
  <sheetFormatPr defaultRowHeight="14.5" x14ac:dyDescent="0.35"/>
  <sheetData>
    <row r="1" spans="1:3" ht="15" thickBot="1" x14ac:dyDescent="0.4">
      <c r="A1" s="3">
        <v>1</v>
      </c>
      <c r="B1" s="3">
        <v>1</v>
      </c>
      <c r="C1" s="3">
        <v>0.2</v>
      </c>
    </row>
    <row r="2" spans="1:3" ht="15" thickBot="1" x14ac:dyDescent="0.4">
      <c r="A2" s="3">
        <v>1</v>
      </c>
      <c r="B2" s="3">
        <v>2</v>
      </c>
      <c r="C2" s="3">
        <v>0.31</v>
      </c>
    </row>
    <row r="3" spans="1:3" ht="15" thickBot="1" x14ac:dyDescent="0.4">
      <c r="A3" s="3">
        <v>1</v>
      </c>
      <c r="B3" s="3">
        <v>3</v>
      </c>
      <c r="C3" s="3">
        <v>0.7</v>
      </c>
    </row>
    <row r="4" spans="1:3" ht="15" thickBot="1" x14ac:dyDescent="0.4">
      <c r="A4" s="3">
        <v>1</v>
      </c>
      <c r="B4" s="3">
        <v>4</v>
      </c>
      <c r="C4" s="3">
        <v>0.98</v>
      </c>
    </row>
    <row r="5" spans="1:3" ht="15" thickBot="1" x14ac:dyDescent="0.4">
      <c r="A5" s="3">
        <v>1</v>
      </c>
      <c r="B5" s="3">
        <v>5</v>
      </c>
      <c r="C5" s="3">
        <v>1.5</v>
      </c>
    </row>
    <row r="6" spans="1:3" ht="15" thickBot="1" x14ac:dyDescent="0.4">
      <c r="A6" s="3">
        <v>1</v>
      </c>
      <c r="B6" s="3">
        <v>6</v>
      </c>
      <c r="C6" s="3">
        <v>2.6112714000000001</v>
      </c>
    </row>
    <row r="7" spans="1:3" ht="15" thickBot="1" x14ac:dyDescent="0.4">
      <c r="A7" s="3">
        <v>1</v>
      </c>
      <c r="B7" s="3">
        <v>7</v>
      </c>
      <c r="C7" s="3">
        <v>13.978195599999964</v>
      </c>
    </row>
    <row r="8" spans="1:3" ht="15" thickBot="1" x14ac:dyDescent="0.4">
      <c r="A8" s="3">
        <v>1</v>
      </c>
      <c r="B8" s="3">
        <v>8</v>
      </c>
      <c r="C8" s="3">
        <v>28.632474399999968</v>
      </c>
    </row>
    <row r="9" spans="1:3" ht="15" thickBot="1" x14ac:dyDescent="0.4">
      <c r="A9" s="3">
        <v>1</v>
      </c>
      <c r="B9" s="3">
        <v>9</v>
      </c>
      <c r="C9" s="3">
        <v>42.861841599999963</v>
      </c>
    </row>
    <row r="10" spans="1:3" ht="15" thickBot="1" x14ac:dyDescent="0.4">
      <c r="A10" s="3">
        <v>1</v>
      </c>
      <c r="B10" s="3">
        <v>10</v>
      </c>
      <c r="C10" s="3">
        <v>54.161969399999997</v>
      </c>
    </row>
    <row r="11" spans="1:3" ht="15" thickBot="1" x14ac:dyDescent="0.4">
      <c r="A11" s="3">
        <v>1</v>
      </c>
      <c r="B11" s="3">
        <v>11</v>
      </c>
      <c r="C11" s="3">
        <v>61.364362800000002</v>
      </c>
    </row>
    <row r="12" spans="1:3" ht="15" thickBot="1" x14ac:dyDescent="0.4">
      <c r="A12" s="3">
        <v>1</v>
      </c>
      <c r="B12" s="3">
        <v>12</v>
      </c>
      <c r="C12" s="3">
        <v>63.673109000000032</v>
      </c>
    </row>
    <row r="13" spans="1:3" ht="15" thickBot="1" x14ac:dyDescent="0.4">
      <c r="A13" s="3">
        <v>1</v>
      </c>
      <c r="B13" s="3">
        <v>13</v>
      </c>
      <c r="C13" s="3">
        <v>61.896891200000034</v>
      </c>
    </row>
    <row r="14" spans="1:3" ht="15" thickBot="1" x14ac:dyDescent="0.4">
      <c r="A14" s="3">
        <v>1</v>
      </c>
      <c r="B14" s="3">
        <v>14</v>
      </c>
      <c r="C14" s="3">
        <v>55.413934400000038</v>
      </c>
    </row>
    <row r="15" spans="1:3" ht="15" thickBot="1" x14ac:dyDescent="0.4">
      <c r="A15" s="3">
        <v>1</v>
      </c>
      <c r="B15" s="3">
        <v>15</v>
      </c>
      <c r="C15" s="3">
        <v>45.325773999999967</v>
      </c>
    </row>
    <row r="16" spans="1:3" ht="15" thickBot="1" x14ac:dyDescent="0.4">
      <c r="A16" s="3">
        <v>1</v>
      </c>
      <c r="B16" s="3">
        <v>16</v>
      </c>
      <c r="C16" s="3">
        <v>32.544983600000037</v>
      </c>
    </row>
    <row r="17" spans="1:3" ht="15" thickBot="1" x14ac:dyDescent="0.4">
      <c r="A17" s="3">
        <v>1</v>
      </c>
      <c r="B17" s="3">
        <v>17</v>
      </c>
      <c r="C17" s="3">
        <v>18.419646200000034</v>
      </c>
    </row>
    <row r="18" spans="1:3" ht="15" thickBot="1" x14ac:dyDescent="0.4">
      <c r="A18" s="3">
        <v>1</v>
      </c>
      <c r="B18" s="3">
        <v>18</v>
      </c>
      <c r="C18" s="3">
        <v>15.75</v>
      </c>
    </row>
    <row r="19" spans="1:3" ht="15" thickBot="1" x14ac:dyDescent="0.4">
      <c r="A19" s="3">
        <v>1</v>
      </c>
      <c r="B19" s="3">
        <v>19</v>
      </c>
      <c r="C19" s="3">
        <v>11.98</v>
      </c>
    </row>
    <row r="20" spans="1:3" ht="15" thickBot="1" x14ac:dyDescent="0.4">
      <c r="A20" s="3">
        <v>1</v>
      </c>
      <c r="B20" s="3">
        <v>20</v>
      </c>
      <c r="C20" s="3">
        <v>8.44</v>
      </c>
    </row>
    <row r="21" spans="1:3" ht="15" thickBot="1" x14ac:dyDescent="0.4">
      <c r="A21" s="3">
        <v>1</v>
      </c>
      <c r="B21" s="3">
        <v>21</v>
      </c>
      <c r="C21" s="3">
        <v>5.87</v>
      </c>
    </row>
    <row r="22" spans="1:3" ht="15" thickBot="1" x14ac:dyDescent="0.4">
      <c r="A22" s="3">
        <v>1</v>
      </c>
      <c r="B22" s="3">
        <v>22</v>
      </c>
      <c r="C22" s="3">
        <v>2.34</v>
      </c>
    </row>
    <row r="23" spans="1:3" ht="15" thickBot="1" x14ac:dyDescent="0.4">
      <c r="A23" s="3">
        <v>1</v>
      </c>
      <c r="B23" s="3">
        <v>23</v>
      </c>
      <c r="C23" s="3">
        <v>1.01</v>
      </c>
    </row>
    <row r="24" spans="1:3" ht="15" thickBot="1" x14ac:dyDescent="0.4">
      <c r="A24" s="3">
        <v>1</v>
      </c>
      <c r="B24" s="3">
        <v>24</v>
      </c>
      <c r="C24" s="3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293-D920-4E10-8333-C9A42629F3AF}">
  <dimension ref="A1:B40"/>
  <sheetViews>
    <sheetView workbookViewId="0">
      <selection activeCell="E14" sqref="E14"/>
    </sheetView>
  </sheetViews>
  <sheetFormatPr defaultRowHeight="14.5" x14ac:dyDescent="0.35"/>
  <cols>
    <col min="1" max="1" width="34" customWidth="1"/>
  </cols>
  <sheetData>
    <row r="1" spans="1:2" ht="15" thickBot="1" x14ac:dyDescent="0.4">
      <c r="A1" s="5" t="s">
        <v>0</v>
      </c>
      <c r="B1" s="6">
        <v>2021</v>
      </c>
    </row>
    <row r="2" spans="1:2" ht="15" thickBot="1" x14ac:dyDescent="0.4">
      <c r="A2" s="13" t="s">
        <v>137</v>
      </c>
      <c r="B2" s="7">
        <v>1910</v>
      </c>
    </row>
    <row r="3" spans="1:2" ht="15" thickBot="1" x14ac:dyDescent="0.4">
      <c r="A3" s="13" t="s">
        <v>138</v>
      </c>
      <c r="B3" s="8">
        <v>1830</v>
      </c>
    </row>
    <row r="4" spans="1:2" ht="15" thickBot="1" x14ac:dyDescent="0.4">
      <c r="A4" s="14" t="s">
        <v>139</v>
      </c>
      <c r="B4" s="9">
        <v>5100</v>
      </c>
    </row>
    <row r="5" spans="1:2" ht="15" thickBot="1" x14ac:dyDescent="0.4">
      <c r="A5" s="16" t="s">
        <v>140</v>
      </c>
      <c r="B5" s="10">
        <v>2430</v>
      </c>
    </row>
    <row r="6" spans="1:2" ht="15" thickBot="1" x14ac:dyDescent="0.4">
      <c r="A6" s="13" t="s">
        <v>141</v>
      </c>
      <c r="B6" s="8">
        <v>2520</v>
      </c>
    </row>
    <row r="7" spans="1:2" ht="15" thickBot="1" x14ac:dyDescent="0.4">
      <c r="A7" s="14" t="s">
        <v>142</v>
      </c>
      <c r="B7" s="9">
        <v>4360</v>
      </c>
    </row>
    <row r="8" spans="1:2" ht="15" thickBot="1" x14ac:dyDescent="0.4">
      <c r="A8" s="14" t="s">
        <v>143</v>
      </c>
      <c r="B8" s="9">
        <v>3910</v>
      </c>
    </row>
    <row r="9" spans="1:2" ht="15" thickBot="1" x14ac:dyDescent="0.4">
      <c r="A9" s="13" t="s">
        <v>144</v>
      </c>
      <c r="B9" s="8">
        <v>3330</v>
      </c>
    </row>
    <row r="10" spans="1:2" ht="15" thickBot="1" x14ac:dyDescent="0.4">
      <c r="A10" s="13" t="s">
        <v>145</v>
      </c>
      <c r="B10" s="8">
        <v>3230</v>
      </c>
    </row>
    <row r="11" spans="1:2" ht="15" thickBot="1" x14ac:dyDescent="0.4">
      <c r="A11" s="13" t="s">
        <v>146</v>
      </c>
      <c r="B11" s="8">
        <v>3440</v>
      </c>
    </row>
    <row r="12" spans="1:2" ht="15" thickBot="1" x14ac:dyDescent="0.4">
      <c r="A12" s="13" t="s">
        <v>147</v>
      </c>
      <c r="B12" s="8">
        <v>1790</v>
      </c>
    </row>
    <row r="13" spans="1:2" ht="15" thickBot="1" x14ac:dyDescent="0.4">
      <c r="A13" s="18" t="s">
        <v>148</v>
      </c>
      <c r="B13" s="11">
        <v>0</v>
      </c>
    </row>
    <row r="14" spans="1:2" ht="15" thickBot="1" x14ac:dyDescent="0.4">
      <c r="A14" s="18" t="s">
        <v>149</v>
      </c>
      <c r="B14" s="11">
        <v>0</v>
      </c>
    </row>
    <row r="15" spans="1:2" ht="15" thickBot="1" x14ac:dyDescent="0.4">
      <c r="A15" s="18" t="s">
        <v>150</v>
      </c>
      <c r="B15" s="11">
        <v>0</v>
      </c>
    </row>
    <row r="16" spans="1:2" ht="15" thickBot="1" x14ac:dyDescent="0.4">
      <c r="A16" s="18" t="s">
        <v>151</v>
      </c>
      <c r="B16" s="11">
        <v>0</v>
      </c>
    </row>
    <row r="17" spans="1:2" ht="15" thickBot="1" x14ac:dyDescent="0.4">
      <c r="A17" s="18" t="s">
        <v>152</v>
      </c>
      <c r="B17" s="11">
        <v>0</v>
      </c>
    </row>
    <row r="18" spans="1:2" ht="15" thickBot="1" x14ac:dyDescent="0.4">
      <c r="A18" s="18" t="s">
        <v>153</v>
      </c>
      <c r="B18" s="11">
        <v>0</v>
      </c>
    </row>
    <row r="19" spans="1:2" ht="15" thickBot="1" x14ac:dyDescent="0.4">
      <c r="A19" s="18" t="s">
        <v>154</v>
      </c>
      <c r="B19" s="11">
        <v>0</v>
      </c>
    </row>
    <row r="20" spans="1:2" ht="15" thickBot="1" x14ac:dyDescent="0.4">
      <c r="A20" s="18" t="s">
        <v>17</v>
      </c>
      <c r="B20" s="11">
        <v>3260</v>
      </c>
    </row>
    <row r="21" spans="1:2" ht="15" thickBot="1" x14ac:dyDescent="0.4">
      <c r="A21" s="18" t="s">
        <v>155</v>
      </c>
      <c r="B21" s="11">
        <v>4360</v>
      </c>
    </row>
    <row r="22" spans="1:2" ht="15" thickBot="1" x14ac:dyDescent="0.4">
      <c r="A22" s="13" t="s">
        <v>156</v>
      </c>
      <c r="B22" s="8">
        <v>4150</v>
      </c>
    </row>
    <row r="23" spans="1:2" ht="15" thickBot="1" x14ac:dyDescent="0.4">
      <c r="A23" s="13" t="s">
        <v>157</v>
      </c>
      <c r="B23" s="8">
        <v>4170</v>
      </c>
    </row>
    <row r="24" spans="1:2" ht="15" thickBot="1" x14ac:dyDescent="0.4">
      <c r="A24" s="13" t="s">
        <v>158</v>
      </c>
      <c r="B24" s="8">
        <v>3920</v>
      </c>
    </row>
    <row r="25" spans="1:2" ht="15" thickBot="1" x14ac:dyDescent="0.4">
      <c r="A25" s="13" t="s">
        <v>159</v>
      </c>
      <c r="B25" s="8">
        <v>1760</v>
      </c>
    </row>
    <row r="26" spans="1:2" ht="15" thickBot="1" x14ac:dyDescent="0.4">
      <c r="A26" s="13" t="s">
        <v>160</v>
      </c>
      <c r="B26" s="8">
        <v>1790</v>
      </c>
    </row>
    <row r="27" spans="1:2" ht="15" thickBot="1" x14ac:dyDescent="0.4">
      <c r="A27" s="13" t="s">
        <v>161</v>
      </c>
      <c r="B27" s="8">
        <v>1320</v>
      </c>
    </row>
    <row r="28" spans="1:2" ht="15" thickBot="1" x14ac:dyDescent="0.4">
      <c r="A28" s="13" t="s">
        <v>162</v>
      </c>
      <c r="B28" s="8">
        <v>3520</v>
      </c>
    </row>
    <row r="29" spans="1:2" ht="15" thickBot="1" x14ac:dyDescent="0.4">
      <c r="A29" s="13" t="s">
        <v>163</v>
      </c>
      <c r="B29" s="8">
        <v>2910</v>
      </c>
    </row>
    <row r="30" spans="1:2" ht="15" thickBot="1" x14ac:dyDescent="0.4">
      <c r="A30" s="13" t="s">
        <v>164</v>
      </c>
      <c r="B30" s="8">
        <v>2860</v>
      </c>
    </row>
    <row r="31" spans="1:2" ht="15" thickBot="1" x14ac:dyDescent="0.4">
      <c r="A31" s="13" t="s">
        <v>165</v>
      </c>
      <c r="B31" s="8">
        <v>2860</v>
      </c>
    </row>
    <row r="32" spans="1:2" ht="15" thickBot="1" x14ac:dyDescent="0.4">
      <c r="A32" s="13" t="s">
        <v>166</v>
      </c>
      <c r="B32" s="8">
        <v>3650</v>
      </c>
    </row>
    <row r="33" spans="1:2" ht="15" thickBot="1" x14ac:dyDescent="0.4">
      <c r="A33" s="13" t="s">
        <v>167</v>
      </c>
      <c r="B33" s="8">
        <v>2980</v>
      </c>
    </row>
    <row r="34" spans="1:2" ht="15" thickBot="1" x14ac:dyDescent="0.4">
      <c r="A34" s="13" t="s">
        <v>168</v>
      </c>
      <c r="B34" s="8">
        <v>2810</v>
      </c>
    </row>
    <row r="35" spans="1:2" ht="15" thickBot="1" x14ac:dyDescent="0.4">
      <c r="A35" s="72" t="s">
        <v>169</v>
      </c>
      <c r="B35" s="11">
        <v>7540</v>
      </c>
    </row>
    <row r="36" spans="1:2" ht="15" thickBot="1" x14ac:dyDescent="0.4">
      <c r="A36" s="73" t="s">
        <v>170</v>
      </c>
      <c r="B36" s="8">
        <v>1820</v>
      </c>
    </row>
    <row r="37" spans="1:2" ht="15" thickBot="1" x14ac:dyDescent="0.4">
      <c r="A37" s="72" t="s">
        <v>171</v>
      </c>
      <c r="B37" s="11">
        <v>840</v>
      </c>
    </row>
    <row r="38" spans="1:2" ht="15" thickBot="1" x14ac:dyDescent="0.4">
      <c r="A38" s="72" t="s">
        <v>172</v>
      </c>
      <c r="B38" s="11">
        <v>1120</v>
      </c>
    </row>
    <row r="39" spans="1:2" ht="15" thickBot="1" x14ac:dyDescent="0.4">
      <c r="A39" s="72" t="s">
        <v>173</v>
      </c>
      <c r="B39" s="11">
        <v>1520</v>
      </c>
    </row>
    <row r="40" spans="1:2" ht="15" thickBot="1" x14ac:dyDescent="0.4">
      <c r="A40" s="74" t="s">
        <v>174</v>
      </c>
      <c r="B40" s="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06D-E15C-4315-888D-D6FAC46D9BAA}">
  <dimension ref="A1:B40"/>
  <sheetViews>
    <sheetView workbookViewId="0">
      <selection activeCell="E39" sqref="E39"/>
    </sheetView>
  </sheetViews>
  <sheetFormatPr defaultRowHeight="14.5" x14ac:dyDescent="0.35"/>
  <cols>
    <col min="1" max="1" width="20.36328125" bestFit="1" customWidth="1"/>
    <col min="2" max="2" width="11.81640625" bestFit="1" customWidth="1"/>
  </cols>
  <sheetData>
    <row r="1" spans="1:2" ht="15" thickBot="1" x14ac:dyDescent="0.4">
      <c r="A1" s="12" t="s">
        <v>0</v>
      </c>
      <c r="B1" s="3">
        <v>2016</v>
      </c>
    </row>
    <row r="2" spans="1:2" ht="15" thickBot="1" x14ac:dyDescent="0.4">
      <c r="A2" s="13" t="s">
        <v>137</v>
      </c>
      <c r="B2" s="3">
        <v>6596986.3013698626</v>
      </c>
    </row>
    <row r="3" spans="1:2" ht="15" thickBot="1" x14ac:dyDescent="0.4">
      <c r="A3" s="13" t="s">
        <v>138</v>
      </c>
      <c r="B3" s="3">
        <v>18929589.041095886</v>
      </c>
    </row>
    <row r="4" spans="1:2" ht="15" thickBot="1" x14ac:dyDescent="0.4">
      <c r="A4" s="14" t="s">
        <v>139</v>
      </c>
      <c r="B4" s="15">
        <v>1509041.0958904109</v>
      </c>
    </row>
    <row r="5" spans="1:2" ht="15" thickBot="1" x14ac:dyDescent="0.4">
      <c r="A5" s="16" t="s">
        <v>140</v>
      </c>
      <c r="B5" s="17">
        <v>2011232.8767123288</v>
      </c>
    </row>
    <row r="6" spans="1:2" ht="15" thickBot="1" x14ac:dyDescent="0.4">
      <c r="A6" s="13" t="s">
        <v>141</v>
      </c>
      <c r="B6" s="3">
        <v>6992054.7945205476</v>
      </c>
    </row>
    <row r="7" spans="1:2" ht="15" thickBot="1" x14ac:dyDescent="0.4">
      <c r="A7" s="14" t="s">
        <v>142</v>
      </c>
      <c r="B7" s="15">
        <v>2715342.4657534244</v>
      </c>
    </row>
    <row r="8" spans="1:2" ht="15" thickBot="1" x14ac:dyDescent="0.4">
      <c r="A8" s="14" t="s">
        <v>143</v>
      </c>
      <c r="B8" s="15">
        <v>871232.87671232875</v>
      </c>
    </row>
    <row r="9" spans="1:2" ht="15" thickBot="1" x14ac:dyDescent="0.4">
      <c r="A9" s="13" t="s">
        <v>144</v>
      </c>
      <c r="B9" s="3">
        <v>8828493.1506849322</v>
      </c>
    </row>
    <row r="10" spans="1:2" ht="15" thickBot="1" x14ac:dyDescent="0.4">
      <c r="A10" s="13" t="s">
        <v>145</v>
      </c>
      <c r="B10" s="3">
        <v>16366027.397260275</v>
      </c>
    </row>
    <row r="11" spans="1:2" ht="15" thickBot="1" x14ac:dyDescent="0.4">
      <c r="A11" s="13" t="s">
        <v>146</v>
      </c>
      <c r="B11" s="3">
        <v>16837260.273972601</v>
      </c>
    </row>
    <row r="12" spans="1:2" ht="15" thickBot="1" x14ac:dyDescent="0.4">
      <c r="A12" s="13" t="s">
        <v>147</v>
      </c>
      <c r="B12" s="3">
        <v>9413150.6849315073</v>
      </c>
    </row>
    <row r="13" spans="1:2" ht="15" thickBot="1" x14ac:dyDescent="0.4">
      <c r="A13" s="18" t="s">
        <v>148</v>
      </c>
      <c r="B13" s="19">
        <v>648219.17808219173</v>
      </c>
    </row>
    <row r="14" spans="1:2" ht="15" thickBot="1" x14ac:dyDescent="0.4">
      <c r="A14" s="18" t="s">
        <v>149</v>
      </c>
      <c r="B14" s="19">
        <v>155616.43835616438</v>
      </c>
    </row>
    <row r="15" spans="1:2" ht="15" thickBot="1" x14ac:dyDescent="0.4">
      <c r="A15" s="18" t="s">
        <v>150</v>
      </c>
      <c r="B15" s="19">
        <v>516164.38356164383</v>
      </c>
    </row>
    <row r="16" spans="1:2" ht="15" thickBot="1" x14ac:dyDescent="0.4">
      <c r="A16" s="18" t="s">
        <v>151</v>
      </c>
      <c r="B16" s="19">
        <v>1261643.8356164384</v>
      </c>
    </row>
    <row r="17" spans="1:2" ht="15" thickBot="1" x14ac:dyDescent="0.4">
      <c r="A17" s="18" t="s">
        <v>152</v>
      </c>
      <c r="B17" s="19">
        <v>196164.38356164383</v>
      </c>
    </row>
    <row r="18" spans="1:2" ht="15" thickBot="1" x14ac:dyDescent="0.4">
      <c r="A18" s="18" t="s">
        <v>153</v>
      </c>
      <c r="B18" s="19">
        <v>105205.47945205479</v>
      </c>
    </row>
    <row r="19" spans="1:2" ht="15" thickBot="1" x14ac:dyDescent="0.4">
      <c r="A19" s="18" t="s">
        <v>154</v>
      </c>
      <c r="B19" s="19">
        <v>81095.890410958906</v>
      </c>
    </row>
    <row r="20" spans="1:2" ht="15" thickBot="1" x14ac:dyDescent="0.4">
      <c r="A20" s="18" t="s">
        <v>17</v>
      </c>
      <c r="B20" s="19">
        <v>1186849.3150684931</v>
      </c>
    </row>
    <row r="21" spans="1:2" ht="15" thickBot="1" x14ac:dyDescent="0.4">
      <c r="A21" s="18" t="s">
        <v>155</v>
      </c>
      <c r="B21" s="19">
        <v>1431780.8219178081</v>
      </c>
    </row>
    <row r="22" spans="1:2" ht="15" thickBot="1" x14ac:dyDescent="0.4">
      <c r="A22" s="13" t="s">
        <v>156</v>
      </c>
      <c r="B22" s="3">
        <v>1350136.98630137</v>
      </c>
    </row>
    <row r="23" spans="1:2" ht="15" thickBot="1" x14ac:dyDescent="0.4">
      <c r="A23" s="13" t="s">
        <v>157</v>
      </c>
      <c r="B23" s="20">
        <v>2049863.0136986298</v>
      </c>
    </row>
    <row r="24" spans="1:2" ht="15" thickBot="1" x14ac:dyDescent="0.4">
      <c r="A24" s="13" t="s">
        <v>158</v>
      </c>
      <c r="B24" s="3">
        <v>4264383.5616438352</v>
      </c>
    </row>
    <row r="25" spans="1:2" ht="15" thickBot="1" x14ac:dyDescent="0.4">
      <c r="A25" s="13" t="s">
        <v>159</v>
      </c>
      <c r="B25" s="3">
        <v>5713150.6849315064</v>
      </c>
    </row>
    <row r="26" spans="1:2" ht="15" thickBot="1" x14ac:dyDescent="0.4">
      <c r="A26" s="13" t="s">
        <v>160</v>
      </c>
      <c r="B26" s="3">
        <v>6078082.1917808224</v>
      </c>
    </row>
    <row r="27" spans="1:2" ht="15" thickBot="1" x14ac:dyDescent="0.4">
      <c r="A27" s="13" t="s">
        <v>161</v>
      </c>
      <c r="B27" s="3">
        <v>9095890.4109589048</v>
      </c>
    </row>
    <row r="28" spans="1:2" ht="15" thickBot="1" x14ac:dyDescent="0.4">
      <c r="A28" s="13" t="s">
        <v>162</v>
      </c>
      <c r="B28" s="3">
        <v>9039452.0547945201</v>
      </c>
    </row>
    <row r="29" spans="1:2" ht="15" thickBot="1" x14ac:dyDescent="0.4">
      <c r="A29" s="13" t="s">
        <v>163</v>
      </c>
      <c r="B29" s="3">
        <v>4346027.3972602738</v>
      </c>
    </row>
    <row r="30" spans="1:2" ht="15" thickBot="1" x14ac:dyDescent="0.4">
      <c r="A30" s="13" t="s">
        <v>164</v>
      </c>
      <c r="B30" s="3">
        <v>2638356.1643835618</v>
      </c>
    </row>
    <row r="31" spans="1:2" ht="15" thickBot="1" x14ac:dyDescent="0.4">
      <c r="A31" s="13" t="s">
        <v>165</v>
      </c>
      <c r="B31" s="3">
        <v>1975890.4109589041</v>
      </c>
    </row>
    <row r="32" spans="1:2" ht="15" thickBot="1" x14ac:dyDescent="0.4">
      <c r="A32" s="13" t="s">
        <v>166</v>
      </c>
      <c r="B32" s="3">
        <v>442465.75342465751</v>
      </c>
    </row>
    <row r="33" spans="1:2" ht="15" thickBot="1" x14ac:dyDescent="0.4">
      <c r="A33" s="13" t="s">
        <v>167</v>
      </c>
      <c r="B33" s="3">
        <v>1210684.9315068494</v>
      </c>
    </row>
    <row r="34" spans="1:2" ht="15" thickBot="1" x14ac:dyDescent="0.4">
      <c r="A34" s="13" t="s">
        <v>168</v>
      </c>
      <c r="B34" s="3">
        <v>5003013.6986301374</v>
      </c>
    </row>
    <row r="35" spans="1:2" ht="15" thickBot="1" x14ac:dyDescent="0.4">
      <c r="A35" s="72" t="s">
        <v>169</v>
      </c>
      <c r="B35" s="19">
        <v>890410.95890410955</v>
      </c>
    </row>
    <row r="36" spans="1:2" ht="15" thickBot="1" x14ac:dyDescent="0.4">
      <c r="A36" s="73" t="s">
        <v>170</v>
      </c>
      <c r="B36" s="3">
        <v>12542739.726027397</v>
      </c>
    </row>
    <row r="37" spans="1:2" ht="15" thickBot="1" x14ac:dyDescent="0.4">
      <c r="A37" s="72" t="s">
        <v>171</v>
      </c>
      <c r="B37" s="19">
        <v>800821.91780821921</v>
      </c>
    </row>
    <row r="38" spans="1:2" ht="15" thickBot="1" x14ac:dyDescent="0.4">
      <c r="A38" s="72" t="s">
        <v>172</v>
      </c>
      <c r="B38" s="19">
        <v>1358630.1369863015</v>
      </c>
    </row>
    <row r="39" spans="1:2" ht="15" thickBot="1" x14ac:dyDescent="0.4">
      <c r="A39" s="72" t="s">
        <v>173</v>
      </c>
      <c r="B39" s="19">
        <v>1293150.6849315069</v>
      </c>
    </row>
    <row r="40" spans="1:2" ht="15" thickBot="1" x14ac:dyDescent="0.4">
      <c r="A40" s="74" t="s">
        <v>174</v>
      </c>
      <c r="B40" s="19">
        <v>1024383.5616438356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E6C9-B600-4081-AE4D-E66D13F8179E}">
  <dimension ref="A1:AF40"/>
  <sheetViews>
    <sheetView workbookViewId="0">
      <selection activeCell="I2" sqref="I2"/>
    </sheetView>
  </sheetViews>
  <sheetFormatPr defaultRowHeight="14.5" x14ac:dyDescent="0.35"/>
  <cols>
    <col min="1" max="1" width="20.36328125" style="75" bestFit="1" customWidth="1"/>
    <col min="2" max="2" width="11.81640625" bestFit="1" customWidth="1"/>
    <col min="3" max="3" width="4.81640625" bestFit="1" customWidth="1"/>
    <col min="4" max="4" width="6.81640625" bestFit="1" customWidth="1"/>
    <col min="5" max="5" width="7.08984375" bestFit="1" customWidth="1"/>
    <col min="6" max="6" width="11.81640625" bestFit="1" customWidth="1"/>
    <col min="7" max="7" width="8.81640625" bestFit="1" customWidth="1"/>
    <col min="8" max="8" width="11.81640625" bestFit="1" customWidth="1"/>
    <col min="9" max="9" width="7.81640625" bestFit="1" customWidth="1"/>
    <col min="10" max="11" width="8.26953125" bestFit="1" customWidth="1"/>
    <col min="12" max="12" width="6.36328125" bestFit="1" customWidth="1"/>
    <col min="13" max="14" width="3.08984375" bestFit="1" customWidth="1"/>
    <col min="15" max="15" width="11.81640625" bestFit="1" customWidth="1"/>
    <col min="16" max="16" width="2.90625" bestFit="1" customWidth="1"/>
    <col min="17" max="17" width="21.54296875" bestFit="1" customWidth="1"/>
    <col min="18" max="18" width="7.54296875" bestFit="1" customWidth="1"/>
    <col min="19" max="19" width="11.81640625" bestFit="1" customWidth="1"/>
    <col min="20" max="20" width="8.1796875" bestFit="1" customWidth="1"/>
    <col min="21" max="21" width="7.90625" bestFit="1" customWidth="1"/>
    <col min="22" max="22" width="8.54296875" bestFit="1" customWidth="1"/>
    <col min="24" max="24" width="8.08984375" bestFit="1" customWidth="1"/>
    <col min="25" max="25" width="8.26953125" bestFit="1" customWidth="1"/>
    <col min="26" max="27" width="10.08984375" bestFit="1" customWidth="1"/>
    <col min="28" max="28" width="17.6328125" bestFit="1" customWidth="1"/>
    <col min="29" max="29" width="7.81640625" bestFit="1" customWidth="1"/>
    <col min="30" max="30" width="8.6328125" bestFit="1" customWidth="1"/>
    <col min="31" max="31" width="11.81640625" bestFit="1" customWidth="1"/>
    <col min="32" max="32" width="17.6328125" bestFit="1" customWidth="1"/>
  </cols>
  <sheetData>
    <row r="1" spans="1:32" ht="87.5" thickBot="1" x14ac:dyDescent="0.4">
      <c r="A1" s="12" t="s">
        <v>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24" t="s">
        <v>27</v>
      </c>
      <c r="I1" s="12" t="s">
        <v>28</v>
      </c>
      <c r="J1" s="25" t="s">
        <v>29</v>
      </c>
      <c r="K1" s="26" t="s">
        <v>30</v>
      </c>
      <c r="L1" s="25" t="s">
        <v>31</v>
      </c>
      <c r="M1" s="25" t="s">
        <v>32</v>
      </c>
      <c r="N1" s="25" t="s">
        <v>33</v>
      </c>
      <c r="O1" s="25" t="s">
        <v>34</v>
      </c>
      <c r="P1" s="25" t="s">
        <v>35</v>
      </c>
      <c r="Q1" s="12" t="s">
        <v>36</v>
      </c>
      <c r="R1" s="27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12" t="s">
        <v>42</v>
      </c>
      <c r="X1" s="12" t="s">
        <v>43</v>
      </c>
      <c r="Y1" s="12" t="s">
        <v>44</v>
      </c>
      <c r="Z1" s="12" t="s">
        <v>45</v>
      </c>
      <c r="AA1" s="12" t="s">
        <v>46</v>
      </c>
      <c r="AB1" s="19" t="s">
        <v>47</v>
      </c>
      <c r="AC1" s="19" t="s">
        <v>48</v>
      </c>
      <c r="AD1" s="28" t="s">
        <v>49</v>
      </c>
      <c r="AE1" s="29" t="s">
        <v>50</v>
      </c>
      <c r="AF1" s="30" t="s">
        <v>51</v>
      </c>
    </row>
    <row r="2" spans="1:32" ht="29.5" thickBot="1" x14ac:dyDescent="0.4">
      <c r="A2" s="13" t="s">
        <v>137</v>
      </c>
      <c r="B2" s="3">
        <v>6596986.3013698626</v>
      </c>
      <c r="C2" s="3">
        <v>1910</v>
      </c>
      <c r="D2" s="3">
        <v>-0.02</v>
      </c>
      <c r="E2" s="3">
        <v>0.05</v>
      </c>
      <c r="F2" s="3">
        <f>H2*0.55</f>
        <v>311.85000000000002</v>
      </c>
      <c r="G2" s="3">
        <v>567</v>
      </c>
      <c r="H2" s="31">
        <f t="shared" ref="H2:H40" si="0">I2*K2</f>
        <v>567</v>
      </c>
      <c r="I2" s="3">
        <v>630</v>
      </c>
      <c r="J2" s="32">
        <f>G2/I2</f>
        <v>0.9</v>
      </c>
      <c r="K2" s="33">
        <v>0.9</v>
      </c>
      <c r="L2" s="32">
        <f t="shared" ref="L2:L12" si="1">0.2*H2</f>
        <v>113.4</v>
      </c>
      <c r="M2" s="20">
        <v>4</v>
      </c>
      <c r="N2" s="20">
        <v>4</v>
      </c>
      <c r="O2" s="3">
        <f>AVERAGE(F2,H2)</f>
        <v>439.42500000000001</v>
      </c>
      <c r="P2" s="20">
        <v>1</v>
      </c>
      <c r="Q2" s="13" t="s">
        <v>52</v>
      </c>
      <c r="R2" s="34" t="s">
        <v>53</v>
      </c>
      <c r="S2" s="3">
        <f>B2/G2</f>
        <v>11634.896475079122</v>
      </c>
      <c r="T2" s="3" t="e">
        <f>B2/#REF!</f>
        <v>#REF!</v>
      </c>
      <c r="U2" s="35">
        <v>1.9330000000000001</v>
      </c>
      <c r="V2" s="3">
        <f t="shared" ref="V2:V40" si="2">U2*1000</f>
        <v>1933</v>
      </c>
      <c r="W2" s="3">
        <v>1</v>
      </c>
      <c r="X2" s="36">
        <v>7</v>
      </c>
      <c r="Y2" s="36">
        <v>7</v>
      </c>
      <c r="Z2" s="37">
        <v>40689</v>
      </c>
      <c r="AA2" s="37">
        <v>47994</v>
      </c>
      <c r="AB2" s="3"/>
      <c r="AC2" s="38">
        <v>3848.44</v>
      </c>
      <c r="AD2" s="3">
        <v>630</v>
      </c>
      <c r="AE2" s="39">
        <f>AC2/(AD2*24*366/1000)</f>
        <v>0.69542747274987715</v>
      </c>
      <c r="AF2" s="30">
        <v>0.69542747274987715</v>
      </c>
    </row>
    <row r="3" spans="1:32" ht="44" thickBot="1" x14ac:dyDescent="0.4">
      <c r="A3" s="13" t="s">
        <v>138</v>
      </c>
      <c r="B3" s="3">
        <v>18929589.041095886</v>
      </c>
      <c r="C3" s="3">
        <v>1830</v>
      </c>
      <c r="D3" s="3">
        <v>-0.02</v>
      </c>
      <c r="E3" s="3">
        <v>0.05</v>
      </c>
      <c r="F3" s="3">
        <f>H3*0.55</f>
        <v>495.00000000000006</v>
      </c>
      <c r="G3" s="3">
        <v>900</v>
      </c>
      <c r="H3" s="31">
        <f t="shared" si="0"/>
        <v>900</v>
      </c>
      <c r="I3" s="3">
        <v>1000</v>
      </c>
      <c r="J3" s="32">
        <f>G3/I3</f>
        <v>0.9</v>
      </c>
      <c r="K3" s="33">
        <v>0.9</v>
      </c>
      <c r="L3" s="32">
        <f t="shared" si="1"/>
        <v>180</v>
      </c>
      <c r="M3" s="20">
        <v>4</v>
      </c>
      <c r="N3" s="20">
        <v>4</v>
      </c>
      <c r="O3" s="3">
        <f>AVERAGE(F3,H3)</f>
        <v>697.5</v>
      </c>
      <c r="P3" s="20">
        <v>1</v>
      </c>
      <c r="Q3" s="13" t="s">
        <v>54</v>
      </c>
      <c r="R3" s="34" t="s">
        <v>53</v>
      </c>
      <c r="S3" s="3">
        <f>B3/G3</f>
        <v>21032.876712328762</v>
      </c>
      <c r="T3" s="3" t="e">
        <f>B3/#REF!</f>
        <v>#REF!</v>
      </c>
      <c r="U3" s="35">
        <v>1.7170000000000001</v>
      </c>
      <c r="V3" s="3">
        <f t="shared" si="2"/>
        <v>1717</v>
      </c>
      <c r="W3" s="3">
        <v>2</v>
      </c>
      <c r="X3" s="36">
        <v>12</v>
      </c>
      <c r="Y3" s="36">
        <v>12</v>
      </c>
      <c r="Z3" s="40" t="s">
        <v>55</v>
      </c>
      <c r="AA3" s="40" t="s">
        <v>56</v>
      </c>
      <c r="AB3" s="3"/>
      <c r="AC3" s="38">
        <v>6313.73</v>
      </c>
      <c r="AD3" s="15">
        <v>1000</v>
      </c>
      <c r="AE3" s="39">
        <f t="shared" ref="AE3:AE40" si="3">AC3/(AD3*24*366/1000)</f>
        <v>0.71877618397085608</v>
      </c>
      <c r="AF3" s="30">
        <v>0.71877618397085608</v>
      </c>
    </row>
    <row r="4" spans="1:32" ht="29.5" thickBot="1" x14ac:dyDescent="0.4">
      <c r="A4" s="14" t="s">
        <v>139</v>
      </c>
      <c r="B4" s="15">
        <v>1509041.0958904109</v>
      </c>
      <c r="C4" s="15">
        <v>5100</v>
      </c>
      <c r="D4" s="15">
        <v>0.03</v>
      </c>
      <c r="E4" s="15">
        <v>0.05</v>
      </c>
      <c r="F4" s="3">
        <f>H4*0.55</f>
        <v>28.875000000000004</v>
      </c>
      <c r="G4" s="15">
        <v>94</v>
      </c>
      <c r="H4" s="31">
        <f t="shared" si="0"/>
        <v>52.5</v>
      </c>
      <c r="I4" s="15">
        <v>105</v>
      </c>
      <c r="J4" s="41">
        <f>G4/I4</f>
        <v>0.89523809523809528</v>
      </c>
      <c r="K4" s="33">
        <v>0.5</v>
      </c>
      <c r="L4" s="32">
        <f t="shared" si="1"/>
        <v>10.5</v>
      </c>
      <c r="M4" s="42">
        <v>4</v>
      </c>
      <c r="N4" s="42">
        <v>4</v>
      </c>
      <c r="O4" s="3">
        <f>AVERAGE(F4,H4)</f>
        <v>40.6875</v>
      </c>
      <c r="P4" s="42">
        <v>1</v>
      </c>
      <c r="Q4" s="14" t="s">
        <v>1</v>
      </c>
      <c r="R4" s="34" t="s">
        <v>53</v>
      </c>
      <c r="S4" s="15">
        <f>B4/G4</f>
        <v>16053.628679685224</v>
      </c>
      <c r="T4" s="3" t="e">
        <f>B4/#REF!</f>
        <v>#REF!</v>
      </c>
      <c r="U4" s="43">
        <v>4.45</v>
      </c>
      <c r="V4" s="15">
        <f t="shared" si="2"/>
        <v>4450</v>
      </c>
      <c r="W4" s="15">
        <v>3</v>
      </c>
      <c r="X4" s="44">
        <v>12</v>
      </c>
      <c r="Y4" s="44">
        <v>0</v>
      </c>
      <c r="Z4" s="45">
        <v>40689</v>
      </c>
      <c r="AA4" s="45">
        <v>47994</v>
      </c>
      <c r="AB4" s="3"/>
      <c r="AC4" s="3">
        <v>258.72000000000003</v>
      </c>
      <c r="AD4" s="3">
        <v>165</v>
      </c>
      <c r="AE4" s="39">
        <f t="shared" si="3"/>
        <v>0.17850637522768673</v>
      </c>
      <c r="AF4" s="30">
        <v>0.17850637522768673</v>
      </c>
    </row>
    <row r="5" spans="1:32" ht="29.5" thickBot="1" x14ac:dyDescent="0.4">
      <c r="A5" s="16" t="s">
        <v>140</v>
      </c>
      <c r="B5" s="17">
        <v>2011232.8767123288</v>
      </c>
      <c r="C5" s="17">
        <v>2430</v>
      </c>
      <c r="D5" s="17">
        <v>0.03</v>
      </c>
      <c r="E5" s="17">
        <v>0.05</v>
      </c>
      <c r="F5" s="3">
        <f>H5*0.55</f>
        <v>5.1700000000000008</v>
      </c>
      <c r="G5" s="17">
        <v>175</v>
      </c>
      <c r="H5" s="31">
        <f t="shared" si="0"/>
        <v>9.4</v>
      </c>
      <c r="I5" s="17">
        <v>94</v>
      </c>
      <c r="J5" s="41">
        <f>G5/I5</f>
        <v>1.8617021276595744</v>
      </c>
      <c r="K5" s="33">
        <v>0.1</v>
      </c>
      <c r="L5" s="32">
        <f t="shared" si="1"/>
        <v>1.8800000000000001</v>
      </c>
      <c r="M5" s="42">
        <v>4</v>
      </c>
      <c r="N5" s="42">
        <v>4</v>
      </c>
      <c r="O5" s="3">
        <f>AVERAGE(F5,H5)</f>
        <v>7.2850000000000001</v>
      </c>
      <c r="P5" s="42">
        <v>1</v>
      </c>
      <c r="Q5" s="16" t="s">
        <v>57</v>
      </c>
      <c r="R5" s="16" t="s">
        <v>53</v>
      </c>
      <c r="S5" s="17">
        <f>B5/G5</f>
        <v>11492.759295499021</v>
      </c>
      <c r="T5" s="3" t="e">
        <f>B5/#REF!</f>
        <v>#REF!</v>
      </c>
      <c r="U5" s="16">
        <v>2.2879999999999998</v>
      </c>
      <c r="V5" s="17">
        <f t="shared" si="2"/>
        <v>2288</v>
      </c>
      <c r="W5" s="17">
        <v>4</v>
      </c>
      <c r="X5" s="46">
        <v>4</v>
      </c>
      <c r="Y5" s="46">
        <v>0</v>
      </c>
      <c r="Z5" s="47">
        <v>40689</v>
      </c>
      <c r="AA5" s="47">
        <v>43611</v>
      </c>
      <c r="AB5" s="3"/>
      <c r="AC5" s="3">
        <v>778.64</v>
      </c>
      <c r="AD5" s="3">
        <v>288</v>
      </c>
      <c r="AE5" s="39">
        <f t="shared" si="3"/>
        <v>0.30778815017202998</v>
      </c>
      <c r="AF5" s="30">
        <v>0.30778815017202998</v>
      </c>
    </row>
    <row r="6" spans="1:32" ht="29.5" thickBot="1" x14ac:dyDescent="0.4">
      <c r="A6" s="13" t="s">
        <v>141</v>
      </c>
      <c r="B6" s="3">
        <v>6992054.7945205476</v>
      </c>
      <c r="C6" s="3">
        <v>2520</v>
      </c>
      <c r="D6" s="3">
        <v>0</v>
      </c>
      <c r="E6" s="3">
        <v>0</v>
      </c>
      <c r="F6" s="3">
        <f>H6*0.55</f>
        <v>440.00000000000006</v>
      </c>
      <c r="G6" s="3">
        <v>900</v>
      </c>
      <c r="H6" s="31">
        <f t="shared" si="0"/>
        <v>800</v>
      </c>
      <c r="I6" s="3">
        <v>1000</v>
      </c>
      <c r="J6" s="32">
        <f>G6/I6</f>
        <v>0.9</v>
      </c>
      <c r="K6" s="33">
        <v>0.8</v>
      </c>
      <c r="L6" s="32">
        <f t="shared" si="1"/>
        <v>160</v>
      </c>
      <c r="M6" s="20">
        <v>4</v>
      </c>
      <c r="N6" s="20">
        <v>4</v>
      </c>
      <c r="O6" s="3">
        <f>AVERAGE(F6,H6)</f>
        <v>620</v>
      </c>
      <c r="P6" s="20">
        <v>1</v>
      </c>
      <c r="Q6" s="13" t="s">
        <v>58</v>
      </c>
      <c r="R6" s="34" t="s">
        <v>53</v>
      </c>
      <c r="S6" s="3">
        <f>B6/G6</f>
        <v>7768.9497716894975</v>
      </c>
      <c r="T6" s="3" t="e">
        <f>B6/#REF!</f>
        <v>#REF!</v>
      </c>
      <c r="U6" s="35">
        <v>2.0990000000000002</v>
      </c>
      <c r="V6" s="3">
        <f t="shared" si="2"/>
        <v>2099</v>
      </c>
      <c r="W6" s="3">
        <v>5</v>
      </c>
      <c r="X6" s="36">
        <v>7</v>
      </c>
      <c r="Y6" s="36">
        <v>7</v>
      </c>
      <c r="Z6" s="37">
        <v>40689</v>
      </c>
      <c r="AA6" s="37">
        <v>47994</v>
      </c>
      <c r="AB6" s="3"/>
      <c r="AC6" s="38">
        <v>4158.3100000000004</v>
      </c>
      <c r="AD6" s="3">
        <v>1000</v>
      </c>
      <c r="AE6" s="39">
        <f t="shared" si="3"/>
        <v>0.47339594717668493</v>
      </c>
      <c r="AF6" s="30">
        <v>0.47339594717668493</v>
      </c>
    </row>
    <row r="7" spans="1:32" ht="29.5" thickBot="1" x14ac:dyDescent="0.4">
      <c r="A7" s="14" t="s">
        <v>142</v>
      </c>
      <c r="B7" s="15">
        <v>2715342.4657534244</v>
      </c>
      <c r="C7" s="15">
        <v>4360</v>
      </c>
      <c r="D7" s="15">
        <v>0.03</v>
      </c>
      <c r="E7" s="15">
        <v>0.05</v>
      </c>
      <c r="F7" s="3">
        <f>H7*0.55</f>
        <v>57.750000000000007</v>
      </c>
      <c r="G7" s="15">
        <v>189</v>
      </c>
      <c r="H7" s="31">
        <f t="shared" si="0"/>
        <v>105</v>
      </c>
      <c r="I7" s="15">
        <v>210</v>
      </c>
      <c r="J7" s="41">
        <f>G7/I7</f>
        <v>0.9</v>
      </c>
      <c r="K7" s="33">
        <v>0.5</v>
      </c>
      <c r="L7" s="32">
        <f t="shared" si="1"/>
        <v>21</v>
      </c>
      <c r="M7" s="42">
        <v>4</v>
      </c>
      <c r="N7" s="42">
        <v>4</v>
      </c>
      <c r="O7" s="3">
        <f>AVERAGE(F7,H7)</f>
        <v>81.375</v>
      </c>
      <c r="P7" s="42">
        <v>1</v>
      </c>
      <c r="Q7" s="14" t="s">
        <v>2</v>
      </c>
      <c r="R7" s="34" t="s">
        <v>53</v>
      </c>
      <c r="S7" s="15">
        <f>B7/G7</f>
        <v>14366.891353192723</v>
      </c>
      <c r="T7" s="3" t="e">
        <f>B7/#REF!</f>
        <v>#REF!</v>
      </c>
      <c r="U7" s="43">
        <v>3.9289999999999998</v>
      </c>
      <c r="V7" s="15">
        <f t="shared" si="2"/>
        <v>3929</v>
      </c>
      <c r="W7" s="15">
        <v>6</v>
      </c>
      <c r="X7" s="44">
        <v>2</v>
      </c>
      <c r="Y7" s="44">
        <v>0</v>
      </c>
      <c r="Z7" s="45">
        <v>40689</v>
      </c>
      <c r="AA7" s="45">
        <v>47994</v>
      </c>
      <c r="AB7" s="3"/>
      <c r="AC7" s="3">
        <v>907.1</v>
      </c>
      <c r="AD7" s="3">
        <v>210</v>
      </c>
      <c r="AE7" s="39">
        <f t="shared" si="3"/>
        <v>0.49174906756873971</v>
      </c>
      <c r="AF7" s="30">
        <v>0.49174906756873971</v>
      </c>
    </row>
    <row r="8" spans="1:32" ht="29.5" thickBot="1" x14ac:dyDescent="0.4">
      <c r="A8" s="14" t="s">
        <v>143</v>
      </c>
      <c r="B8" s="15">
        <v>871232.87671232875</v>
      </c>
      <c r="C8" s="15">
        <v>3910</v>
      </c>
      <c r="D8" s="15">
        <v>0.03</v>
      </c>
      <c r="E8" s="15">
        <v>0.05</v>
      </c>
      <c r="F8" s="3">
        <f>H8*0.55</f>
        <v>60.500000000000007</v>
      </c>
      <c r="G8" s="15">
        <v>198</v>
      </c>
      <c r="H8" s="31">
        <f t="shared" si="0"/>
        <v>110</v>
      </c>
      <c r="I8" s="15">
        <v>220</v>
      </c>
      <c r="J8" s="41">
        <f>G8/I8</f>
        <v>0.9</v>
      </c>
      <c r="K8" s="33">
        <v>0.5</v>
      </c>
      <c r="L8" s="32">
        <f t="shared" si="1"/>
        <v>22</v>
      </c>
      <c r="M8" s="42">
        <v>4</v>
      </c>
      <c r="N8" s="42">
        <v>4</v>
      </c>
      <c r="O8" s="3">
        <f>AVERAGE(F8,H8)</f>
        <v>85.25</v>
      </c>
      <c r="P8" s="42">
        <v>1</v>
      </c>
      <c r="Q8" s="14" t="s">
        <v>3</v>
      </c>
      <c r="R8" s="34" t="s">
        <v>53</v>
      </c>
      <c r="S8" s="15">
        <f>B8/G8</f>
        <v>4400.1660440016603</v>
      </c>
      <c r="T8" s="3" t="e">
        <f>B8/#REF!</f>
        <v>#REF!</v>
      </c>
      <c r="U8" s="43">
        <v>4.2809999999999997</v>
      </c>
      <c r="V8" s="15">
        <f t="shared" si="2"/>
        <v>4281</v>
      </c>
      <c r="W8" s="15">
        <v>7</v>
      </c>
      <c r="X8" s="44">
        <v>12</v>
      </c>
      <c r="Y8" s="44">
        <v>0</v>
      </c>
      <c r="Z8" s="45">
        <v>40689</v>
      </c>
      <c r="AA8" s="45">
        <v>47994</v>
      </c>
      <c r="AB8" s="3"/>
      <c r="AC8" s="3">
        <v>323.08</v>
      </c>
      <c r="AD8" s="3">
        <v>220</v>
      </c>
      <c r="AE8" s="39">
        <f t="shared" si="3"/>
        <v>0.16718413644643151</v>
      </c>
      <c r="AF8" s="30">
        <v>0.16718413644643151</v>
      </c>
    </row>
    <row r="9" spans="1:32" ht="44" thickBot="1" x14ac:dyDescent="0.4">
      <c r="A9" s="13" t="s">
        <v>144</v>
      </c>
      <c r="B9" s="3">
        <v>8828493.1506849322</v>
      </c>
      <c r="C9" s="3">
        <v>3330</v>
      </c>
      <c r="D9" s="3">
        <v>0.03</v>
      </c>
      <c r="E9" s="3">
        <v>0.05</v>
      </c>
      <c r="F9" s="3">
        <f>H9*0.55</f>
        <v>207.9</v>
      </c>
      <c r="G9" s="3">
        <v>378</v>
      </c>
      <c r="H9" s="31">
        <f t="shared" si="0"/>
        <v>378</v>
      </c>
      <c r="I9" s="3">
        <v>420</v>
      </c>
      <c r="J9" s="32">
        <f>G9/I9</f>
        <v>0.9</v>
      </c>
      <c r="K9" s="33">
        <v>0.9</v>
      </c>
      <c r="L9" s="32">
        <f t="shared" si="1"/>
        <v>75.600000000000009</v>
      </c>
      <c r="M9" s="20">
        <v>4</v>
      </c>
      <c r="N9" s="20">
        <v>4</v>
      </c>
      <c r="O9" s="3">
        <f>AVERAGE(F9,H9)</f>
        <v>292.95</v>
      </c>
      <c r="P9" s="20">
        <v>1</v>
      </c>
      <c r="Q9" s="13" t="s">
        <v>59</v>
      </c>
      <c r="R9" s="34" t="s">
        <v>53</v>
      </c>
      <c r="S9" s="3">
        <f>B9/G9</f>
        <v>23355.801985938975</v>
      </c>
      <c r="T9" s="3" t="e">
        <f>B9/#REF!</f>
        <v>#REF!</v>
      </c>
      <c r="U9" s="35">
        <v>3.4590000000000001</v>
      </c>
      <c r="V9" s="3">
        <f t="shared" si="2"/>
        <v>3459</v>
      </c>
      <c r="W9" s="48">
        <v>8</v>
      </c>
      <c r="X9" s="36">
        <v>12</v>
      </c>
      <c r="Y9" s="36">
        <v>12</v>
      </c>
      <c r="Z9" s="40" t="s">
        <v>55</v>
      </c>
      <c r="AA9" s="40" t="s">
        <v>56</v>
      </c>
      <c r="AB9" s="3"/>
      <c r="AC9" s="38">
        <v>2512.06</v>
      </c>
      <c r="AD9" s="3">
        <v>420</v>
      </c>
      <c r="AE9" s="39">
        <f t="shared" si="3"/>
        <v>0.68090792783415732</v>
      </c>
      <c r="AF9" s="30">
        <v>0.68090792783415732</v>
      </c>
    </row>
    <row r="10" spans="1:32" ht="44" thickBot="1" x14ac:dyDescent="0.4">
      <c r="A10" s="13" t="s">
        <v>145</v>
      </c>
      <c r="B10" s="3">
        <v>16366027.397260275</v>
      </c>
      <c r="C10" s="3">
        <v>3230</v>
      </c>
      <c r="D10" s="3">
        <v>-0.02</v>
      </c>
      <c r="E10" s="3">
        <v>0.05</v>
      </c>
      <c r="F10" s="3">
        <f>H10*0.55</f>
        <v>247.50000000000003</v>
      </c>
      <c r="G10" s="3">
        <v>405</v>
      </c>
      <c r="H10" s="31">
        <f t="shared" si="0"/>
        <v>450</v>
      </c>
      <c r="I10" s="3">
        <v>500</v>
      </c>
      <c r="J10" s="32">
        <f>G10/I10</f>
        <v>0.81</v>
      </c>
      <c r="K10" s="33">
        <v>0.9</v>
      </c>
      <c r="L10" s="32">
        <f t="shared" si="1"/>
        <v>90</v>
      </c>
      <c r="M10" s="20">
        <v>4</v>
      </c>
      <c r="N10" s="20">
        <v>4</v>
      </c>
      <c r="O10" s="3">
        <f>AVERAGE(F10,H10)</f>
        <v>348.75</v>
      </c>
      <c r="P10" s="20">
        <v>1</v>
      </c>
      <c r="Q10" s="13" t="s">
        <v>60</v>
      </c>
      <c r="R10" s="34" t="s">
        <v>53</v>
      </c>
      <c r="S10" s="3">
        <f>B10/G10</f>
        <v>40409.944190766109</v>
      </c>
      <c r="T10" s="3" t="e">
        <f>B10/#REF!</f>
        <v>#REF!</v>
      </c>
      <c r="U10" s="35">
        <v>3.4590000000000001</v>
      </c>
      <c r="V10" s="3">
        <f t="shared" si="2"/>
        <v>3459</v>
      </c>
      <c r="W10" s="19">
        <v>9</v>
      </c>
      <c r="X10" s="36">
        <v>12</v>
      </c>
      <c r="Y10" s="36">
        <v>12</v>
      </c>
      <c r="Z10" s="40" t="s">
        <v>55</v>
      </c>
      <c r="AA10" s="40" t="s">
        <v>56</v>
      </c>
      <c r="AB10" s="3"/>
      <c r="AC10" s="38">
        <v>3308.21</v>
      </c>
      <c r="AD10" s="3">
        <v>500</v>
      </c>
      <c r="AE10" s="39">
        <f t="shared" si="3"/>
        <v>0.75323542805100185</v>
      </c>
      <c r="AF10" s="30">
        <v>0.75323542805100185</v>
      </c>
    </row>
    <row r="11" spans="1:32" ht="44" thickBot="1" x14ac:dyDescent="0.4">
      <c r="A11" s="13" t="s">
        <v>146</v>
      </c>
      <c r="B11" s="3">
        <v>16837260.273972601</v>
      </c>
      <c r="C11" s="3">
        <v>3440</v>
      </c>
      <c r="D11" s="3">
        <v>-0.02</v>
      </c>
      <c r="E11" s="3">
        <v>0.05</v>
      </c>
      <c r="F11" s="3">
        <f>H11*0.55</f>
        <v>247.50000000000003</v>
      </c>
      <c r="G11" s="3">
        <v>405</v>
      </c>
      <c r="H11" s="31">
        <f t="shared" si="0"/>
        <v>450</v>
      </c>
      <c r="I11" s="3">
        <v>500</v>
      </c>
      <c r="J11" s="32">
        <f>G11/I11</f>
        <v>0.81</v>
      </c>
      <c r="K11" s="33">
        <v>0.9</v>
      </c>
      <c r="L11" s="32">
        <f t="shared" si="1"/>
        <v>90</v>
      </c>
      <c r="M11" s="20">
        <v>4</v>
      </c>
      <c r="N11" s="20">
        <v>4</v>
      </c>
      <c r="O11" s="3">
        <f>AVERAGE(F11,H11)</f>
        <v>348.75</v>
      </c>
      <c r="P11" s="20">
        <v>1</v>
      </c>
      <c r="Q11" s="13" t="s">
        <v>61</v>
      </c>
      <c r="R11" s="34" t="s">
        <v>53</v>
      </c>
      <c r="S11" s="3">
        <f>B11/G11</f>
        <v>41573.482157957042</v>
      </c>
      <c r="T11" s="3" t="e">
        <f>B11/#REF!</f>
        <v>#REF!</v>
      </c>
      <c r="U11" s="35">
        <v>3.3809999999999998</v>
      </c>
      <c r="V11" s="3">
        <f t="shared" si="2"/>
        <v>3381</v>
      </c>
      <c r="W11" s="3">
        <v>10</v>
      </c>
      <c r="X11" s="36">
        <v>12</v>
      </c>
      <c r="Y11" s="36">
        <v>12</v>
      </c>
      <c r="Z11" s="40" t="s">
        <v>55</v>
      </c>
      <c r="AA11" s="40" t="s">
        <v>56</v>
      </c>
      <c r="AB11" s="3"/>
      <c r="AC11" s="38">
        <v>3157.55</v>
      </c>
      <c r="AD11" s="3">
        <v>500</v>
      </c>
      <c r="AE11" s="39">
        <f t="shared" si="3"/>
        <v>0.71893214936247729</v>
      </c>
      <c r="AF11" s="30">
        <v>0.71893214936247729</v>
      </c>
    </row>
    <row r="12" spans="1:32" ht="44" thickBot="1" x14ac:dyDescent="0.4">
      <c r="A12" s="13" t="s">
        <v>147</v>
      </c>
      <c r="B12" s="3">
        <v>9413150.6849315073</v>
      </c>
      <c r="C12" s="3">
        <v>1790</v>
      </c>
      <c r="D12" s="3">
        <v>-0.02</v>
      </c>
      <c r="E12" s="3">
        <v>0.05</v>
      </c>
      <c r="F12" s="3">
        <f>H12*0.55</f>
        <v>495.00000000000006</v>
      </c>
      <c r="G12" s="3">
        <v>900</v>
      </c>
      <c r="H12" s="31">
        <f t="shared" si="0"/>
        <v>900</v>
      </c>
      <c r="I12" s="3">
        <v>1000</v>
      </c>
      <c r="J12" s="32">
        <f>G12/I12</f>
        <v>0.9</v>
      </c>
      <c r="K12" s="33">
        <v>0.9</v>
      </c>
      <c r="L12" s="32">
        <f t="shared" si="1"/>
        <v>180</v>
      </c>
      <c r="M12" s="20">
        <v>4</v>
      </c>
      <c r="N12" s="20">
        <v>4</v>
      </c>
      <c r="O12" s="3">
        <f>AVERAGE(F12,H12)</f>
        <v>697.5</v>
      </c>
      <c r="P12" s="20">
        <v>1</v>
      </c>
      <c r="Q12" s="13" t="s">
        <v>62</v>
      </c>
      <c r="R12" s="34" t="s">
        <v>53</v>
      </c>
      <c r="S12" s="3">
        <f>B12/G12</f>
        <v>10459.056316590564</v>
      </c>
      <c r="T12" s="3" t="e">
        <f>B12/#REF!</f>
        <v>#REF!</v>
      </c>
      <c r="U12" s="35">
        <v>1.6419999999999999</v>
      </c>
      <c r="V12" s="3">
        <f t="shared" si="2"/>
        <v>1642</v>
      </c>
      <c r="W12" s="3">
        <v>11</v>
      </c>
      <c r="X12" s="36">
        <v>12</v>
      </c>
      <c r="Y12" s="36">
        <v>12</v>
      </c>
      <c r="Z12" s="40" t="s">
        <v>55</v>
      </c>
      <c r="AA12" s="40" t="s">
        <v>56</v>
      </c>
      <c r="AB12" s="3"/>
      <c r="AC12" s="38">
        <v>2916.35</v>
      </c>
      <c r="AD12" s="3">
        <v>1000</v>
      </c>
      <c r="AE12" s="39">
        <f t="shared" si="3"/>
        <v>0.33200705828779598</v>
      </c>
      <c r="AF12" s="30">
        <v>0.33200705828779598</v>
      </c>
    </row>
    <row r="13" spans="1:32" ht="58.5" thickBot="1" x14ac:dyDescent="0.4">
      <c r="A13" s="18" t="s">
        <v>148</v>
      </c>
      <c r="B13" s="19">
        <v>648219.17808219173</v>
      </c>
      <c r="C13" s="19">
        <v>0</v>
      </c>
      <c r="D13" s="19">
        <v>0</v>
      </c>
      <c r="E13" s="19">
        <v>-1.4999999999999999E-2</v>
      </c>
      <c r="F13" s="3">
        <f>H13*0.55</f>
        <v>26.928000000000004</v>
      </c>
      <c r="G13" s="19">
        <v>48.96</v>
      </c>
      <c r="H13" s="31">
        <f t="shared" si="0"/>
        <v>48.96</v>
      </c>
      <c r="I13" s="19">
        <v>58</v>
      </c>
      <c r="J13" s="49">
        <f>G13/I13</f>
        <v>0.84413793103448276</v>
      </c>
      <c r="K13" s="33">
        <v>0.84413793103448276</v>
      </c>
      <c r="L13" s="49">
        <f t="shared" ref="L13:L19" si="4">H13</f>
        <v>48.96</v>
      </c>
      <c r="M13" s="22">
        <v>1</v>
      </c>
      <c r="N13" s="22">
        <v>1</v>
      </c>
      <c r="O13" s="3">
        <f>AVERAGE(F13,H13)</f>
        <v>37.944000000000003</v>
      </c>
      <c r="P13" s="22">
        <v>1</v>
      </c>
      <c r="Q13" s="18" t="s">
        <v>4</v>
      </c>
      <c r="R13" s="34" t="s">
        <v>63</v>
      </c>
      <c r="S13" s="19">
        <f>B13/G13</f>
        <v>13239.770794162412</v>
      </c>
      <c r="T13" s="3" t="e">
        <f>B13/#REF!</f>
        <v>#REF!</v>
      </c>
      <c r="U13" s="50">
        <v>0</v>
      </c>
      <c r="V13" s="19">
        <f t="shared" si="2"/>
        <v>0</v>
      </c>
      <c r="W13" s="3">
        <v>12</v>
      </c>
      <c r="X13" s="36">
        <v>12</v>
      </c>
      <c r="Y13" s="36">
        <v>12</v>
      </c>
      <c r="Z13" s="40" t="s">
        <v>64</v>
      </c>
      <c r="AA13" s="37">
        <v>48200</v>
      </c>
      <c r="AB13" s="3"/>
      <c r="AC13" s="38">
        <v>303.2</v>
      </c>
      <c r="AD13" s="3">
        <v>57.6</v>
      </c>
      <c r="AE13" s="39">
        <f t="shared" si="3"/>
        <v>0.59925875328880784</v>
      </c>
      <c r="AF13" s="30">
        <v>0.59925875328880784</v>
      </c>
    </row>
    <row r="14" spans="1:32" ht="58.5" thickBot="1" x14ac:dyDescent="0.4">
      <c r="A14" s="18" t="s">
        <v>149</v>
      </c>
      <c r="B14" s="19">
        <v>155616.43835616438</v>
      </c>
      <c r="C14" s="19">
        <v>0</v>
      </c>
      <c r="D14" s="19">
        <v>0</v>
      </c>
      <c r="E14" s="19">
        <v>-1.4999999999999999E-2</v>
      </c>
      <c r="F14" s="3">
        <f>H14*0.55</f>
        <v>9.3500000000000014</v>
      </c>
      <c r="G14" s="19">
        <v>17</v>
      </c>
      <c r="H14" s="31">
        <f t="shared" si="0"/>
        <v>17</v>
      </c>
      <c r="I14" s="19">
        <v>20</v>
      </c>
      <c r="J14" s="49">
        <f>G14/I14</f>
        <v>0.85</v>
      </c>
      <c r="K14" s="33">
        <v>0.85</v>
      </c>
      <c r="L14" s="49">
        <f t="shared" si="4"/>
        <v>17</v>
      </c>
      <c r="M14" s="22">
        <v>1</v>
      </c>
      <c r="N14" s="22">
        <v>1</v>
      </c>
      <c r="O14" s="3">
        <f>AVERAGE(F14,H14)</f>
        <v>13.175000000000001</v>
      </c>
      <c r="P14" s="22">
        <v>1</v>
      </c>
      <c r="Q14" s="18" t="s">
        <v>5</v>
      </c>
      <c r="R14" s="34" t="s">
        <v>63</v>
      </c>
      <c r="S14" s="19">
        <f>B14/G14</f>
        <v>9153.9081385979043</v>
      </c>
      <c r="T14" s="3" t="e">
        <f>B14/#REF!</f>
        <v>#REF!</v>
      </c>
      <c r="U14" s="50">
        <v>0</v>
      </c>
      <c r="V14" s="19">
        <f t="shared" si="2"/>
        <v>0</v>
      </c>
      <c r="W14" s="3">
        <v>13</v>
      </c>
      <c r="X14" s="36">
        <v>12</v>
      </c>
      <c r="Y14" s="36">
        <v>12</v>
      </c>
      <c r="Z14" s="40" t="s">
        <v>64</v>
      </c>
      <c r="AA14" s="37">
        <v>48200</v>
      </c>
      <c r="AB14" s="3"/>
      <c r="AC14" s="38">
        <v>80.67</v>
      </c>
      <c r="AD14" s="3">
        <v>20</v>
      </c>
      <c r="AE14" s="39">
        <f t="shared" si="3"/>
        <v>0.45918715846994534</v>
      </c>
      <c r="AF14" s="30">
        <v>0.45918715846994534</v>
      </c>
    </row>
    <row r="15" spans="1:32" ht="58.5" thickBot="1" x14ac:dyDescent="0.4">
      <c r="A15" s="18" t="s">
        <v>150</v>
      </c>
      <c r="B15" s="19">
        <v>516164.38356164383</v>
      </c>
      <c r="C15" s="19">
        <v>0</v>
      </c>
      <c r="D15" s="19">
        <v>0</v>
      </c>
      <c r="E15" s="19">
        <v>-1.4999999999999999E-2</v>
      </c>
      <c r="F15" s="3">
        <f>H15*0.55</f>
        <v>46.282499999999999</v>
      </c>
      <c r="G15" s="19">
        <v>84.149999999999991</v>
      </c>
      <c r="H15" s="31">
        <f t="shared" si="0"/>
        <v>84.149999999999991</v>
      </c>
      <c r="I15" s="19">
        <v>99</v>
      </c>
      <c r="J15" s="49">
        <f>G15/I15</f>
        <v>0.84999999999999987</v>
      </c>
      <c r="K15" s="33">
        <v>0.84999999999999987</v>
      </c>
      <c r="L15" s="49">
        <f t="shared" si="4"/>
        <v>84.149999999999991</v>
      </c>
      <c r="M15" s="22">
        <v>1</v>
      </c>
      <c r="N15" s="22">
        <v>1</v>
      </c>
      <c r="O15" s="3">
        <f>AVERAGE(F15,H15)</f>
        <v>65.216250000000002</v>
      </c>
      <c r="P15" s="22">
        <v>1</v>
      </c>
      <c r="Q15" s="18" t="s">
        <v>65</v>
      </c>
      <c r="R15" s="34" t="s">
        <v>63</v>
      </c>
      <c r="S15" s="19">
        <f>B15/G15</f>
        <v>6133.860767220961</v>
      </c>
      <c r="T15" s="3" t="e">
        <f>B15/#REF!</f>
        <v>#REF!</v>
      </c>
      <c r="U15" s="50">
        <v>0</v>
      </c>
      <c r="V15" s="19">
        <f t="shared" si="2"/>
        <v>0</v>
      </c>
      <c r="W15" s="3">
        <v>14</v>
      </c>
      <c r="X15" s="36">
        <v>12</v>
      </c>
      <c r="Y15" s="36">
        <v>12</v>
      </c>
      <c r="Z15" s="40" t="s">
        <v>64</v>
      </c>
      <c r="AA15" s="37">
        <v>48200</v>
      </c>
      <c r="AB15" s="3"/>
      <c r="AC15" s="3">
        <v>276</v>
      </c>
      <c r="AD15" s="3">
        <v>99</v>
      </c>
      <c r="AE15" s="39">
        <f t="shared" si="3"/>
        <v>0.31738146492244851</v>
      </c>
      <c r="AF15" s="30">
        <v>0.31738146492244851</v>
      </c>
    </row>
    <row r="16" spans="1:32" ht="58.5" thickBot="1" x14ac:dyDescent="0.4">
      <c r="A16" s="18" t="s">
        <v>151</v>
      </c>
      <c r="B16" s="19">
        <v>1261643.8356164384</v>
      </c>
      <c r="C16" s="19">
        <v>0</v>
      </c>
      <c r="D16" s="19">
        <v>0</v>
      </c>
      <c r="E16" s="19">
        <v>-1.4999999999999999E-2</v>
      </c>
      <c r="F16" s="3">
        <f>H16*0.55</f>
        <v>119.21250000000001</v>
      </c>
      <c r="G16" s="19">
        <v>216.75</v>
      </c>
      <c r="H16" s="31">
        <f t="shared" si="0"/>
        <v>216.75</v>
      </c>
      <c r="I16" s="19">
        <v>255</v>
      </c>
      <c r="J16" s="49">
        <f>G16/I16</f>
        <v>0.85</v>
      </c>
      <c r="K16" s="33">
        <v>0.85</v>
      </c>
      <c r="L16" s="49">
        <f t="shared" si="4"/>
        <v>216.75</v>
      </c>
      <c r="M16" s="22">
        <v>1</v>
      </c>
      <c r="N16" s="22">
        <v>1</v>
      </c>
      <c r="O16" s="3">
        <f>AVERAGE(F16,H16)</f>
        <v>167.98124999999999</v>
      </c>
      <c r="P16" s="22">
        <v>1</v>
      </c>
      <c r="Q16" s="18" t="s">
        <v>6</v>
      </c>
      <c r="R16" s="34" t="s">
        <v>63</v>
      </c>
      <c r="S16" s="19">
        <f>B16/G16</f>
        <v>5820.7328056121723</v>
      </c>
      <c r="T16" s="3" t="e">
        <f>B16/#REF!</f>
        <v>#REF!</v>
      </c>
      <c r="U16" s="50">
        <v>0</v>
      </c>
      <c r="V16" s="19">
        <f t="shared" si="2"/>
        <v>0</v>
      </c>
      <c r="W16" s="3">
        <v>15</v>
      </c>
      <c r="X16" s="36">
        <v>12</v>
      </c>
      <c r="Y16" s="36">
        <v>12</v>
      </c>
      <c r="Z16" s="40" t="s">
        <v>64</v>
      </c>
      <c r="AA16" s="37">
        <v>48200</v>
      </c>
      <c r="AB16" s="3"/>
      <c r="AC16" s="3">
        <v>772.65</v>
      </c>
      <c r="AD16" s="3">
        <v>255</v>
      </c>
      <c r="AE16" s="39">
        <f t="shared" si="3"/>
        <v>0.3449453551912568</v>
      </c>
      <c r="AF16" s="30">
        <v>0.3449453551912568</v>
      </c>
    </row>
    <row r="17" spans="1:32" ht="58.5" thickBot="1" x14ac:dyDescent="0.4">
      <c r="A17" s="18" t="s">
        <v>152</v>
      </c>
      <c r="B17" s="19">
        <v>196164.38356164383</v>
      </c>
      <c r="C17" s="19">
        <v>0</v>
      </c>
      <c r="D17" s="19">
        <v>0</v>
      </c>
      <c r="E17" s="19">
        <v>-1.4999999999999999E-2</v>
      </c>
      <c r="F17" s="3">
        <f>H17*0.55</f>
        <v>6.4047499999999999</v>
      </c>
      <c r="G17" s="19">
        <v>11.645</v>
      </c>
      <c r="H17" s="31">
        <f t="shared" si="0"/>
        <v>11.645</v>
      </c>
      <c r="I17" s="19">
        <v>14</v>
      </c>
      <c r="J17" s="49">
        <f>G17/I17</f>
        <v>0.83178571428571424</v>
      </c>
      <c r="K17" s="33">
        <v>0.83178571428571424</v>
      </c>
      <c r="L17" s="49">
        <f t="shared" si="4"/>
        <v>11.645</v>
      </c>
      <c r="M17" s="22">
        <v>1</v>
      </c>
      <c r="N17" s="22">
        <v>1</v>
      </c>
      <c r="O17" s="3">
        <f>AVERAGE(F17,H17)</f>
        <v>9.0248749999999998</v>
      </c>
      <c r="P17" s="22">
        <v>1</v>
      </c>
      <c r="Q17" s="18" t="s">
        <v>66</v>
      </c>
      <c r="R17" s="34" t="s">
        <v>63</v>
      </c>
      <c r="S17" s="19">
        <f>B17/G17</f>
        <v>16845.374286100803</v>
      </c>
      <c r="T17" s="3" t="e">
        <f>B17/#REF!</f>
        <v>#REF!</v>
      </c>
      <c r="U17" s="50">
        <v>0</v>
      </c>
      <c r="V17" s="19">
        <f t="shared" si="2"/>
        <v>0</v>
      </c>
      <c r="W17" s="3">
        <v>16</v>
      </c>
      <c r="X17" s="36">
        <v>12</v>
      </c>
      <c r="Y17" s="36">
        <v>12</v>
      </c>
      <c r="Z17" s="40" t="s">
        <v>64</v>
      </c>
      <c r="AA17" s="37">
        <v>48200</v>
      </c>
      <c r="AB17" s="3"/>
      <c r="AC17" s="38">
        <v>31</v>
      </c>
      <c r="AD17" s="3">
        <v>13.7</v>
      </c>
      <c r="AE17" s="39">
        <f t="shared" si="3"/>
        <v>0.25760174437929617</v>
      </c>
      <c r="AF17" s="30">
        <v>0.25760174437929617</v>
      </c>
    </row>
    <row r="18" spans="1:32" ht="58.5" thickBot="1" x14ac:dyDescent="0.4">
      <c r="A18" s="18" t="s">
        <v>153</v>
      </c>
      <c r="B18" s="19">
        <v>105205.47945205479</v>
      </c>
      <c r="C18" s="19">
        <v>0</v>
      </c>
      <c r="D18" s="19">
        <v>0</v>
      </c>
      <c r="E18" s="19">
        <v>-1.4999999999999999E-2</v>
      </c>
      <c r="F18" s="3">
        <f>H18*0.55</f>
        <v>2.8050000000000002</v>
      </c>
      <c r="G18" s="19">
        <v>5.0999999999999996</v>
      </c>
      <c r="H18" s="31">
        <f t="shared" si="0"/>
        <v>5.0999999999999996</v>
      </c>
      <c r="I18" s="19">
        <v>6</v>
      </c>
      <c r="J18" s="49">
        <f>G18/I18</f>
        <v>0.85</v>
      </c>
      <c r="K18" s="33">
        <v>0.85</v>
      </c>
      <c r="L18" s="49">
        <f t="shared" si="4"/>
        <v>5.0999999999999996</v>
      </c>
      <c r="M18" s="22">
        <v>1</v>
      </c>
      <c r="N18" s="22">
        <v>1</v>
      </c>
      <c r="O18" s="3">
        <f>AVERAGE(F18,H18)</f>
        <v>3.9524999999999997</v>
      </c>
      <c r="P18" s="22">
        <v>1</v>
      </c>
      <c r="Q18" s="18" t="s">
        <v>67</v>
      </c>
      <c r="R18" s="34" t="s">
        <v>63</v>
      </c>
      <c r="S18" s="19">
        <f>B18/G18</f>
        <v>20628.525382755841</v>
      </c>
      <c r="T18" s="3" t="e">
        <f>B18/#REF!</f>
        <v>#REF!</v>
      </c>
      <c r="U18" s="50">
        <v>0</v>
      </c>
      <c r="V18" s="19">
        <f t="shared" si="2"/>
        <v>0</v>
      </c>
      <c r="W18" s="3">
        <v>17</v>
      </c>
      <c r="X18" s="36">
        <v>12</v>
      </c>
      <c r="Y18" s="36">
        <v>12</v>
      </c>
      <c r="Z18" s="40" t="s">
        <v>64</v>
      </c>
      <c r="AA18" s="37">
        <v>48200</v>
      </c>
      <c r="AB18" s="3"/>
      <c r="AC18" s="3">
        <v>15.77</v>
      </c>
      <c r="AD18" s="3">
        <v>6</v>
      </c>
      <c r="AE18" s="39">
        <f t="shared" si="3"/>
        <v>0.29921827565270187</v>
      </c>
      <c r="AF18" s="30">
        <v>0.29921827565270187</v>
      </c>
    </row>
    <row r="19" spans="1:32" ht="58.5" thickBot="1" x14ac:dyDescent="0.4">
      <c r="A19" s="18" t="s">
        <v>154</v>
      </c>
      <c r="B19" s="19">
        <v>81095.890410958906</v>
      </c>
      <c r="C19" s="19">
        <v>0</v>
      </c>
      <c r="D19" s="19">
        <v>0</v>
      </c>
      <c r="E19" s="19">
        <v>-1.4999999999999999E-2</v>
      </c>
      <c r="F19" s="3">
        <f>H19*0.55</f>
        <v>1.6830000000000003</v>
      </c>
      <c r="G19" s="19">
        <v>3.06</v>
      </c>
      <c r="H19" s="31">
        <f t="shared" si="0"/>
        <v>3.06</v>
      </c>
      <c r="I19" s="19">
        <v>4</v>
      </c>
      <c r="J19" s="49">
        <f>G19/I19</f>
        <v>0.76500000000000001</v>
      </c>
      <c r="K19" s="33">
        <v>0.76500000000000001</v>
      </c>
      <c r="L19" s="49">
        <f t="shared" si="4"/>
        <v>3.06</v>
      </c>
      <c r="M19" s="22">
        <v>1</v>
      </c>
      <c r="N19" s="22">
        <v>1</v>
      </c>
      <c r="O19" s="3">
        <f>AVERAGE(F19,H19)</f>
        <v>2.3715000000000002</v>
      </c>
      <c r="P19" s="22">
        <v>1</v>
      </c>
      <c r="Q19" s="18" t="s">
        <v>7</v>
      </c>
      <c r="R19" s="34" t="s">
        <v>63</v>
      </c>
      <c r="S19" s="19">
        <f>B19/G19</f>
        <v>26501.924970901604</v>
      </c>
      <c r="T19" s="3" t="e">
        <f>B19/#REF!</f>
        <v>#REF!</v>
      </c>
      <c r="U19" s="50">
        <v>0</v>
      </c>
      <c r="V19" s="19">
        <f t="shared" si="2"/>
        <v>0</v>
      </c>
      <c r="W19" s="3">
        <v>18</v>
      </c>
      <c r="X19" s="36">
        <v>12</v>
      </c>
      <c r="Y19" s="36">
        <v>12</v>
      </c>
      <c r="Z19" s="40" t="s">
        <v>64</v>
      </c>
      <c r="AA19" s="37">
        <v>48200</v>
      </c>
      <c r="AB19" s="3"/>
      <c r="AC19" s="3">
        <v>10</v>
      </c>
      <c r="AD19" s="3">
        <v>3.6</v>
      </c>
      <c r="AE19" s="39">
        <f t="shared" si="3"/>
        <v>0.31623153207852661</v>
      </c>
      <c r="AF19" s="30">
        <v>0.31623153207852661</v>
      </c>
    </row>
    <row r="20" spans="1:32" ht="15" thickBot="1" x14ac:dyDescent="0.4">
      <c r="A20" s="18" t="s">
        <v>17</v>
      </c>
      <c r="B20" s="19">
        <v>1186849.3150684931</v>
      </c>
      <c r="C20" s="19">
        <v>3260</v>
      </c>
      <c r="D20" s="19">
        <v>0.01</v>
      </c>
      <c r="E20" s="19">
        <v>0.05</v>
      </c>
      <c r="F20" s="3">
        <f>H20*0.55</f>
        <v>55.866250000000008</v>
      </c>
      <c r="G20" s="19">
        <v>101.575</v>
      </c>
      <c r="H20" s="31">
        <f t="shared" si="0"/>
        <v>101.575</v>
      </c>
      <c r="I20" s="19">
        <v>119.5</v>
      </c>
      <c r="J20" s="49">
        <f>G20/I20</f>
        <v>0.85</v>
      </c>
      <c r="K20" s="33">
        <v>0.85</v>
      </c>
      <c r="L20" s="49">
        <f t="shared" ref="L20:L34" si="5">0.4*H20</f>
        <v>40.630000000000003</v>
      </c>
      <c r="M20" s="22">
        <v>1</v>
      </c>
      <c r="N20" s="22">
        <v>1</v>
      </c>
      <c r="O20" s="3">
        <f>AVERAGE(F20,H20)</f>
        <v>78.720625000000013</v>
      </c>
      <c r="P20" s="22">
        <v>1</v>
      </c>
      <c r="Q20" s="18" t="s">
        <v>8</v>
      </c>
      <c r="R20" s="34" t="s">
        <v>68</v>
      </c>
      <c r="S20" s="19">
        <f>B20/G20</f>
        <v>11684.462860630008</v>
      </c>
      <c r="T20" s="3" t="e">
        <f>B20/#REF!</f>
        <v>#REF!</v>
      </c>
      <c r="U20" s="23">
        <v>4.62</v>
      </c>
      <c r="V20" s="19">
        <f t="shared" si="2"/>
        <v>4620</v>
      </c>
      <c r="W20" s="3">
        <v>19</v>
      </c>
      <c r="X20" s="36">
        <v>4</v>
      </c>
      <c r="Y20" s="36">
        <v>4</v>
      </c>
      <c r="Z20" s="37">
        <v>34364</v>
      </c>
      <c r="AA20" s="51">
        <v>43495</v>
      </c>
      <c r="AB20" s="3"/>
      <c r="AC20" s="38">
        <v>812.8</v>
      </c>
      <c r="AD20" s="3">
        <v>119.12</v>
      </c>
      <c r="AE20" s="39">
        <f t="shared" si="3"/>
        <v>0.77679546791834697</v>
      </c>
      <c r="AF20" s="30">
        <v>0.77679546791834697</v>
      </c>
    </row>
    <row r="21" spans="1:32" ht="15" thickBot="1" x14ac:dyDescent="0.4">
      <c r="A21" s="18" t="s">
        <v>155</v>
      </c>
      <c r="B21" s="19">
        <v>1431780.8219178081</v>
      </c>
      <c r="C21" s="19">
        <v>4360</v>
      </c>
      <c r="D21" s="19">
        <v>0.01</v>
      </c>
      <c r="E21" s="19">
        <v>0.05</v>
      </c>
      <c r="F21" s="3">
        <f>H21*0.55</f>
        <v>113.87832500000002</v>
      </c>
      <c r="G21" s="19">
        <v>207.0515</v>
      </c>
      <c r="H21" s="31">
        <f t="shared" si="0"/>
        <v>207.0515</v>
      </c>
      <c r="I21" s="19">
        <v>243.59</v>
      </c>
      <c r="J21" s="49">
        <f>G21/I21</f>
        <v>0.85</v>
      </c>
      <c r="K21" s="33">
        <v>0.85</v>
      </c>
      <c r="L21" s="49">
        <f t="shared" si="5"/>
        <v>82.820600000000013</v>
      </c>
      <c r="M21" s="22">
        <v>1</v>
      </c>
      <c r="N21" s="22">
        <v>1</v>
      </c>
      <c r="O21" s="3">
        <f>AVERAGE(F21,H21)</f>
        <v>160.46491250000003</v>
      </c>
      <c r="P21" s="22">
        <v>1</v>
      </c>
      <c r="Q21" s="18" t="s">
        <v>9</v>
      </c>
      <c r="R21" s="34" t="s">
        <v>68</v>
      </c>
      <c r="S21" s="19">
        <f>B21/G21</f>
        <v>6915.0951425988615</v>
      </c>
      <c r="T21" s="3" t="e">
        <f>B21/#REF!</f>
        <v>#REF!</v>
      </c>
      <c r="U21" s="23">
        <v>5.03</v>
      </c>
      <c r="V21" s="19">
        <f t="shared" si="2"/>
        <v>5030</v>
      </c>
      <c r="W21" s="19">
        <v>20</v>
      </c>
      <c r="X21" s="36">
        <v>4</v>
      </c>
      <c r="Y21" s="36">
        <v>4</v>
      </c>
      <c r="Z21" s="37">
        <v>34364</v>
      </c>
      <c r="AA21" s="51">
        <v>43495</v>
      </c>
      <c r="AB21" s="3"/>
      <c r="AC21" s="38">
        <v>1640.3</v>
      </c>
      <c r="AD21" s="3">
        <v>243.25</v>
      </c>
      <c r="AE21" s="39">
        <f t="shared" si="3"/>
        <v>0.76767625712076704</v>
      </c>
      <c r="AF21" s="30">
        <v>0.76767625712076704</v>
      </c>
    </row>
    <row r="22" spans="1:32" ht="15" thickBot="1" x14ac:dyDescent="0.4">
      <c r="A22" s="13" t="s">
        <v>156</v>
      </c>
      <c r="B22" s="3">
        <v>1350136.98630137</v>
      </c>
      <c r="C22" s="3">
        <v>4150</v>
      </c>
      <c r="D22" s="3">
        <v>0.02</v>
      </c>
      <c r="E22" s="3">
        <v>0.05</v>
      </c>
      <c r="F22" s="3">
        <f>H22*0.55</f>
        <v>42.35</v>
      </c>
      <c r="G22" s="3">
        <v>77</v>
      </c>
      <c r="H22" s="31">
        <f t="shared" si="0"/>
        <v>77</v>
      </c>
      <c r="I22" s="3">
        <v>84</v>
      </c>
      <c r="J22" s="32">
        <f>G22/I22</f>
        <v>0.91666666666666663</v>
      </c>
      <c r="K22" s="33">
        <v>0.91666666666666663</v>
      </c>
      <c r="L22" s="49">
        <f t="shared" si="5"/>
        <v>30.8</v>
      </c>
      <c r="M22" s="20">
        <v>4</v>
      </c>
      <c r="N22" s="20">
        <v>4</v>
      </c>
      <c r="O22" s="3">
        <f>AVERAGE(F22,H22)</f>
        <v>59.674999999999997</v>
      </c>
      <c r="P22" s="20">
        <v>1</v>
      </c>
      <c r="Q22" s="13" t="s">
        <v>69</v>
      </c>
      <c r="R22" s="34" t="s">
        <v>68</v>
      </c>
      <c r="S22" s="3">
        <f>B22/G22</f>
        <v>17534.246575342466</v>
      </c>
      <c r="T22" s="3" t="e">
        <f>B22/#REF!</f>
        <v>#REF!</v>
      </c>
      <c r="U22" s="35">
        <v>3.3519999999999999</v>
      </c>
      <c r="V22" s="3">
        <f t="shared" si="2"/>
        <v>3352</v>
      </c>
      <c r="W22" s="19">
        <v>21</v>
      </c>
      <c r="X22" s="36">
        <v>4</v>
      </c>
      <c r="Y22" s="36">
        <v>12</v>
      </c>
      <c r="Z22" s="37">
        <v>34364</v>
      </c>
      <c r="AA22" s="51">
        <v>43495</v>
      </c>
      <c r="AB22" s="3">
        <v>2029</v>
      </c>
      <c r="AC22" s="38">
        <v>612.80999999999995</v>
      </c>
      <c r="AD22" s="3">
        <v>84</v>
      </c>
      <c r="AE22" s="39">
        <f t="shared" si="3"/>
        <v>0.83052790788446518</v>
      </c>
      <c r="AF22" s="30">
        <v>0.83052790788446518</v>
      </c>
    </row>
    <row r="23" spans="1:32" ht="15" thickBot="1" x14ac:dyDescent="0.4">
      <c r="A23" s="13" t="s">
        <v>157</v>
      </c>
      <c r="B23" s="3">
        <v>2049863.0136986298</v>
      </c>
      <c r="C23" s="3">
        <v>4170</v>
      </c>
      <c r="D23" s="3">
        <v>0.01</v>
      </c>
      <c r="E23" s="3">
        <v>0.05</v>
      </c>
      <c r="F23" s="3">
        <f>H23*0.55</f>
        <v>144.65</v>
      </c>
      <c r="G23" s="3">
        <v>263</v>
      </c>
      <c r="H23" s="31">
        <f t="shared" si="0"/>
        <v>263</v>
      </c>
      <c r="I23" s="3">
        <v>271.83</v>
      </c>
      <c r="J23" s="32">
        <f>G23/I23</f>
        <v>0.96751646249494172</v>
      </c>
      <c r="K23" s="33">
        <v>0.96751646249494172</v>
      </c>
      <c r="L23" s="49">
        <f t="shared" si="5"/>
        <v>105.2</v>
      </c>
      <c r="M23" s="20">
        <v>1</v>
      </c>
      <c r="N23" s="20">
        <v>1</v>
      </c>
      <c r="O23" s="3">
        <f>AVERAGE(F23,H23)</f>
        <v>203.82499999999999</v>
      </c>
      <c r="P23" s="20">
        <v>1</v>
      </c>
      <c r="Q23" s="13" t="s">
        <v>70</v>
      </c>
      <c r="R23" s="34" t="s">
        <v>68</v>
      </c>
      <c r="S23" s="3">
        <f>B23/G23</f>
        <v>7794.1559456221667</v>
      </c>
      <c r="T23" s="3" t="e">
        <f>B23/#REF!</f>
        <v>#REF!</v>
      </c>
      <c r="U23" s="52">
        <v>2.8450000000000002</v>
      </c>
      <c r="V23" s="3">
        <f t="shared" si="2"/>
        <v>2845</v>
      </c>
      <c r="W23" s="19">
        <v>22</v>
      </c>
      <c r="X23" s="36">
        <v>4</v>
      </c>
      <c r="Y23" s="36">
        <v>4</v>
      </c>
      <c r="Z23" s="37">
        <v>34364</v>
      </c>
      <c r="AA23" s="51">
        <v>43495</v>
      </c>
      <c r="AB23" s="3"/>
      <c r="AC23" s="38">
        <v>1924.87</v>
      </c>
      <c r="AD23" s="3">
        <v>271.49</v>
      </c>
      <c r="AE23" s="39">
        <f t="shared" si="3"/>
        <v>0.8071518365122754</v>
      </c>
      <c r="AF23" s="30">
        <v>0.8071518365122754</v>
      </c>
    </row>
    <row r="24" spans="1:32" ht="15" thickBot="1" x14ac:dyDescent="0.4">
      <c r="A24" s="13" t="s">
        <v>158</v>
      </c>
      <c r="B24" s="3">
        <v>4264383.5616438352</v>
      </c>
      <c r="C24" s="3">
        <v>3920</v>
      </c>
      <c r="D24" s="3">
        <v>-0.02</v>
      </c>
      <c r="E24" s="3">
        <v>0.05</v>
      </c>
      <c r="F24" s="3">
        <f>H24*0.55</f>
        <v>74.132819251479106</v>
      </c>
      <c r="G24" s="3">
        <v>137</v>
      </c>
      <c r="H24" s="31">
        <f t="shared" si="0"/>
        <v>134.78694409359835</v>
      </c>
      <c r="I24" s="3">
        <v>148</v>
      </c>
      <c r="J24" s="32">
        <f>G24/I24</f>
        <v>0.92567567567567566</v>
      </c>
      <c r="K24" s="33">
        <v>0.91072259522701582</v>
      </c>
      <c r="L24" s="49">
        <f t="shared" si="5"/>
        <v>53.914777637439343</v>
      </c>
      <c r="M24" s="20">
        <v>1</v>
      </c>
      <c r="N24" s="20">
        <v>1</v>
      </c>
      <c r="O24" s="3">
        <f>AVERAGE(F24,H24)</f>
        <v>104.45988167253873</v>
      </c>
      <c r="P24" s="20">
        <v>1</v>
      </c>
      <c r="Q24" s="13" t="s">
        <v>71</v>
      </c>
      <c r="R24" s="34" t="s">
        <v>68</v>
      </c>
      <c r="S24" s="3">
        <f>B24/G24</f>
        <v>31126.887311268871</v>
      </c>
      <c r="T24" s="3" t="e">
        <f>B24/#REF!</f>
        <v>#REF!</v>
      </c>
      <c r="U24" s="53">
        <v>3.1240000000000001</v>
      </c>
      <c r="V24" s="3">
        <f t="shared" si="2"/>
        <v>3124</v>
      </c>
      <c r="W24" s="19">
        <v>23</v>
      </c>
      <c r="X24" s="36">
        <v>12</v>
      </c>
      <c r="Y24" s="36">
        <v>12</v>
      </c>
      <c r="Z24" s="54">
        <v>39406</v>
      </c>
      <c r="AA24" s="51">
        <v>46711</v>
      </c>
      <c r="AB24" s="3"/>
      <c r="AC24" s="38">
        <v>1097.44</v>
      </c>
      <c r="AD24" s="3">
        <v>147.63999999999999</v>
      </c>
      <c r="AE24" s="39">
        <f t="shared" si="3"/>
        <v>0.84622221432628686</v>
      </c>
      <c r="AF24" s="30">
        <v>0.84622221432628686</v>
      </c>
    </row>
    <row r="25" spans="1:32" ht="15" thickBot="1" x14ac:dyDescent="0.4">
      <c r="A25" s="13" t="s">
        <v>159</v>
      </c>
      <c r="B25" s="3">
        <v>5713150.6849315064</v>
      </c>
      <c r="C25" s="3">
        <v>1760</v>
      </c>
      <c r="D25" s="3">
        <v>0.03</v>
      </c>
      <c r="E25" s="3">
        <v>0.05</v>
      </c>
      <c r="F25" s="3">
        <f>H25*0.55</f>
        <v>177.07877813504825</v>
      </c>
      <c r="G25" s="3">
        <v>323</v>
      </c>
      <c r="H25" s="31">
        <f t="shared" si="0"/>
        <v>321.9614147909968</v>
      </c>
      <c r="I25" s="3">
        <v>372</v>
      </c>
      <c r="J25" s="32">
        <f>G25/I25</f>
        <v>0.86827956989247312</v>
      </c>
      <c r="K25" s="33">
        <v>0.86548767416934624</v>
      </c>
      <c r="L25" s="49">
        <f t="shared" si="5"/>
        <v>128.78456591639872</v>
      </c>
      <c r="M25" s="20">
        <v>4</v>
      </c>
      <c r="N25" s="20">
        <v>4</v>
      </c>
      <c r="O25" s="3">
        <f>AVERAGE(F25,H25)</f>
        <v>249.52009646302253</v>
      </c>
      <c r="P25" s="20">
        <v>1</v>
      </c>
      <c r="Q25" s="13" t="s">
        <v>10</v>
      </c>
      <c r="R25" s="34" t="s">
        <v>68</v>
      </c>
      <c r="S25" s="3">
        <f>B25/G25</f>
        <v>17687.773018363798</v>
      </c>
      <c r="T25" s="3" t="e">
        <f>B25/#REF!</f>
        <v>#REF!</v>
      </c>
      <c r="U25" s="52">
        <v>1.351</v>
      </c>
      <c r="V25" s="3">
        <f t="shared" si="2"/>
        <v>1351</v>
      </c>
      <c r="W25" s="19">
        <v>24</v>
      </c>
      <c r="X25" s="36">
        <v>4</v>
      </c>
      <c r="Y25" s="36">
        <v>12</v>
      </c>
      <c r="Z25" s="37">
        <v>34364</v>
      </c>
      <c r="AA25" s="51">
        <v>43495</v>
      </c>
      <c r="AB25" s="3">
        <v>2029</v>
      </c>
      <c r="AC25" s="38">
        <v>2661.03</v>
      </c>
      <c r="AD25" s="3">
        <v>371.6</v>
      </c>
      <c r="AE25" s="39">
        <f t="shared" si="3"/>
        <v>0.81523297570100051</v>
      </c>
      <c r="AF25" s="30">
        <v>0.81523297570100051</v>
      </c>
    </row>
    <row r="26" spans="1:32" ht="44" thickBot="1" x14ac:dyDescent="0.4">
      <c r="A26" s="13" t="s">
        <v>160</v>
      </c>
      <c r="B26" s="3">
        <v>6078082.1917808224</v>
      </c>
      <c r="C26" s="3">
        <v>1790</v>
      </c>
      <c r="D26" s="3">
        <v>0.01</v>
      </c>
      <c r="E26" s="3">
        <v>0.05</v>
      </c>
      <c r="F26" s="3">
        <f>H26*0.55</f>
        <v>176.8831654676259</v>
      </c>
      <c r="G26" s="3">
        <v>323</v>
      </c>
      <c r="H26" s="31">
        <f t="shared" si="0"/>
        <v>321.60575539568345</v>
      </c>
      <c r="I26" s="3">
        <v>346</v>
      </c>
      <c r="J26" s="32">
        <f>G26/I26</f>
        <v>0.93352601156069359</v>
      </c>
      <c r="K26" s="33">
        <v>0.92949640287769786</v>
      </c>
      <c r="L26" s="49">
        <f t="shared" si="5"/>
        <v>128.6423021582734</v>
      </c>
      <c r="M26" s="20">
        <v>4</v>
      </c>
      <c r="N26" s="20">
        <v>4</v>
      </c>
      <c r="O26" s="3">
        <f>AVERAGE(F26,H26)</f>
        <v>249.24446043165466</v>
      </c>
      <c r="P26" s="20">
        <v>1</v>
      </c>
      <c r="Q26" s="13" t="s">
        <v>11</v>
      </c>
      <c r="R26" s="34" t="s">
        <v>68</v>
      </c>
      <c r="S26" s="3">
        <f>B26/G26</f>
        <v>18817.591925018027</v>
      </c>
      <c r="T26" s="3" t="e">
        <f>B26/#REF!</f>
        <v>#REF!</v>
      </c>
      <c r="U26" s="52">
        <v>1.351</v>
      </c>
      <c r="V26" s="3">
        <f t="shared" si="2"/>
        <v>1351</v>
      </c>
      <c r="W26" s="19">
        <v>25</v>
      </c>
      <c r="X26" s="36">
        <v>11</v>
      </c>
      <c r="Y26" s="36">
        <v>11</v>
      </c>
      <c r="Z26" s="40" t="s">
        <v>72</v>
      </c>
      <c r="AA26" s="51">
        <v>46354</v>
      </c>
      <c r="AB26" s="3"/>
      <c r="AC26" s="38">
        <v>2477.7800000000002</v>
      </c>
      <c r="AD26" s="3">
        <v>345.8</v>
      </c>
      <c r="AE26" s="39">
        <f t="shared" si="3"/>
        <v>0.81572810757452696</v>
      </c>
      <c r="AF26" s="30">
        <v>0.81572810757452696</v>
      </c>
    </row>
    <row r="27" spans="1:32" ht="15" thickBot="1" x14ac:dyDescent="0.4">
      <c r="A27" s="13" t="s">
        <v>161</v>
      </c>
      <c r="B27" s="3">
        <v>9095890.4109589048</v>
      </c>
      <c r="C27" s="3">
        <v>1320</v>
      </c>
      <c r="D27" s="3">
        <v>0.03</v>
      </c>
      <c r="E27" s="3">
        <v>0.05</v>
      </c>
      <c r="F27" s="3">
        <f>H27*0.55</f>
        <v>429.67632508833924</v>
      </c>
      <c r="G27" s="3">
        <v>784</v>
      </c>
      <c r="H27" s="31">
        <f t="shared" si="0"/>
        <v>781.22968197879857</v>
      </c>
      <c r="I27" s="3">
        <v>846</v>
      </c>
      <c r="J27" s="32">
        <f>G27/I27</f>
        <v>0.92671394799054374</v>
      </c>
      <c r="K27" s="33">
        <v>0.92343934040047115</v>
      </c>
      <c r="L27" s="49">
        <f t="shared" si="5"/>
        <v>312.49187279151943</v>
      </c>
      <c r="M27" s="20">
        <v>4</v>
      </c>
      <c r="N27" s="20">
        <v>4</v>
      </c>
      <c r="O27" s="3">
        <f>AVERAGE(F27,H27)</f>
        <v>605.4530035335689</v>
      </c>
      <c r="P27" s="20">
        <v>1</v>
      </c>
      <c r="Q27" s="13" t="s">
        <v>12</v>
      </c>
      <c r="R27" s="34" t="s">
        <v>68</v>
      </c>
      <c r="S27" s="3">
        <f>B27/G27</f>
        <v>11601.901034386357</v>
      </c>
      <c r="T27" s="3" t="e">
        <f>B27/#REF!</f>
        <v>#REF!</v>
      </c>
      <c r="U27" s="53">
        <v>1.478</v>
      </c>
      <c r="V27" s="3">
        <f t="shared" si="2"/>
        <v>1478</v>
      </c>
      <c r="W27" s="19">
        <v>26</v>
      </c>
      <c r="X27" s="36">
        <v>4</v>
      </c>
      <c r="Y27" s="36">
        <v>12</v>
      </c>
      <c r="Z27" s="37">
        <v>34364</v>
      </c>
      <c r="AA27" s="51">
        <v>43495</v>
      </c>
      <c r="AB27" s="3">
        <v>2029</v>
      </c>
      <c r="AC27" s="38">
        <v>6150.6</v>
      </c>
      <c r="AD27" s="3">
        <v>846</v>
      </c>
      <c r="AE27" s="39">
        <f t="shared" si="3"/>
        <v>0.82766538774561105</v>
      </c>
      <c r="AF27" s="30">
        <v>0.82766538774561105</v>
      </c>
    </row>
    <row r="28" spans="1:32" ht="15" thickBot="1" x14ac:dyDescent="0.4">
      <c r="A28" s="13" t="s">
        <v>162</v>
      </c>
      <c r="B28" s="3">
        <v>9039452.0547945201</v>
      </c>
      <c r="C28" s="3">
        <v>3520</v>
      </c>
      <c r="D28" s="3">
        <v>0.03</v>
      </c>
      <c r="E28" s="3">
        <v>0.05</v>
      </c>
      <c r="F28" s="3">
        <f>H28*0.55</f>
        <v>217.8</v>
      </c>
      <c r="G28" s="3">
        <v>396</v>
      </c>
      <c r="H28" s="31">
        <f t="shared" si="0"/>
        <v>396</v>
      </c>
      <c r="I28" s="3">
        <v>440</v>
      </c>
      <c r="J28" s="32">
        <f>G28/I28</f>
        <v>0.9</v>
      </c>
      <c r="K28" s="33">
        <v>0.9</v>
      </c>
      <c r="L28" s="49">
        <f t="shared" si="5"/>
        <v>158.4</v>
      </c>
      <c r="M28" s="20">
        <v>4</v>
      </c>
      <c r="N28" s="20">
        <v>4</v>
      </c>
      <c r="O28" s="3">
        <f>AVERAGE(F28,H28)</f>
        <v>306.89999999999998</v>
      </c>
      <c r="P28" s="20">
        <v>1</v>
      </c>
      <c r="Q28" s="13" t="s">
        <v>13</v>
      </c>
      <c r="R28" s="34" t="s">
        <v>68</v>
      </c>
      <c r="S28" s="3">
        <f>B28/G28</f>
        <v>22826.899128268989</v>
      </c>
      <c r="T28" s="3" t="e">
        <f>B28/#REF!</f>
        <v>#REF!</v>
      </c>
      <c r="U28" s="52">
        <v>2.88</v>
      </c>
      <c r="V28" s="3">
        <f t="shared" si="2"/>
        <v>2880</v>
      </c>
      <c r="W28" s="19">
        <v>27</v>
      </c>
      <c r="X28" s="36">
        <v>5</v>
      </c>
      <c r="Y28" s="36">
        <v>12</v>
      </c>
      <c r="Z28" s="37">
        <v>36532</v>
      </c>
      <c r="AA28" s="51">
        <v>43837</v>
      </c>
      <c r="AB28" s="3">
        <v>2029</v>
      </c>
      <c r="AC28" s="38">
        <v>3135.55</v>
      </c>
      <c r="AD28" s="3">
        <v>440</v>
      </c>
      <c r="AE28" s="39">
        <f t="shared" si="3"/>
        <v>0.8112761839708561</v>
      </c>
      <c r="AF28" s="30">
        <v>0.8112761839708561</v>
      </c>
    </row>
    <row r="29" spans="1:32" ht="15" thickBot="1" x14ac:dyDescent="0.4">
      <c r="A29" s="13" t="s">
        <v>163</v>
      </c>
      <c r="B29" s="3">
        <v>4346027.3972602738</v>
      </c>
      <c r="C29" s="3">
        <v>2910</v>
      </c>
      <c r="D29" s="3">
        <v>0.03</v>
      </c>
      <c r="E29" s="3">
        <v>0.05</v>
      </c>
      <c r="F29" s="3">
        <f>H29*0.55</f>
        <v>129.25</v>
      </c>
      <c r="G29" s="3">
        <v>235</v>
      </c>
      <c r="H29" s="31">
        <f t="shared" si="0"/>
        <v>235</v>
      </c>
      <c r="I29" s="3">
        <v>257.63</v>
      </c>
      <c r="J29" s="32">
        <f>G29/I29</f>
        <v>0.91216085083258935</v>
      </c>
      <c r="K29" s="33">
        <v>0.91216085083258935</v>
      </c>
      <c r="L29" s="49">
        <f t="shared" si="5"/>
        <v>94</v>
      </c>
      <c r="M29" s="20">
        <v>4</v>
      </c>
      <c r="N29" s="20">
        <v>4</v>
      </c>
      <c r="O29" s="3">
        <f>AVERAGE(F29,H29)</f>
        <v>182.125</v>
      </c>
      <c r="P29" s="20">
        <v>1</v>
      </c>
      <c r="Q29" s="13" t="s">
        <v>14</v>
      </c>
      <c r="R29" s="34" t="s">
        <v>68</v>
      </c>
      <c r="S29" s="3">
        <f>B29/G29</f>
        <v>18493.733605362868</v>
      </c>
      <c r="T29" s="3" t="e">
        <f>B29/#REF!</f>
        <v>#REF!</v>
      </c>
      <c r="U29" s="53">
        <v>3.2250000000000001</v>
      </c>
      <c r="V29" s="3">
        <f t="shared" si="2"/>
        <v>3225</v>
      </c>
      <c r="W29" s="19">
        <v>28</v>
      </c>
      <c r="X29" s="36">
        <v>4</v>
      </c>
      <c r="Y29" s="36">
        <v>12</v>
      </c>
      <c r="Z29" s="37">
        <v>34364</v>
      </c>
      <c r="AA29" s="51">
        <v>43495</v>
      </c>
      <c r="AB29" s="3">
        <v>2029</v>
      </c>
      <c r="AC29" s="38">
        <v>1927.1</v>
      </c>
      <c r="AD29" s="3">
        <v>257.38</v>
      </c>
      <c r="AE29" s="39">
        <f t="shared" si="3"/>
        <v>0.85238760886110154</v>
      </c>
      <c r="AF29" s="30">
        <v>0.85238760886110154</v>
      </c>
    </row>
    <row r="30" spans="1:32" ht="15" thickBot="1" x14ac:dyDescent="0.4">
      <c r="A30" s="13" t="s">
        <v>164</v>
      </c>
      <c r="B30" s="3">
        <v>2638356.1643835618</v>
      </c>
      <c r="C30" s="3">
        <v>2860</v>
      </c>
      <c r="D30" s="3">
        <v>0.03</v>
      </c>
      <c r="E30" s="3">
        <v>0.05</v>
      </c>
      <c r="F30" s="3">
        <f>H30*0.55</f>
        <v>75.354670150228614</v>
      </c>
      <c r="G30" s="3">
        <v>138</v>
      </c>
      <c r="H30" s="31">
        <f t="shared" si="0"/>
        <v>137.00849118223383</v>
      </c>
      <c r="I30" s="3">
        <v>152</v>
      </c>
      <c r="J30" s="32">
        <f>G30/I30</f>
        <v>0.90789473684210531</v>
      </c>
      <c r="K30" s="33">
        <v>0.90137165251469631</v>
      </c>
      <c r="L30" s="49">
        <f t="shared" si="5"/>
        <v>54.803396472893532</v>
      </c>
      <c r="M30" s="20">
        <v>4</v>
      </c>
      <c r="N30" s="20">
        <v>4</v>
      </c>
      <c r="O30" s="3">
        <f>AVERAGE(F30,H30)</f>
        <v>106.18158066623121</v>
      </c>
      <c r="P30" s="20">
        <v>1</v>
      </c>
      <c r="Q30" s="13" t="s">
        <v>15</v>
      </c>
      <c r="R30" s="34" t="s">
        <v>68</v>
      </c>
      <c r="S30" s="3">
        <f>B30/G30</f>
        <v>19118.522930315667</v>
      </c>
      <c r="T30" s="3" t="e">
        <f>B30/#REF!</f>
        <v>#REF!</v>
      </c>
      <c r="U30" s="53">
        <v>3.2250000000000001</v>
      </c>
      <c r="V30" s="3">
        <f t="shared" si="2"/>
        <v>3225</v>
      </c>
      <c r="W30" s="19">
        <v>29</v>
      </c>
      <c r="X30" s="36">
        <v>4</v>
      </c>
      <c r="Y30" s="36">
        <v>12</v>
      </c>
      <c r="Z30" s="37">
        <v>36231</v>
      </c>
      <c r="AA30" s="51">
        <v>43536</v>
      </c>
      <c r="AB30" s="3">
        <v>2029</v>
      </c>
      <c r="AC30" s="38">
        <v>1144.51</v>
      </c>
      <c r="AD30" s="3">
        <v>152.12</v>
      </c>
      <c r="AE30" s="39">
        <f t="shared" si="3"/>
        <v>0.85652678333230359</v>
      </c>
      <c r="AF30" s="30">
        <v>0.85652678333230359</v>
      </c>
    </row>
    <row r="31" spans="1:32" ht="15" thickBot="1" x14ac:dyDescent="0.4">
      <c r="A31" s="13" t="s">
        <v>165</v>
      </c>
      <c r="B31" s="3">
        <v>1975890.4109589041</v>
      </c>
      <c r="C31" s="3">
        <v>2860</v>
      </c>
      <c r="D31" s="3">
        <v>-0.02</v>
      </c>
      <c r="E31" s="3">
        <v>0.05</v>
      </c>
      <c r="F31" s="3">
        <f>H31*0.55</f>
        <v>36.965406704955257</v>
      </c>
      <c r="G31" s="3">
        <v>68</v>
      </c>
      <c r="H31" s="31">
        <f t="shared" si="0"/>
        <v>67.209830372645911</v>
      </c>
      <c r="I31" s="3">
        <v>74</v>
      </c>
      <c r="J31" s="32">
        <f>G31/I31</f>
        <v>0.91891891891891897</v>
      </c>
      <c r="K31" s="33">
        <v>0.90824095098170154</v>
      </c>
      <c r="L31" s="49">
        <f t="shared" si="5"/>
        <v>26.883932149058367</v>
      </c>
      <c r="M31" s="20">
        <v>4</v>
      </c>
      <c r="N31" s="20">
        <v>4</v>
      </c>
      <c r="O31" s="3">
        <f>AVERAGE(F31,H31)</f>
        <v>52.087618538800584</v>
      </c>
      <c r="P31" s="20">
        <v>1</v>
      </c>
      <c r="Q31" s="13" t="s">
        <v>16</v>
      </c>
      <c r="R31" s="34" t="s">
        <v>68</v>
      </c>
      <c r="S31" s="3">
        <f>B31/G31</f>
        <v>29057.211925866235</v>
      </c>
      <c r="T31" s="3" t="e">
        <f>B31/#REF!</f>
        <v>#REF!</v>
      </c>
      <c r="U31" s="53">
        <v>3.2040000000000002</v>
      </c>
      <c r="V31" s="3">
        <f t="shared" si="2"/>
        <v>3204</v>
      </c>
      <c r="W31" s="19">
        <v>30</v>
      </c>
      <c r="X31" s="36">
        <v>8</v>
      </c>
      <c r="Y31" s="36">
        <v>12</v>
      </c>
      <c r="Z31" s="37">
        <v>37782</v>
      </c>
      <c r="AA31" s="37">
        <v>45087</v>
      </c>
      <c r="AB31" s="3">
        <v>2029</v>
      </c>
      <c r="AC31" s="3">
        <v>560</v>
      </c>
      <c r="AD31" s="3">
        <v>74.45</v>
      </c>
      <c r="AE31" s="39">
        <f t="shared" si="3"/>
        <v>0.85630996463439835</v>
      </c>
      <c r="AF31" s="30">
        <v>0.85630996463439835</v>
      </c>
    </row>
    <row r="32" spans="1:32" ht="15" thickBot="1" x14ac:dyDescent="0.4">
      <c r="A32" s="13" t="s">
        <v>166</v>
      </c>
      <c r="B32" s="3">
        <v>442465.75342465751</v>
      </c>
      <c r="C32" s="3">
        <v>3650</v>
      </c>
      <c r="D32" s="3">
        <v>0.03</v>
      </c>
      <c r="E32" s="3">
        <v>0.05</v>
      </c>
      <c r="F32" s="3">
        <f>H32*0.55</f>
        <v>16.90655048076923</v>
      </c>
      <c r="G32" s="3">
        <v>31</v>
      </c>
      <c r="H32" s="31">
        <f t="shared" si="0"/>
        <v>30.73918269230769</v>
      </c>
      <c r="I32" s="3">
        <v>33</v>
      </c>
      <c r="J32" s="32">
        <f>G32/I32</f>
        <v>0.93939393939393945</v>
      </c>
      <c r="K32" s="33">
        <v>0.93149038461538458</v>
      </c>
      <c r="L32" s="49">
        <f t="shared" si="5"/>
        <v>12.295673076923077</v>
      </c>
      <c r="M32" s="20">
        <v>4</v>
      </c>
      <c r="N32" s="20">
        <v>4</v>
      </c>
      <c r="O32" s="3">
        <f>AVERAGE(F32,H32)</f>
        <v>23.82286658653846</v>
      </c>
      <c r="P32" s="20">
        <v>1</v>
      </c>
      <c r="Q32" s="13" t="s">
        <v>17</v>
      </c>
      <c r="R32" s="34" t="s">
        <v>68</v>
      </c>
      <c r="S32" s="3">
        <f>B32/G32</f>
        <v>14273.088820150242</v>
      </c>
      <c r="T32" s="3" t="e">
        <f>B32/#REF!</f>
        <v>#REF!</v>
      </c>
      <c r="U32" s="53">
        <v>2.85</v>
      </c>
      <c r="V32" s="3">
        <f t="shared" si="2"/>
        <v>2850</v>
      </c>
      <c r="W32" s="19">
        <v>31</v>
      </c>
      <c r="X32" s="36">
        <v>4</v>
      </c>
      <c r="Y32" s="36">
        <v>12</v>
      </c>
      <c r="Z32" s="37">
        <v>33970</v>
      </c>
      <c r="AA32" s="37">
        <v>43466</v>
      </c>
      <c r="AB32" s="3">
        <v>2029</v>
      </c>
      <c r="AC32" s="3">
        <v>216.7</v>
      </c>
      <c r="AD32" s="3">
        <v>33.28</v>
      </c>
      <c r="AE32" s="39">
        <f t="shared" si="3"/>
        <v>0.74128167910186349</v>
      </c>
      <c r="AF32" s="30">
        <v>0.74128167910186349</v>
      </c>
    </row>
    <row r="33" spans="1:32" ht="15" thickBot="1" x14ac:dyDescent="0.4">
      <c r="A33" s="13" t="s">
        <v>167</v>
      </c>
      <c r="B33" s="3">
        <v>1210684.9315068494</v>
      </c>
      <c r="C33" s="3">
        <v>2980</v>
      </c>
      <c r="D33" s="3">
        <v>0.03</v>
      </c>
      <c r="E33" s="3">
        <v>0.05</v>
      </c>
      <c r="F33" s="3">
        <f>H33*0.55</f>
        <v>38.695992690249319</v>
      </c>
      <c r="G33" s="3">
        <v>70</v>
      </c>
      <c r="H33" s="31">
        <f t="shared" si="0"/>
        <v>70.356350345907842</v>
      </c>
      <c r="I33" s="3">
        <v>77</v>
      </c>
      <c r="J33" s="32">
        <f>G33/I33</f>
        <v>0.90909090909090906</v>
      </c>
      <c r="K33" s="33">
        <v>0.91371883566114087</v>
      </c>
      <c r="L33" s="49">
        <f t="shared" si="5"/>
        <v>28.142540138363138</v>
      </c>
      <c r="M33" s="20">
        <v>4</v>
      </c>
      <c r="N33" s="20">
        <v>4</v>
      </c>
      <c r="O33" s="3">
        <f>AVERAGE(F33,H33)</f>
        <v>54.526171518078584</v>
      </c>
      <c r="P33" s="20">
        <v>1</v>
      </c>
      <c r="Q33" s="13" t="s">
        <v>73</v>
      </c>
      <c r="R33" s="34" t="s">
        <v>68</v>
      </c>
      <c r="S33" s="3">
        <f>B33/G33</f>
        <v>17295.499021526419</v>
      </c>
      <c r="T33" s="3" t="e">
        <f>B33/#REF!</f>
        <v>#REF!</v>
      </c>
      <c r="U33" s="52">
        <v>2.5760000000000001</v>
      </c>
      <c r="V33" s="3">
        <f t="shared" si="2"/>
        <v>2576</v>
      </c>
      <c r="W33" s="19">
        <v>32</v>
      </c>
      <c r="X33" s="36">
        <v>4</v>
      </c>
      <c r="Y33" s="36">
        <v>12</v>
      </c>
      <c r="Z33" s="37">
        <v>33970</v>
      </c>
      <c r="AA33" s="37">
        <v>43466</v>
      </c>
      <c r="AB33" s="3">
        <v>2029</v>
      </c>
      <c r="AC33" s="3">
        <v>527.88</v>
      </c>
      <c r="AD33" s="3">
        <v>76.61</v>
      </c>
      <c r="AE33" s="39">
        <f t="shared" si="3"/>
        <v>0.78443582319932836</v>
      </c>
      <c r="AF33" s="30">
        <v>0.78443582319932836</v>
      </c>
    </row>
    <row r="34" spans="1:32" ht="15" thickBot="1" x14ac:dyDescent="0.4">
      <c r="A34" s="13" t="s">
        <v>168</v>
      </c>
      <c r="B34" s="3">
        <v>5003013.6986301374</v>
      </c>
      <c r="C34" s="3">
        <v>2810</v>
      </c>
      <c r="D34" s="3">
        <v>0.03</v>
      </c>
      <c r="E34" s="3">
        <v>0.05</v>
      </c>
      <c r="F34" s="3">
        <f>H34*0.55</f>
        <v>129.27575214186095</v>
      </c>
      <c r="G34" s="3">
        <v>235</v>
      </c>
      <c r="H34" s="31">
        <f t="shared" si="0"/>
        <v>235.0468220761108</v>
      </c>
      <c r="I34" s="3">
        <v>251</v>
      </c>
      <c r="J34" s="32">
        <f>G34/I34</f>
        <v>0.93625498007968122</v>
      </c>
      <c r="K34" s="33">
        <v>0.93644152221558086</v>
      </c>
      <c r="L34" s="49">
        <f t="shared" si="5"/>
        <v>94.018728830444331</v>
      </c>
      <c r="M34" s="20">
        <v>4</v>
      </c>
      <c r="N34" s="20">
        <v>4</v>
      </c>
      <c r="O34" s="3">
        <f>AVERAGE(F34,H34)</f>
        <v>182.16128710898587</v>
      </c>
      <c r="P34" s="20">
        <v>1</v>
      </c>
      <c r="Q34" s="13" t="s">
        <v>74</v>
      </c>
      <c r="R34" s="34" t="s">
        <v>68</v>
      </c>
      <c r="S34" s="3">
        <f>B34/G34</f>
        <v>21289.419994170796</v>
      </c>
      <c r="T34" s="3" t="e">
        <f>B34/#REF!</f>
        <v>#REF!</v>
      </c>
      <c r="U34" s="53">
        <v>2.4620000000000002</v>
      </c>
      <c r="V34" s="3">
        <f t="shared" si="2"/>
        <v>2462</v>
      </c>
      <c r="W34" s="19">
        <v>33</v>
      </c>
      <c r="X34" s="36">
        <v>8</v>
      </c>
      <c r="Y34" s="36">
        <v>12</v>
      </c>
      <c r="Z34" s="37">
        <v>37967</v>
      </c>
      <c r="AA34" s="37">
        <v>45272</v>
      </c>
      <c r="AB34" s="3">
        <v>2029</v>
      </c>
      <c r="AC34" s="38">
        <v>1729.2</v>
      </c>
      <c r="AD34" s="3">
        <v>250.95</v>
      </c>
      <c r="AE34" s="39">
        <f t="shared" si="3"/>
        <v>0.78445078102119059</v>
      </c>
      <c r="AF34" s="30">
        <v>0.78445078102119059</v>
      </c>
    </row>
    <row r="35" spans="1:32" ht="29.5" thickBot="1" x14ac:dyDescent="0.4">
      <c r="A35" s="72" t="s">
        <v>169</v>
      </c>
      <c r="B35" s="19">
        <v>890410.95890410955</v>
      </c>
      <c r="C35" s="19">
        <v>0</v>
      </c>
      <c r="D35" s="19">
        <v>0</v>
      </c>
      <c r="E35" s="19">
        <v>0.03</v>
      </c>
      <c r="F35" s="3">
        <f>H35*0.55</f>
        <v>44.412500000000001</v>
      </c>
      <c r="G35" s="19">
        <v>80.325000000000003</v>
      </c>
      <c r="H35" s="31">
        <f t="shared" si="0"/>
        <v>80.75</v>
      </c>
      <c r="I35" s="19">
        <v>95</v>
      </c>
      <c r="J35" s="49">
        <f>G35/I35</f>
        <v>0.84552631578947368</v>
      </c>
      <c r="K35" s="33">
        <v>0.85</v>
      </c>
      <c r="L35" s="49">
        <f>H35</f>
        <v>80.75</v>
      </c>
      <c r="M35" s="22">
        <v>1</v>
      </c>
      <c r="N35" s="22">
        <v>1</v>
      </c>
      <c r="O35" s="3">
        <f>AVERAGE(F35,H35)</f>
        <v>62.581249999999997</v>
      </c>
      <c r="P35" s="22">
        <v>1</v>
      </c>
      <c r="Q35" s="19" t="s">
        <v>75</v>
      </c>
      <c r="R35" s="34" t="s">
        <v>76</v>
      </c>
      <c r="S35" s="19">
        <f>B35/G35</f>
        <v>11085.103752307619</v>
      </c>
      <c r="T35" s="3" t="e">
        <f>B35/#REF!</f>
        <v>#REF!</v>
      </c>
      <c r="U35" s="55">
        <v>2.41</v>
      </c>
      <c r="V35" s="19">
        <f t="shared" si="2"/>
        <v>2410</v>
      </c>
      <c r="W35" s="3">
        <v>34</v>
      </c>
      <c r="X35" s="36">
        <v>5</v>
      </c>
      <c r="Y35" s="36">
        <v>12</v>
      </c>
      <c r="Z35" s="40" t="s">
        <v>77</v>
      </c>
      <c r="AA35" s="40" t="s">
        <v>78</v>
      </c>
      <c r="AB35" s="3">
        <v>2029</v>
      </c>
      <c r="AC35" s="3">
        <v>413.91</v>
      </c>
      <c r="AD35" s="3">
        <v>94.5</v>
      </c>
      <c r="AE35" s="39">
        <f t="shared" si="3"/>
        <v>0.49863387978142082</v>
      </c>
      <c r="AF35" s="30">
        <v>0.49863387978142082</v>
      </c>
    </row>
    <row r="36" spans="1:32" ht="15" thickBot="1" x14ac:dyDescent="0.4">
      <c r="A36" s="73" t="s">
        <v>170</v>
      </c>
      <c r="B36" s="3">
        <v>12542739.726027397</v>
      </c>
      <c r="C36" s="3">
        <v>1820</v>
      </c>
      <c r="D36" s="3">
        <v>0.03</v>
      </c>
      <c r="E36" s="3">
        <v>0.05</v>
      </c>
      <c r="F36" s="3">
        <f>H36*0.55</f>
        <v>191.26569869111336</v>
      </c>
      <c r="G36" s="3">
        <v>350</v>
      </c>
      <c r="H36" s="31">
        <f t="shared" si="0"/>
        <v>347.75581580202424</v>
      </c>
      <c r="I36" s="3">
        <v>375</v>
      </c>
      <c r="J36" s="32">
        <f>G36/I36</f>
        <v>0.93333333333333335</v>
      </c>
      <c r="K36" s="33">
        <v>0.92734884213873137</v>
      </c>
      <c r="L36" s="32">
        <f>0.2*H6</f>
        <v>160</v>
      </c>
      <c r="M36" s="20">
        <v>4</v>
      </c>
      <c r="N36" s="20">
        <v>4</v>
      </c>
      <c r="O36" s="3">
        <f>AVERAGE(F36,H36)</f>
        <v>269.5107572465688</v>
      </c>
      <c r="P36" s="20">
        <v>1</v>
      </c>
      <c r="Q36" s="21" t="s">
        <v>18</v>
      </c>
      <c r="R36" s="34" t="s">
        <v>68</v>
      </c>
      <c r="S36" s="3">
        <f>B36/G36</f>
        <v>35836.399217221136</v>
      </c>
      <c r="T36" s="3" t="e">
        <f>B36/#REF!</f>
        <v>#REF!</v>
      </c>
      <c r="U36" s="52">
        <v>1.3620000000000001</v>
      </c>
      <c r="V36" s="3">
        <f t="shared" si="2"/>
        <v>1362</v>
      </c>
      <c r="W36" s="19">
        <v>35</v>
      </c>
      <c r="X36" s="36">
        <v>12</v>
      </c>
      <c r="Y36" s="36">
        <v>12</v>
      </c>
      <c r="Z36" s="37">
        <v>39899</v>
      </c>
      <c r="AA36" s="37">
        <v>47204</v>
      </c>
      <c r="AB36" s="3"/>
      <c r="AC36" s="38">
        <v>2691.12</v>
      </c>
      <c r="AD36" s="3">
        <v>375.42</v>
      </c>
      <c r="AE36" s="39">
        <f t="shared" si="3"/>
        <v>0.81606233077241297</v>
      </c>
      <c r="AF36" s="30">
        <v>0.81606233077241297</v>
      </c>
    </row>
    <row r="37" spans="1:32" ht="15" thickBot="1" x14ac:dyDescent="0.4">
      <c r="A37" s="72" t="s">
        <v>171</v>
      </c>
      <c r="B37" s="19">
        <v>800821.91780821921</v>
      </c>
      <c r="C37" s="19">
        <v>840</v>
      </c>
      <c r="D37" s="19">
        <v>3.5000000000000003E-2</v>
      </c>
      <c r="E37" s="19">
        <v>3.5000000000000003E-2</v>
      </c>
      <c r="F37" s="3">
        <f>H37*0.55</f>
        <v>51.172550000000001</v>
      </c>
      <c r="G37" s="19">
        <v>93.040999999999997</v>
      </c>
      <c r="H37" s="31">
        <f t="shared" si="0"/>
        <v>93.040999999999997</v>
      </c>
      <c r="I37" s="19">
        <v>109.46</v>
      </c>
      <c r="J37" s="49">
        <f>G37/I37</f>
        <v>0.85</v>
      </c>
      <c r="K37" s="33">
        <v>0.85</v>
      </c>
      <c r="L37" s="49">
        <f t="shared" ref="L37:L40" si="6">H37</f>
        <v>93.040999999999997</v>
      </c>
      <c r="M37" s="22">
        <v>1</v>
      </c>
      <c r="N37" s="22">
        <v>1</v>
      </c>
      <c r="O37" s="3">
        <f>AVERAGE(F37,H37)</f>
        <v>72.106774999999999</v>
      </c>
      <c r="P37" s="22">
        <v>1</v>
      </c>
      <c r="Q37" s="19" t="s">
        <v>19</v>
      </c>
      <c r="R37" s="34" t="s">
        <v>79</v>
      </c>
      <c r="S37" s="19">
        <f>B37/G37</f>
        <v>8607.1937942221084</v>
      </c>
      <c r="T37" s="3" t="e">
        <f>B37/#REF!</f>
        <v>#REF!</v>
      </c>
      <c r="U37" s="56">
        <v>1.08</v>
      </c>
      <c r="V37" s="19">
        <f t="shared" si="2"/>
        <v>1080</v>
      </c>
      <c r="W37" s="3">
        <v>36</v>
      </c>
      <c r="X37" s="36">
        <v>8</v>
      </c>
      <c r="Y37" s="36">
        <v>12</v>
      </c>
      <c r="Z37" s="57">
        <v>37867</v>
      </c>
      <c r="AA37" s="57">
        <v>45172</v>
      </c>
      <c r="AB37" s="3">
        <v>2029</v>
      </c>
      <c r="AC37" s="3">
        <v>333.36</v>
      </c>
      <c r="AD37" s="3">
        <v>109.46</v>
      </c>
      <c r="AE37" s="39">
        <f t="shared" si="3"/>
        <v>0.34670947992080348</v>
      </c>
      <c r="AF37" s="30">
        <v>0.34670947992080348</v>
      </c>
    </row>
    <row r="38" spans="1:32" ht="15" thickBot="1" x14ac:dyDescent="0.4">
      <c r="A38" s="72" t="s">
        <v>172</v>
      </c>
      <c r="B38" s="19">
        <v>1358630.1369863015</v>
      </c>
      <c r="C38" s="19">
        <v>1120</v>
      </c>
      <c r="D38" s="19">
        <v>3.5000000000000003E-2</v>
      </c>
      <c r="E38" s="19">
        <v>3.5000000000000003E-2</v>
      </c>
      <c r="F38" s="3">
        <f>H38*0.55</f>
        <v>40.195650000000001</v>
      </c>
      <c r="G38" s="19">
        <v>73.082999999999998</v>
      </c>
      <c r="H38" s="31">
        <f t="shared" si="0"/>
        <v>73.082999999999998</v>
      </c>
      <c r="I38" s="19">
        <v>86.28</v>
      </c>
      <c r="J38" s="49">
        <f>G38/I38</f>
        <v>0.84704450625869265</v>
      </c>
      <c r="K38" s="33">
        <v>0.84704450625869265</v>
      </c>
      <c r="L38" s="49">
        <f t="shared" si="6"/>
        <v>73.082999999999998</v>
      </c>
      <c r="M38" s="22">
        <v>1</v>
      </c>
      <c r="N38" s="22">
        <v>1</v>
      </c>
      <c r="O38" s="3">
        <f>AVERAGE(F38,H38)</f>
        <v>56.639324999999999</v>
      </c>
      <c r="P38" s="22">
        <v>1</v>
      </c>
      <c r="Q38" s="19" t="s">
        <v>80</v>
      </c>
      <c r="R38" s="34" t="s">
        <v>79</v>
      </c>
      <c r="S38" s="19">
        <f>B38/G38</f>
        <v>18590.234897121103</v>
      </c>
      <c r="T38" s="3" t="e">
        <f>B38/#REF!</f>
        <v>#REF!</v>
      </c>
      <c r="U38" s="56">
        <v>1.49</v>
      </c>
      <c r="V38" s="19">
        <f t="shared" si="2"/>
        <v>1490</v>
      </c>
      <c r="W38" s="19">
        <v>37</v>
      </c>
      <c r="X38" s="36">
        <v>9</v>
      </c>
      <c r="Y38" s="36">
        <v>12</v>
      </c>
      <c r="Z38" s="57">
        <v>37993</v>
      </c>
      <c r="AA38" s="57">
        <v>45298</v>
      </c>
      <c r="AB38" s="3">
        <v>2029</v>
      </c>
      <c r="AC38" s="3">
        <v>413.89</v>
      </c>
      <c r="AD38" s="3">
        <v>85.98</v>
      </c>
      <c r="AE38" s="39">
        <f t="shared" si="3"/>
        <v>0.54801843187152011</v>
      </c>
      <c r="AF38" s="30">
        <v>0.54801843187152011</v>
      </c>
    </row>
    <row r="39" spans="1:32" ht="15" thickBot="1" x14ac:dyDescent="0.4">
      <c r="A39" s="72" t="s">
        <v>173</v>
      </c>
      <c r="B39" s="19">
        <v>1293150.6849315069</v>
      </c>
      <c r="C39" s="19">
        <v>1520</v>
      </c>
      <c r="D39" s="19">
        <v>3.5000000000000003E-2</v>
      </c>
      <c r="E39" s="19">
        <v>3.5000000000000003E-2</v>
      </c>
      <c r="F39" s="3">
        <f>H39*0.55</f>
        <v>28.947600000000001</v>
      </c>
      <c r="G39" s="19">
        <v>52.631999999999998</v>
      </c>
      <c r="H39" s="31">
        <f t="shared" si="0"/>
        <v>52.631999999999998</v>
      </c>
      <c r="I39" s="19">
        <v>62.13</v>
      </c>
      <c r="J39" s="49">
        <f>G39/I39</f>
        <v>0.84712699179140505</v>
      </c>
      <c r="K39" s="33">
        <v>0.84712699179140505</v>
      </c>
      <c r="L39" s="49">
        <f t="shared" si="6"/>
        <v>52.631999999999998</v>
      </c>
      <c r="M39" s="22">
        <v>1</v>
      </c>
      <c r="N39" s="22">
        <v>1</v>
      </c>
      <c r="O39" s="3">
        <f>AVERAGE(F39,H39)</f>
        <v>40.7898</v>
      </c>
      <c r="P39" s="22">
        <v>1</v>
      </c>
      <c r="Q39" s="19" t="s">
        <v>81</v>
      </c>
      <c r="R39" s="34" t="s">
        <v>79</v>
      </c>
      <c r="S39" s="19">
        <f>B39/G39</f>
        <v>24569.66645636698</v>
      </c>
      <c r="T39" s="3" t="e">
        <f>B39/#REF!</f>
        <v>#REF!</v>
      </c>
      <c r="U39" s="56">
        <v>1.86</v>
      </c>
      <c r="V39" s="19">
        <f t="shared" si="2"/>
        <v>1860</v>
      </c>
      <c r="W39" s="3">
        <v>38</v>
      </c>
      <c r="X39" s="36">
        <v>9</v>
      </c>
      <c r="Y39" s="36">
        <v>12</v>
      </c>
      <c r="Z39" s="57">
        <v>37993</v>
      </c>
      <c r="AA39" s="57">
        <v>45298</v>
      </c>
      <c r="AB39" s="3">
        <v>2029</v>
      </c>
      <c r="AC39" s="3">
        <v>288.13</v>
      </c>
      <c r="AD39" s="3">
        <v>61.92</v>
      </c>
      <c r="AE39" s="39">
        <f t="shared" si="3"/>
        <v>0.52974297289410388</v>
      </c>
      <c r="AF39" s="30">
        <v>0.52974297289410388</v>
      </c>
    </row>
    <row r="40" spans="1:32" x14ac:dyDescent="0.35">
      <c r="A40" s="74" t="s">
        <v>174</v>
      </c>
      <c r="B40" s="60">
        <v>1024383.5616438356</v>
      </c>
      <c r="C40" s="60">
        <v>1220</v>
      </c>
      <c r="D40" s="60">
        <v>3.5000000000000003E-2</v>
      </c>
      <c r="E40" s="60">
        <v>3.5000000000000003E-2</v>
      </c>
      <c r="F40" s="61">
        <f>H40*0.55</f>
        <v>34.898874999999997</v>
      </c>
      <c r="G40" s="60">
        <v>63.452500000000001</v>
      </c>
      <c r="H40" s="63">
        <f t="shared" si="0"/>
        <v>63.452499999999993</v>
      </c>
      <c r="I40" s="60">
        <v>74.900000000000006</v>
      </c>
      <c r="J40" s="64">
        <f>G40/I40</f>
        <v>0.84716288384512672</v>
      </c>
      <c r="K40" s="65">
        <v>0.84716288384512672</v>
      </c>
      <c r="L40" s="64">
        <f t="shared" si="6"/>
        <v>63.452499999999993</v>
      </c>
      <c r="M40" s="66">
        <v>1</v>
      </c>
      <c r="N40" s="66">
        <v>1</v>
      </c>
      <c r="O40" s="61">
        <f>AVERAGE(F40,H40)</f>
        <v>49.175687499999995</v>
      </c>
      <c r="P40" s="66">
        <v>1</v>
      </c>
      <c r="Q40" s="60" t="s">
        <v>20</v>
      </c>
      <c r="R40" s="67" t="s">
        <v>79</v>
      </c>
      <c r="S40" s="60">
        <f>B40/G40</f>
        <v>16144.100888756717</v>
      </c>
      <c r="T40" s="61" t="e">
        <f>B40/#REF!</f>
        <v>#REF!</v>
      </c>
      <c r="U40" s="68">
        <v>1.27</v>
      </c>
      <c r="V40" s="60">
        <f t="shared" si="2"/>
        <v>1270</v>
      </c>
      <c r="W40" s="60">
        <v>39</v>
      </c>
      <c r="X40" s="69">
        <v>6</v>
      </c>
      <c r="Y40" s="69">
        <v>12</v>
      </c>
      <c r="Z40" s="70">
        <v>36868</v>
      </c>
      <c r="AA40" s="70">
        <v>44173</v>
      </c>
      <c r="AB40" s="61">
        <v>2029</v>
      </c>
      <c r="AC40" s="61">
        <v>293.39999999999998</v>
      </c>
      <c r="AD40" s="61">
        <v>74.650000000000006</v>
      </c>
      <c r="AE40" s="71">
        <f t="shared" si="3"/>
        <v>0.44744325980257588</v>
      </c>
      <c r="AF40" s="62">
        <v>0.44744325980257588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904F-71F3-458D-82B6-2A7145AEE7FF}">
  <dimension ref="A1:I70"/>
  <sheetViews>
    <sheetView workbookViewId="0">
      <selection activeCell="L14" sqref="L14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5" bestFit="1" customWidth="1"/>
    <col min="4" max="4" width="5.36328125" bestFit="1" customWidth="1"/>
    <col min="5" max="5" width="8.26953125" bestFit="1" customWidth="1"/>
    <col min="6" max="7" width="14.08984375" bestFit="1" customWidth="1"/>
    <col min="8" max="8" width="12" bestFit="1" customWidth="1"/>
    <col min="9" max="9" width="4.81640625" bestFit="1" customWidth="1"/>
  </cols>
  <sheetData>
    <row r="1" spans="1:9" ht="15" thickBot="1" x14ac:dyDescent="0.4">
      <c r="A1" s="59" t="s">
        <v>82</v>
      </c>
      <c r="B1" s="59" t="s">
        <v>83</v>
      </c>
      <c r="C1" s="59" t="s">
        <v>25</v>
      </c>
      <c r="D1" s="59" t="s">
        <v>27</v>
      </c>
      <c r="E1" s="59" t="s">
        <v>84</v>
      </c>
      <c r="F1" s="59" t="s">
        <v>85</v>
      </c>
      <c r="G1" s="59" t="s">
        <v>86</v>
      </c>
      <c r="H1" s="59" t="s">
        <v>87</v>
      </c>
      <c r="I1" s="59"/>
    </row>
    <row r="2" spans="1:9" ht="15" thickBot="1" x14ac:dyDescent="0.4">
      <c r="A2" s="3" t="s">
        <v>88</v>
      </c>
      <c r="B2" s="3">
        <v>3200</v>
      </c>
      <c r="C2" s="3">
        <v>10</v>
      </c>
      <c r="D2" s="3">
        <v>500</v>
      </c>
      <c r="E2" s="3">
        <v>24</v>
      </c>
      <c r="F2" s="3" t="s">
        <v>89</v>
      </c>
      <c r="G2" s="3" t="s">
        <v>90</v>
      </c>
      <c r="H2" s="3">
        <v>24</v>
      </c>
      <c r="I2" s="3">
        <v>3300</v>
      </c>
    </row>
    <row r="3" spans="1:9" ht="15" thickBot="1" x14ac:dyDescent="0.4">
      <c r="A3" s="3" t="s">
        <v>91</v>
      </c>
      <c r="B3" s="3">
        <v>3300</v>
      </c>
      <c r="C3" s="3">
        <v>10</v>
      </c>
      <c r="D3" s="3">
        <v>400</v>
      </c>
      <c r="E3" s="3">
        <v>24</v>
      </c>
      <c r="F3" s="3" t="s">
        <v>89</v>
      </c>
      <c r="G3" s="3" t="s">
        <v>90</v>
      </c>
      <c r="H3" s="3">
        <v>24</v>
      </c>
      <c r="I3" s="3">
        <v>34</v>
      </c>
    </row>
    <row r="4" spans="1:9" ht="15" thickBot="1" x14ac:dyDescent="0.4">
      <c r="A4" s="3" t="s">
        <v>92</v>
      </c>
      <c r="B4" s="3">
        <v>3400</v>
      </c>
      <c r="C4" s="3">
        <v>10</v>
      </c>
      <c r="D4" s="3">
        <v>300</v>
      </c>
      <c r="E4" s="3">
        <v>24</v>
      </c>
      <c r="F4" s="3" t="s">
        <v>89</v>
      </c>
      <c r="G4" s="3"/>
      <c r="H4" s="3"/>
      <c r="I4" s="3"/>
    </row>
    <row r="5" spans="1:9" ht="15" thickBot="1" x14ac:dyDescent="0.4">
      <c r="A5" s="3" t="s">
        <v>93</v>
      </c>
      <c r="B5" s="3">
        <v>3400</v>
      </c>
      <c r="C5" s="3">
        <v>10</v>
      </c>
      <c r="D5" s="3">
        <v>300</v>
      </c>
      <c r="E5" s="3">
        <v>24</v>
      </c>
      <c r="F5" s="3" t="s">
        <v>89</v>
      </c>
      <c r="G5" s="3" t="s">
        <v>90</v>
      </c>
      <c r="H5" s="3">
        <v>24</v>
      </c>
      <c r="I5" s="3">
        <v>35</v>
      </c>
    </row>
    <row r="6" spans="1:9" ht="15" thickBot="1" x14ac:dyDescent="0.4">
      <c r="A6" s="3" t="s">
        <v>94</v>
      </c>
      <c r="B6" s="3">
        <v>3000</v>
      </c>
      <c r="C6" s="3">
        <v>10</v>
      </c>
      <c r="D6" s="3">
        <v>300</v>
      </c>
      <c r="E6" s="3">
        <v>4</v>
      </c>
      <c r="F6" s="3" t="s">
        <v>95</v>
      </c>
      <c r="G6" s="3" t="s">
        <v>96</v>
      </c>
      <c r="H6" s="3">
        <v>8</v>
      </c>
      <c r="I6" s="3">
        <v>25</v>
      </c>
    </row>
    <row r="7" spans="1:9" ht="15" thickBot="1" x14ac:dyDescent="0.4">
      <c r="A7" s="3" t="s">
        <v>97</v>
      </c>
      <c r="B7" s="3">
        <v>3300</v>
      </c>
      <c r="C7" s="3">
        <v>10</v>
      </c>
      <c r="D7" s="3">
        <v>250</v>
      </c>
      <c r="E7" s="3">
        <v>4</v>
      </c>
      <c r="F7" s="3" t="s">
        <v>95</v>
      </c>
      <c r="G7" s="3"/>
      <c r="H7" s="3"/>
      <c r="I7" s="3"/>
    </row>
    <row r="8" spans="1:9" ht="15" thickBot="1" x14ac:dyDescent="0.4">
      <c r="A8" s="3" t="s">
        <v>98</v>
      </c>
      <c r="B8" s="3">
        <v>3300</v>
      </c>
      <c r="C8" s="3">
        <v>10</v>
      </c>
      <c r="D8" s="3">
        <v>250</v>
      </c>
      <c r="E8" s="3">
        <v>4</v>
      </c>
      <c r="F8" s="3" t="s">
        <v>95</v>
      </c>
      <c r="G8" s="3" t="s">
        <v>96</v>
      </c>
      <c r="H8" s="3">
        <v>8</v>
      </c>
      <c r="I8" s="3">
        <v>30</v>
      </c>
    </row>
    <row r="9" spans="1:9" ht="15" thickBot="1" x14ac:dyDescent="0.4">
      <c r="A9" s="3" t="s">
        <v>99</v>
      </c>
      <c r="B9" s="3">
        <v>4000</v>
      </c>
      <c r="C9" s="3">
        <v>10</v>
      </c>
      <c r="D9" s="3">
        <v>300</v>
      </c>
      <c r="E9" s="3">
        <v>3</v>
      </c>
      <c r="F9" s="3" t="s">
        <v>100</v>
      </c>
      <c r="G9" s="3" t="s">
        <v>101</v>
      </c>
      <c r="H9" s="3">
        <v>8</v>
      </c>
      <c r="I9" s="3"/>
    </row>
    <row r="10" spans="1:9" ht="15" thickBot="1" x14ac:dyDescent="0.4">
      <c r="A10" s="3" t="s">
        <v>102</v>
      </c>
      <c r="B10" s="3">
        <v>4300</v>
      </c>
      <c r="C10" s="3">
        <v>10</v>
      </c>
      <c r="D10" s="3">
        <v>250</v>
      </c>
      <c r="E10" s="3">
        <v>3</v>
      </c>
      <c r="F10" s="3" t="s">
        <v>100</v>
      </c>
      <c r="G10" s="3" t="s">
        <v>101</v>
      </c>
      <c r="H10" s="3">
        <v>8</v>
      </c>
      <c r="I10" s="3">
        <v>45</v>
      </c>
    </row>
    <row r="11" spans="1:9" ht="15" thickBot="1" x14ac:dyDescent="0.4">
      <c r="A11" s="3" t="s">
        <v>103</v>
      </c>
      <c r="B11" s="3">
        <v>4600</v>
      </c>
      <c r="C11" s="3">
        <v>10</v>
      </c>
      <c r="D11" s="3">
        <v>200</v>
      </c>
      <c r="E11" s="3">
        <v>3</v>
      </c>
      <c r="F11" s="3" t="s">
        <v>100</v>
      </c>
      <c r="G11" s="3"/>
      <c r="H11" s="3"/>
      <c r="I11" s="3"/>
    </row>
    <row r="12" spans="1:9" ht="15" thickBot="1" x14ac:dyDescent="0.4">
      <c r="A12" s="3" t="s">
        <v>104</v>
      </c>
      <c r="B12" s="3">
        <v>4600</v>
      </c>
      <c r="C12" s="3">
        <v>10</v>
      </c>
      <c r="D12" s="3">
        <v>200</v>
      </c>
      <c r="E12" s="3">
        <v>3</v>
      </c>
      <c r="F12" s="3" t="s">
        <v>100</v>
      </c>
      <c r="G12" s="3" t="s">
        <v>101</v>
      </c>
      <c r="H12" s="3">
        <v>8</v>
      </c>
      <c r="I12" s="3">
        <v>45</v>
      </c>
    </row>
    <row r="13" spans="1:9" ht="15" thickBot="1" x14ac:dyDescent="0.4">
      <c r="A13" s="3" t="s">
        <v>105</v>
      </c>
      <c r="B13" s="3">
        <v>3000</v>
      </c>
      <c r="C13" s="3">
        <v>10</v>
      </c>
      <c r="D13" s="3">
        <v>300</v>
      </c>
      <c r="E13" s="3">
        <v>6</v>
      </c>
      <c r="F13" s="3" t="s">
        <v>95</v>
      </c>
      <c r="G13" s="3" t="s">
        <v>106</v>
      </c>
      <c r="H13" s="3">
        <v>8</v>
      </c>
      <c r="I13" s="3"/>
    </row>
    <row r="14" spans="1:9" ht="15" thickBot="1" x14ac:dyDescent="0.4">
      <c r="A14" s="3" t="s">
        <v>107</v>
      </c>
      <c r="B14" s="3">
        <v>3200</v>
      </c>
      <c r="C14" s="3">
        <v>10</v>
      </c>
      <c r="D14" s="3">
        <v>250</v>
      </c>
      <c r="E14" s="3">
        <v>6</v>
      </c>
      <c r="F14" s="3" t="s">
        <v>95</v>
      </c>
      <c r="G14" s="3"/>
      <c r="H14" s="3"/>
      <c r="I14" s="3"/>
    </row>
    <row r="15" spans="1:9" ht="15" thickBot="1" x14ac:dyDescent="0.4">
      <c r="A15" s="3" t="s">
        <v>108</v>
      </c>
      <c r="B15" s="3">
        <v>3200</v>
      </c>
      <c r="C15" s="3">
        <v>10</v>
      </c>
      <c r="D15" s="3">
        <v>250</v>
      </c>
      <c r="E15" s="3">
        <v>6</v>
      </c>
      <c r="F15" s="3" t="s">
        <v>95</v>
      </c>
      <c r="G15" s="3" t="s">
        <v>106</v>
      </c>
      <c r="H15" s="3">
        <v>8</v>
      </c>
      <c r="I15" s="3"/>
    </row>
    <row r="16" spans="1:9" ht="15" thickBot="1" x14ac:dyDescent="0.4">
      <c r="A16" s="3" t="s">
        <v>109</v>
      </c>
      <c r="B16" s="3">
        <v>5500</v>
      </c>
      <c r="C16" s="3">
        <v>10</v>
      </c>
      <c r="D16" s="3">
        <v>300</v>
      </c>
      <c r="E16" s="3">
        <v>5</v>
      </c>
      <c r="F16" s="3" t="s">
        <v>100</v>
      </c>
      <c r="G16" s="3" t="s">
        <v>110</v>
      </c>
      <c r="H16" s="3">
        <v>8</v>
      </c>
      <c r="I16" s="3">
        <v>50</v>
      </c>
    </row>
    <row r="17" spans="1:9" ht="15" thickBot="1" x14ac:dyDescent="0.4">
      <c r="A17" s="3" t="s">
        <v>111</v>
      </c>
      <c r="B17" s="3">
        <v>5800</v>
      </c>
      <c r="C17" s="3">
        <v>10</v>
      </c>
      <c r="D17" s="3">
        <v>250</v>
      </c>
      <c r="E17" s="3">
        <v>5</v>
      </c>
      <c r="F17" s="3" t="s">
        <v>100</v>
      </c>
      <c r="G17" s="3" t="s">
        <v>110</v>
      </c>
      <c r="H17" s="3">
        <v>8</v>
      </c>
      <c r="I17" s="3"/>
    </row>
    <row r="18" spans="1:9" ht="15" thickBot="1" x14ac:dyDescent="0.4">
      <c r="A18" s="3" t="s">
        <v>112</v>
      </c>
      <c r="B18" s="3">
        <v>6100</v>
      </c>
      <c r="C18" s="3">
        <v>10</v>
      </c>
      <c r="D18" s="3">
        <v>200</v>
      </c>
      <c r="E18" s="3">
        <v>5</v>
      </c>
      <c r="F18" s="3" t="s">
        <v>100</v>
      </c>
      <c r="G18" s="3"/>
      <c r="H18" s="3"/>
      <c r="I18" s="3"/>
    </row>
    <row r="19" spans="1:9" ht="15" thickBot="1" x14ac:dyDescent="0.4">
      <c r="A19" s="3" t="s">
        <v>113</v>
      </c>
      <c r="B19" s="3">
        <v>6100</v>
      </c>
      <c r="C19" s="3">
        <v>10</v>
      </c>
      <c r="D19" s="3">
        <v>200</v>
      </c>
      <c r="E19" s="3">
        <v>5</v>
      </c>
      <c r="F19" s="3" t="s">
        <v>100</v>
      </c>
      <c r="G19" s="3" t="s">
        <v>110</v>
      </c>
      <c r="H19" s="3">
        <v>8</v>
      </c>
      <c r="I19" s="3"/>
    </row>
    <row r="20" spans="1:9" ht="15" thickBot="1" x14ac:dyDescent="0.4">
      <c r="A20" s="3" t="s">
        <v>114</v>
      </c>
      <c r="B20" s="3">
        <v>2000</v>
      </c>
      <c r="C20" s="3">
        <v>10</v>
      </c>
      <c r="D20" s="3">
        <v>300</v>
      </c>
      <c r="E20" s="3">
        <v>6</v>
      </c>
      <c r="F20" s="3" t="s">
        <v>115</v>
      </c>
      <c r="G20" s="3" t="s">
        <v>116</v>
      </c>
      <c r="H20" s="3">
        <v>8</v>
      </c>
      <c r="I20" s="3"/>
    </row>
    <row r="21" spans="1:9" ht="15" thickBot="1" x14ac:dyDescent="0.4">
      <c r="A21" s="3" t="s">
        <v>117</v>
      </c>
      <c r="B21" s="3">
        <v>2200</v>
      </c>
      <c r="C21" s="3">
        <v>10</v>
      </c>
      <c r="D21" s="3">
        <v>250</v>
      </c>
      <c r="E21" s="3">
        <v>6</v>
      </c>
      <c r="F21" s="3" t="s">
        <v>115</v>
      </c>
      <c r="G21" s="3"/>
      <c r="H21" s="3"/>
      <c r="I21" s="3"/>
    </row>
    <row r="22" spans="1:9" ht="15" thickBot="1" x14ac:dyDescent="0.4">
      <c r="A22" s="3" t="s">
        <v>118</v>
      </c>
      <c r="B22" s="3">
        <v>2200</v>
      </c>
      <c r="C22" s="3">
        <v>10</v>
      </c>
      <c r="D22" s="3">
        <v>250</v>
      </c>
      <c r="E22" s="3">
        <v>6</v>
      </c>
      <c r="F22" s="3" t="s">
        <v>115</v>
      </c>
      <c r="G22" s="3" t="s">
        <v>116</v>
      </c>
      <c r="H22" s="3">
        <v>8</v>
      </c>
      <c r="I22" s="3"/>
    </row>
    <row r="56" spans="1:7" x14ac:dyDescent="0.35">
      <c r="A56" t="s">
        <v>119</v>
      </c>
      <c r="B56">
        <v>3200</v>
      </c>
      <c r="C56">
        <v>10</v>
      </c>
      <c r="D56">
        <v>500</v>
      </c>
      <c r="E56" t="s">
        <v>89</v>
      </c>
      <c r="F56" t="s">
        <v>90</v>
      </c>
      <c r="G56">
        <v>24</v>
      </c>
    </row>
    <row r="57" spans="1:7" x14ac:dyDescent="0.35">
      <c r="A57" t="s">
        <v>120</v>
      </c>
      <c r="B57">
        <v>3300</v>
      </c>
      <c r="C57">
        <v>10</v>
      </c>
      <c r="D57">
        <v>400</v>
      </c>
      <c r="E57" t="s">
        <v>89</v>
      </c>
      <c r="F57" t="s">
        <v>90</v>
      </c>
      <c r="G57">
        <v>24</v>
      </c>
    </row>
    <row r="58" spans="1:7" x14ac:dyDescent="0.35">
      <c r="A58" t="s">
        <v>121</v>
      </c>
      <c r="B58">
        <v>3500</v>
      </c>
      <c r="C58">
        <v>10</v>
      </c>
      <c r="D58">
        <v>300</v>
      </c>
      <c r="E58" t="s">
        <v>89</v>
      </c>
      <c r="F58" t="s">
        <v>90</v>
      </c>
      <c r="G58">
        <v>24</v>
      </c>
    </row>
    <row r="59" spans="1:7" x14ac:dyDescent="0.35">
      <c r="A59" t="s">
        <v>122</v>
      </c>
      <c r="B59">
        <v>3500</v>
      </c>
      <c r="C59">
        <v>10</v>
      </c>
      <c r="D59">
        <v>200</v>
      </c>
      <c r="E59" t="s">
        <v>89</v>
      </c>
      <c r="F59" t="s">
        <v>90</v>
      </c>
      <c r="G59">
        <v>24</v>
      </c>
    </row>
    <row r="60" spans="1:7" x14ac:dyDescent="0.35">
      <c r="A60" t="s">
        <v>123</v>
      </c>
      <c r="B60">
        <v>5000</v>
      </c>
      <c r="C60">
        <v>10</v>
      </c>
      <c r="D60">
        <v>200</v>
      </c>
      <c r="E60" t="s">
        <v>100</v>
      </c>
      <c r="F60" t="s">
        <v>124</v>
      </c>
      <c r="G60">
        <v>8</v>
      </c>
    </row>
    <row r="61" spans="1:7" x14ac:dyDescent="0.35">
      <c r="A61" t="s">
        <v>125</v>
      </c>
      <c r="B61">
        <v>5200</v>
      </c>
      <c r="C61">
        <v>10</v>
      </c>
      <c r="D61">
        <v>150</v>
      </c>
      <c r="E61" t="s">
        <v>100</v>
      </c>
      <c r="F61" t="s">
        <v>124</v>
      </c>
      <c r="G61">
        <v>8</v>
      </c>
    </row>
    <row r="62" spans="1:7" x14ac:dyDescent="0.35">
      <c r="A62" t="s">
        <v>126</v>
      </c>
      <c r="B62">
        <v>5500</v>
      </c>
      <c r="C62">
        <v>10</v>
      </c>
      <c r="D62">
        <v>200</v>
      </c>
      <c r="E62" t="s">
        <v>100</v>
      </c>
      <c r="F62" t="s">
        <v>124</v>
      </c>
      <c r="G62">
        <v>8</v>
      </c>
    </row>
    <row r="63" spans="1:7" x14ac:dyDescent="0.35">
      <c r="A63" t="s">
        <v>127</v>
      </c>
      <c r="B63">
        <v>5800</v>
      </c>
      <c r="C63">
        <v>10</v>
      </c>
      <c r="D63">
        <v>150</v>
      </c>
      <c r="E63" t="s">
        <v>100</v>
      </c>
      <c r="F63" t="s">
        <v>124</v>
      </c>
      <c r="G63">
        <v>8</v>
      </c>
    </row>
    <row r="64" spans="1:7" x14ac:dyDescent="0.35">
      <c r="A64" t="s">
        <v>128</v>
      </c>
      <c r="B64">
        <v>1800</v>
      </c>
      <c r="C64">
        <v>10</v>
      </c>
      <c r="D64">
        <v>200</v>
      </c>
      <c r="E64" t="s">
        <v>115</v>
      </c>
      <c r="F64" t="s">
        <v>129</v>
      </c>
      <c r="G64">
        <v>8</v>
      </c>
    </row>
    <row r="65" spans="1:7" x14ac:dyDescent="0.35">
      <c r="A65" t="s">
        <v>130</v>
      </c>
      <c r="B65">
        <v>2000</v>
      </c>
      <c r="C65">
        <v>10</v>
      </c>
      <c r="D65">
        <v>180</v>
      </c>
      <c r="E65" t="s">
        <v>115</v>
      </c>
      <c r="F65" t="s">
        <v>129</v>
      </c>
      <c r="G65">
        <v>8</v>
      </c>
    </row>
    <row r="66" spans="1:7" x14ac:dyDescent="0.35">
      <c r="A66" t="s">
        <v>131</v>
      </c>
      <c r="B66">
        <v>2200</v>
      </c>
      <c r="C66">
        <v>10</v>
      </c>
      <c r="D66">
        <v>150</v>
      </c>
      <c r="E66" t="s">
        <v>115</v>
      </c>
      <c r="F66" t="s">
        <v>129</v>
      </c>
      <c r="G66">
        <v>8</v>
      </c>
    </row>
    <row r="67" spans="1:7" x14ac:dyDescent="0.35">
      <c r="A67" t="s">
        <v>132</v>
      </c>
      <c r="B67">
        <v>2300</v>
      </c>
      <c r="C67">
        <v>10</v>
      </c>
      <c r="D67">
        <v>120</v>
      </c>
      <c r="E67" t="s">
        <v>115</v>
      </c>
      <c r="F67" t="s">
        <v>129</v>
      </c>
      <c r="G67">
        <v>8</v>
      </c>
    </row>
    <row r="68" spans="1:7" x14ac:dyDescent="0.35">
      <c r="A68" t="s">
        <v>133</v>
      </c>
      <c r="B68">
        <v>3000</v>
      </c>
      <c r="C68">
        <v>10</v>
      </c>
      <c r="D68">
        <v>300</v>
      </c>
      <c r="E68" t="s">
        <v>95</v>
      </c>
      <c r="F68" t="s">
        <v>134</v>
      </c>
      <c r="G68">
        <v>8</v>
      </c>
    </row>
    <row r="69" spans="1:7" x14ac:dyDescent="0.35">
      <c r="A69" t="s">
        <v>135</v>
      </c>
      <c r="B69">
        <v>3200</v>
      </c>
      <c r="C69">
        <v>10</v>
      </c>
      <c r="D69">
        <v>250</v>
      </c>
      <c r="E69" t="s">
        <v>95</v>
      </c>
      <c r="F69" t="s">
        <v>134</v>
      </c>
      <c r="G69">
        <v>8</v>
      </c>
    </row>
    <row r="70" spans="1:7" x14ac:dyDescent="0.35">
      <c r="A70" t="s">
        <v>136</v>
      </c>
      <c r="B70">
        <v>3500</v>
      </c>
      <c r="C70">
        <v>10</v>
      </c>
      <c r="D70">
        <v>200</v>
      </c>
      <c r="E70" t="s">
        <v>95</v>
      </c>
      <c r="F70" t="s">
        <v>134</v>
      </c>
      <c r="G7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EE93-D021-4999-8C33-BC7C23AE01C3}">
  <dimension ref="A1:E41"/>
  <sheetViews>
    <sheetView workbookViewId="0">
      <selection activeCell="H41" sqref="H41"/>
    </sheetView>
  </sheetViews>
  <sheetFormatPr defaultRowHeight="14.5" x14ac:dyDescent="0.35"/>
  <cols>
    <col min="1" max="1" width="13" bestFit="1" customWidth="1"/>
    <col min="2" max="2" width="4.81640625" bestFit="1" customWidth="1"/>
    <col min="3" max="3" width="2.81640625" bestFit="1" customWidth="1"/>
    <col min="4" max="4" width="3.81640625" bestFit="1" customWidth="1"/>
    <col min="5" max="5" width="8.26953125" bestFit="1" customWidth="1"/>
  </cols>
  <sheetData>
    <row r="1" spans="1:2" ht="15" thickBot="1" x14ac:dyDescent="0.4">
      <c r="A1" s="3" t="s">
        <v>82</v>
      </c>
      <c r="B1" s="3">
        <v>2016</v>
      </c>
    </row>
    <row r="2" spans="1:2" ht="15" thickBot="1" x14ac:dyDescent="0.4">
      <c r="A2" s="3" t="s">
        <v>88</v>
      </c>
      <c r="B2" s="3">
        <v>3200</v>
      </c>
    </row>
    <row r="3" spans="1:2" ht="15" thickBot="1" x14ac:dyDescent="0.4">
      <c r="A3" s="3" t="s">
        <v>91</v>
      </c>
      <c r="B3" s="3">
        <v>3300</v>
      </c>
    </row>
    <row r="4" spans="1:2" ht="15" thickBot="1" x14ac:dyDescent="0.4">
      <c r="A4" s="3" t="s">
        <v>92</v>
      </c>
      <c r="B4" s="3">
        <v>3400</v>
      </c>
    </row>
    <row r="5" spans="1:2" ht="15" thickBot="1" x14ac:dyDescent="0.4">
      <c r="A5" s="3" t="s">
        <v>93</v>
      </c>
      <c r="B5" s="3">
        <v>3400</v>
      </c>
    </row>
    <row r="6" spans="1:2" ht="15" thickBot="1" x14ac:dyDescent="0.4">
      <c r="A6" s="3" t="s">
        <v>94</v>
      </c>
      <c r="B6" s="3">
        <v>3000</v>
      </c>
    </row>
    <row r="7" spans="1:2" ht="15" thickBot="1" x14ac:dyDescent="0.4">
      <c r="A7" s="3" t="s">
        <v>97</v>
      </c>
      <c r="B7" s="3">
        <v>3300</v>
      </c>
    </row>
    <row r="8" spans="1:2" ht="15" thickBot="1" x14ac:dyDescent="0.4">
      <c r="A8" s="3" t="s">
        <v>98</v>
      </c>
      <c r="B8" s="3">
        <v>3300</v>
      </c>
    </row>
    <row r="9" spans="1:2" ht="15" thickBot="1" x14ac:dyDescent="0.4">
      <c r="A9" s="3" t="s">
        <v>99</v>
      </c>
      <c r="B9" s="3">
        <v>4000</v>
      </c>
    </row>
    <row r="10" spans="1:2" ht="15" thickBot="1" x14ac:dyDescent="0.4">
      <c r="A10" s="3" t="s">
        <v>102</v>
      </c>
      <c r="B10" s="3">
        <v>4300</v>
      </c>
    </row>
    <row r="11" spans="1:2" ht="15" thickBot="1" x14ac:dyDescent="0.4">
      <c r="A11" s="3" t="s">
        <v>103</v>
      </c>
      <c r="B11" s="3">
        <v>4600</v>
      </c>
    </row>
    <row r="12" spans="1:2" ht="15" thickBot="1" x14ac:dyDescent="0.4">
      <c r="A12" s="3" t="s">
        <v>104</v>
      </c>
      <c r="B12" s="3">
        <v>4600</v>
      </c>
    </row>
    <row r="13" spans="1:2" ht="15" thickBot="1" x14ac:dyDescent="0.4">
      <c r="A13" s="3" t="s">
        <v>105</v>
      </c>
      <c r="B13" s="3">
        <v>3000</v>
      </c>
    </row>
    <row r="14" spans="1:2" ht="15" thickBot="1" x14ac:dyDescent="0.4">
      <c r="A14" s="3" t="s">
        <v>107</v>
      </c>
      <c r="B14" s="3">
        <v>3200</v>
      </c>
    </row>
    <row r="15" spans="1:2" ht="15" thickBot="1" x14ac:dyDescent="0.4">
      <c r="A15" s="3" t="s">
        <v>108</v>
      </c>
      <c r="B15" s="3">
        <v>3200</v>
      </c>
    </row>
    <row r="16" spans="1:2" ht="15" thickBot="1" x14ac:dyDescent="0.4">
      <c r="A16" s="3" t="s">
        <v>109</v>
      </c>
      <c r="B16" s="3">
        <v>5500</v>
      </c>
    </row>
    <row r="17" spans="1:5" ht="15" thickBot="1" x14ac:dyDescent="0.4">
      <c r="A17" s="3" t="s">
        <v>111</v>
      </c>
      <c r="B17" s="3">
        <v>5800</v>
      </c>
    </row>
    <row r="18" spans="1:5" ht="15" thickBot="1" x14ac:dyDescent="0.4">
      <c r="A18" s="3" t="s">
        <v>112</v>
      </c>
      <c r="B18" s="3">
        <v>6100</v>
      </c>
    </row>
    <row r="19" spans="1:5" ht="15" thickBot="1" x14ac:dyDescent="0.4">
      <c r="A19" s="3" t="s">
        <v>113</v>
      </c>
      <c r="B19" s="3">
        <v>6100</v>
      </c>
    </row>
    <row r="20" spans="1:5" ht="15" thickBot="1" x14ac:dyDescent="0.4">
      <c r="A20" s="3" t="s">
        <v>114</v>
      </c>
      <c r="B20" s="3">
        <v>2000</v>
      </c>
    </row>
    <row r="21" spans="1:5" ht="15" thickBot="1" x14ac:dyDescent="0.4">
      <c r="A21" s="3" t="s">
        <v>117</v>
      </c>
      <c r="B21" s="3">
        <v>2200</v>
      </c>
    </row>
    <row r="22" spans="1:5" ht="15" thickBot="1" x14ac:dyDescent="0.4">
      <c r="A22" s="3" t="s">
        <v>118</v>
      </c>
      <c r="B22" s="3">
        <v>2200</v>
      </c>
    </row>
    <row r="26" spans="1:5" ht="15" thickBot="1" x14ac:dyDescent="0.4"/>
    <row r="27" spans="1:5" ht="15" thickBot="1" x14ac:dyDescent="0.4">
      <c r="A27" s="3" t="s">
        <v>88</v>
      </c>
      <c r="B27" s="3">
        <v>3200</v>
      </c>
      <c r="C27" s="3">
        <v>10</v>
      </c>
      <c r="D27" s="3">
        <v>500</v>
      </c>
      <c r="E27" s="3" t="s">
        <v>89</v>
      </c>
    </row>
    <row r="28" spans="1:5" ht="15" thickBot="1" x14ac:dyDescent="0.4">
      <c r="A28" s="3" t="s">
        <v>91</v>
      </c>
      <c r="B28" s="3">
        <v>3300</v>
      </c>
      <c r="C28" s="3">
        <v>10</v>
      </c>
      <c r="D28" s="3">
        <v>400</v>
      </c>
      <c r="E28" s="3" t="s">
        <v>89</v>
      </c>
    </row>
    <row r="29" spans="1:5" ht="15" thickBot="1" x14ac:dyDescent="0.4">
      <c r="A29" s="3" t="s">
        <v>93</v>
      </c>
      <c r="B29" s="3">
        <v>3400</v>
      </c>
      <c r="C29" s="3">
        <v>10</v>
      </c>
      <c r="D29" s="3">
        <v>300</v>
      </c>
      <c r="E29" s="3" t="s">
        <v>89</v>
      </c>
    </row>
    <row r="30" spans="1:5" ht="15" thickBot="1" x14ac:dyDescent="0.4">
      <c r="A30" s="3" t="s">
        <v>94</v>
      </c>
      <c r="B30" s="3">
        <v>3000</v>
      </c>
      <c r="C30" s="3">
        <v>10</v>
      </c>
      <c r="D30" s="3">
        <v>300</v>
      </c>
      <c r="E30" s="3" t="s">
        <v>115</v>
      </c>
    </row>
    <row r="31" spans="1:5" ht="15" thickBot="1" x14ac:dyDescent="0.4">
      <c r="A31" s="3" t="s">
        <v>98</v>
      </c>
      <c r="B31" s="3">
        <v>3300</v>
      </c>
      <c r="C31" s="3">
        <v>10</v>
      </c>
      <c r="D31" s="3">
        <v>250</v>
      </c>
      <c r="E31" s="3" t="s">
        <v>95</v>
      </c>
    </row>
    <row r="32" spans="1:5" ht="15" thickBot="1" x14ac:dyDescent="0.4">
      <c r="A32" s="3" t="s">
        <v>99</v>
      </c>
      <c r="B32" s="3">
        <v>4000</v>
      </c>
      <c r="C32" s="3">
        <v>10</v>
      </c>
      <c r="D32" s="3">
        <v>300</v>
      </c>
      <c r="E32" s="3" t="s">
        <v>100</v>
      </c>
    </row>
    <row r="33" spans="1:5" ht="15" thickBot="1" x14ac:dyDescent="0.4">
      <c r="A33" s="3" t="s">
        <v>102</v>
      </c>
      <c r="B33" s="3">
        <v>4300</v>
      </c>
      <c r="C33" s="3">
        <v>10</v>
      </c>
      <c r="D33" s="3">
        <v>250</v>
      </c>
      <c r="E33" s="3" t="s">
        <v>100</v>
      </c>
    </row>
    <row r="34" spans="1:5" ht="15" thickBot="1" x14ac:dyDescent="0.4">
      <c r="A34" s="3" t="s">
        <v>104</v>
      </c>
      <c r="B34" s="3">
        <v>4600</v>
      </c>
      <c r="C34" s="3">
        <v>10</v>
      </c>
      <c r="D34" s="3">
        <v>200</v>
      </c>
      <c r="E34" s="3" t="s">
        <v>100</v>
      </c>
    </row>
    <row r="35" spans="1:5" ht="15" thickBot="1" x14ac:dyDescent="0.4">
      <c r="A35" s="3" t="s">
        <v>105</v>
      </c>
      <c r="B35" s="3">
        <v>3000</v>
      </c>
      <c r="C35" s="3">
        <v>10</v>
      </c>
      <c r="D35" s="3">
        <v>300</v>
      </c>
      <c r="E35" s="3" t="s">
        <v>95</v>
      </c>
    </row>
    <row r="36" spans="1:5" ht="15" thickBot="1" x14ac:dyDescent="0.4">
      <c r="A36" s="3" t="s">
        <v>108</v>
      </c>
      <c r="B36" s="3">
        <v>3200</v>
      </c>
      <c r="C36" s="3">
        <v>10</v>
      </c>
      <c r="D36" s="3">
        <v>250</v>
      </c>
      <c r="E36" s="3" t="s">
        <v>95</v>
      </c>
    </row>
    <row r="37" spans="1:5" ht="15" thickBot="1" x14ac:dyDescent="0.4">
      <c r="A37" s="3" t="s">
        <v>109</v>
      </c>
      <c r="B37" s="3">
        <v>5500</v>
      </c>
      <c r="C37" s="3">
        <v>10</v>
      </c>
      <c r="D37" s="3">
        <v>300</v>
      </c>
      <c r="E37" s="3" t="s">
        <v>100</v>
      </c>
    </row>
    <row r="38" spans="1:5" ht="15" thickBot="1" x14ac:dyDescent="0.4">
      <c r="A38" s="3" t="s">
        <v>111</v>
      </c>
      <c r="B38" s="3">
        <v>5800</v>
      </c>
      <c r="C38" s="3">
        <v>10</v>
      </c>
      <c r="D38" s="3">
        <v>250</v>
      </c>
      <c r="E38" s="3" t="s">
        <v>100</v>
      </c>
    </row>
    <row r="39" spans="1:5" ht="15" thickBot="1" x14ac:dyDescent="0.4">
      <c r="A39" s="3" t="s">
        <v>113</v>
      </c>
      <c r="B39" s="3">
        <v>6100</v>
      </c>
      <c r="C39" s="3">
        <v>10</v>
      </c>
      <c r="D39" s="3">
        <v>200</v>
      </c>
      <c r="E39" s="3" t="s">
        <v>100</v>
      </c>
    </row>
    <row r="40" spans="1:5" ht="15" thickBot="1" x14ac:dyDescent="0.4">
      <c r="A40" s="3" t="s">
        <v>114</v>
      </c>
      <c r="B40" s="3">
        <v>2000</v>
      </c>
      <c r="C40" s="3">
        <v>10</v>
      </c>
      <c r="D40" s="3">
        <v>300</v>
      </c>
      <c r="E40" s="3" t="s">
        <v>115</v>
      </c>
    </row>
    <row r="41" spans="1:5" ht="15" thickBot="1" x14ac:dyDescent="0.4">
      <c r="A41" s="3" t="s">
        <v>118</v>
      </c>
      <c r="B41" s="3">
        <v>2200</v>
      </c>
      <c r="C41" s="3">
        <v>10</v>
      </c>
      <c r="D41" s="3">
        <v>250</v>
      </c>
      <c r="E41" s="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63C4-4ED7-4041-B53A-D807CBB7C7E5}">
  <dimension ref="A1:Z22"/>
  <sheetViews>
    <sheetView workbookViewId="0">
      <selection activeCell="H7" sqref="H7"/>
    </sheetView>
  </sheetViews>
  <sheetFormatPr defaultRowHeight="14.5" x14ac:dyDescent="0.35"/>
  <cols>
    <col min="1" max="1" width="13" bestFit="1" customWidth="1"/>
  </cols>
  <sheetData>
    <row r="1" spans="1:26" ht="15" thickBot="1" x14ac:dyDescent="0.4">
      <c r="A1" s="3" t="s">
        <v>82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/>
    </row>
    <row r="2" spans="1:26" ht="15" thickBot="1" x14ac:dyDescent="0.4">
      <c r="A2" s="3" t="s">
        <v>88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f>SUM(B2:Y2)</f>
        <v>24</v>
      </c>
    </row>
    <row r="3" spans="1:26" ht="15" thickBot="1" x14ac:dyDescent="0.4">
      <c r="A3" s="3" t="s">
        <v>91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f t="shared" ref="Z3:Z22" si="0">SUM(B3:Y3)</f>
        <v>24</v>
      </c>
    </row>
    <row r="4" spans="1:26" ht="15" thickBot="1" x14ac:dyDescent="0.4">
      <c r="A4" s="3" t="s">
        <v>92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f t="shared" si="0"/>
        <v>24</v>
      </c>
    </row>
    <row r="5" spans="1:26" ht="15" thickBot="1" x14ac:dyDescent="0.4">
      <c r="A5" s="3" t="s">
        <v>93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f t="shared" si="0"/>
        <v>24</v>
      </c>
    </row>
    <row r="6" spans="1:26" ht="15" thickBot="1" x14ac:dyDescent="0.4">
      <c r="A6" s="3" t="s">
        <v>94</v>
      </c>
      <c r="B6" s="58">
        <v>0</v>
      </c>
      <c r="C6" s="58">
        <v>0</v>
      </c>
      <c r="D6" s="58">
        <v>0</v>
      </c>
      <c r="E6" s="58">
        <v>0</v>
      </c>
      <c r="F6" s="58">
        <v>0</v>
      </c>
      <c r="G6" s="3">
        <v>1</v>
      </c>
      <c r="H6" s="3">
        <v>1</v>
      </c>
      <c r="I6" s="3">
        <v>1</v>
      </c>
      <c r="J6" s="3">
        <v>1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3">
        <f t="shared" si="0"/>
        <v>4</v>
      </c>
    </row>
    <row r="7" spans="1:26" ht="15" thickBot="1" x14ac:dyDescent="0.4">
      <c r="A7" s="3" t="s">
        <v>97</v>
      </c>
      <c r="B7" s="58">
        <v>0</v>
      </c>
      <c r="C7" s="58">
        <v>0</v>
      </c>
      <c r="D7" s="58">
        <v>0</v>
      </c>
      <c r="E7" s="58">
        <v>0</v>
      </c>
      <c r="F7" s="58">
        <v>0</v>
      </c>
      <c r="G7" s="3">
        <v>1</v>
      </c>
      <c r="H7" s="3">
        <v>1</v>
      </c>
      <c r="I7" s="3">
        <v>1</v>
      </c>
      <c r="J7" s="3">
        <v>1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3">
        <f t="shared" si="0"/>
        <v>4</v>
      </c>
    </row>
    <row r="8" spans="1:26" ht="15" thickBot="1" x14ac:dyDescent="0.4">
      <c r="A8" s="3" t="s">
        <v>98</v>
      </c>
      <c r="B8" s="58">
        <v>0</v>
      </c>
      <c r="C8" s="58">
        <v>0</v>
      </c>
      <c r="D8" s="58">
        <v>0</v>
      </c>
      <c r="E8" s="58">
        <v>0</v>
      </c>
      <c r="F8" s="58">
        <v>0</v>
      </c>
      <c r="G8" s="3">
        <v>1</v>
      </c>
      <c r="H8" s="3">
        <v>1</v>
      </c>
      <c r="I8" s="3">
        <v>1</v>
      </c>
      <c r="J8" s="3">
        <v>1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3">
        <f t="shared" si="0"/>
        <v>4</v>
      </c>
    </row>
    <row r="9" spans="1:26" ht="15" thickBot="1" x14ac:dyDescent="0.4">
      <c r="A9" s="3" t="s">
        <v>99</v>
      </c>
      <c r="B9" s="58">
        <v>0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3">
        <v>1</v>
      </c>
      <c r="L9" s="3">
        <v>1</v>
      </c>
      <c r="M9" s="3">
        <v>1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3">
        <f t="shared" si="0"/>
        <v>3</v>
      </c>
    </row>
    <row r="10" spans="1:26" ht="15" thickBot="1" x14ac:dyDescent="0.4">
      <c r="A10" s="3" t="s">
        <v>102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3">
        <v>1</v>
      </c>
      <c r="L10" s="3">
        <v>1</v>
      </c>
      <c r="M10" s="3">
        <v>1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3">
        <f t="shared" si="0"/>
        <v>3</v>
      </c>
    </row>
    <row r="11" spans="1:26" ht="15" thickBot="1" x14ac:dyDescent="0.4">
      <c r="A11" s="3" t="s">
        <v>103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3">
        <v>1</v>
      </c>
      <c r="L11" s="3">
        <v>1</v>
      </c>
      <c r="M11" s="3">
        <v>1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3">
        <f t="shared" si="0"/>
        <v>3</v>
      </c>
    </row>
    <row r="12" spans="1:26" ht="15" thickBot="1" x14ac:dyDescent="0.4">
      <c r="A12" s="3" t="s">
        <v>104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3">
        <v>1</v>
      </c>
      <c r="L12" s="3">
        <v>1</v>
      </c>
      <c r="M12" s="3">
        <v>1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3">
        <f t="shared" si="0"/>
        <v>3</v>
      </c>
    </row>
    <row r="13" spans="1:26" ht="15" thickBot="1" x14ac:dyDescent="0.4">
      <c r="A13" s="3" t="s">
        <v>105</v>
      </c>
      <c r="B13" s="58">
        <v>0</v>
      </c>
      <c r="C13" s="58">
        <v>0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3">
        <f t="shared" si="0"/>
        <v>6</v>
      </c>
    </row>
    <row r="14" spans="1:26" ht="15" thickBot="1" x14ac:dyDescent="0.4">
      <c r="A14" s="3" t="s">
        <v>107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3">
        <f t="shared" si="0"/>
        <v>6</v>
      </c>
    </row>
    <row r="15" spans="1:26" ht="15" thickBot="1" x14ac:dyDescent="0.4">
      <c r="A15" s="3" t="s">
        <v>108</v>
      </c>
      <c r="B15" s="58">
        <v>0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3">
        <f t="shared" si="0"/>
        <v>6</v>
      </c>
    </row>
    <row r="16" spans="1:26" ht="15" thickBot="1" x14ac:dyDescent="0.4">
      <c r="A16" s="3" t="s">
        <v>109</v>
      </c>
      <c r="B16" s="58">
        <v>0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58">
        <v>0</v>
      </c>
      <c r="Z16" s="3">
        <f t="shared" si="0"/>
        <v>5</v>
      </c>
    </row>
    <row r="17" spans="1:26" ht="15" thickBot="1" x14ac:dyDescent="0.4">
      <c r="A17" s="3" t="s">
        <v>111</v>
      </c>
      <c r="B17" s="58">
        <v>0</v>
      </c>
      <c r="C17" s="58">
        <v>0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58">
        <v>0</v>
      </c>
      <c r="Z17" s="3">
        <f t="shared" si="0"/>
        <v>5</v>
      </c>
    </row>
    <row r="18" spans="1:26" ht="15" thickBot="1" x14ac:dyDescent="0.4">
      <c r="A18" s="3" t="s">
        <v>112</v>
      </c>
      <c r="B18" s="58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58">
        <v>0</v>
      </c>
      <c r="Z18" s="3">
        <f t="shared" si="0"/>
        <v>5</v>
      </c>
    </row>
    <row r="19" spans="1:26" ht="15" thickBot="1" x14ac:dyDescent="0.4">
      <c r="A19" s="3" t="s">
        <v>113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58">
        <v>0</v>
      </c>
      <c r="Z19" s="3">
        <f t="shared" si="0"/>
        <v>5</v>
      </c>
    </row>
    <row r="20" spans="1:26" ht="15" thickBot="1" x14ac:dyDescent="0.4">
      <c r="A20" s="3" t="s">
        <v>114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3">
        <v>1</v>
      </c>
      <c r="Z20" s="3">
        <f t="shared" si="0"/>
        <v>6</v>
      </c>
    </row>
    <row r="21" spans="1:26" ht="15" thickBot="1" x14ac:dyDescent="0.4">
      <c r="A21" s="3" t="s">
        <v>117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3">
        <v>1</v>
      </c>
      <c r="Z21" s="3">
        <f t="shared" si="0"/>
        <v>6</v>
      </c>
    </row>
    <row r="22" spans="1:26" ht="15" thickBot="1" x14ac:dyDescent="0.4">
      <c r="A22" s="3" t="s">
        <v>118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3">
        <v>1</v>
      </c>
      <c r="Z22" s="3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demand</vt:lpstr>
      <vt:lpstr>DSM</vt:lpstr>
      <vt:lpstr>PV_act</vt:lpstr>
      <vt:lpstr>Wind_act</vt:lpstr>
      <vt:lpstr>G_variable</vt:lpstr>
      <vt:lpstr>G_fixed</vt:lpstr>
      <vt:lpstr>gen_data</vt:lpstr>
      <vt:lpstr>PX_data</vt:lpstr>
      <vt:lpstr>PX_cost</vt:lpstr>
      <vt:lpstr>PX_contractavailability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 K</dc:creator>
  <cp:lastModifiedBy>Bala Ganesh K</cp:lastModifiedBy>
  <dcterms:created xsi:type="dcterms:W3CDTF">2021-08-25T10:21:45Z</dcterms:created>
  <dcterms:modified xsi:type="dcterms:W3CDTF">2021-08-26T07:43:54Z</dcterms:modified>
</cp:coreProperties>
</file>