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Germany\Germany2\Thesis\Start\Work\Thesis (Nishant Solanki)\Power BI\"/>
    </mc:Choice>
  </mc:AlternateContent>
  <xr:revisionPtr revIDLastSave="0" documentId="13_ncr:1_{7A68003A-7B28-499E-BA12-25A5BA457CDF}" xr6:coauthVersionLast="47" xr6:coauthVersionMax="47" xr10:uidLastSave="{00000000-0000-0000-0000-000000000000}"/>
  <bookViews>
    <workbookView xWindow="-108" yWindow="-108" windowWidth="23256" windowHeight="12456" firstSheet="2" activeTab="7" xr2:uid="{00000000-000D-0000-FFFF-FFFF00000000}"/>
  </bookViews>
  <sheets>
    <sheet name="Setup" sheetId="2" r:id="rId1"/>
    <sheet name="Model type 1" sheetId="1" r:id="rId2"/>
    <sheet name="Model type 2" sheetId="3" r:id="rId3"/>
    <sheet name="Model type 3 (combine)" sheetId="7" r:id="rId4"/>
    <sheet name="Criteria scoring" sheetId="6" r:id="rId5"/>
    <sheet name="Matrix" sheetId="5" r:id="rId6"/>
    <sheet name="Combine matrix" sheetId="8" r:id="rId7"/>
    <sheet name="Compariso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H8" i="6"/>
  <c r="H9" i="6"/>
  <c r="H10" i="6"/>
  <c r="E9" i="6"/>
  <c r="F9" i="6"/>
  <c r="G9" i="6"/>
  <c r="E10" i="6"/>
  <c r="F10" i="6"/>
  <c r="G10" i="6"/>
  <c r="G8" i="6"/>
  <c r="E8" i="6"/>
  <c r="F8" i="6"/>
  <c r="D9" i="6"/>
  <c r="I9" i="6" s="1"/>
  <c r="D10" i="6"/>
  <c r="I10" i="6" s="1"/>
  <c r="D8" i="6"/>
  <c r="I8" i="6" s="1"/>
  <c r="I2" i="6"/>
  <c r="E3" i="8" l="1"/>
  <c r="G3" i="8" s="1"/>
  <c r="E4" i="8"/>
  <c r="G4" i="8" s="1"/>
  <c r="E2" i="8"/>
  <c r="G2" i="8" s="1"/>
  <c r="E6" i="5"/>
  <c r="G6" i="5" s="1"/>
  <c r="E7" i="5"/>
  <c r="G7" i="5" s="1"/>
  <c r="E5" i="5"/>
  <c r="G5" i="5" s="1"/>
  <c r="G3" i="3"/>
  <c r="G4" i="3"/>
  <c r="G2" i="3"/>
  <c r="F3" i="3"/>
  <c r="F4" i="3"/>
  <c r="F2" i="3"/>
  <c r="Q2" i="3" s="1"/>
  <c r="I4" i="7"/>
  <c r="K4" i="7" s="1"/>
  <c r="I3" i="7"/>
  <c r="K3" i="7" s="1"/>
  <c r="I2" i="7"/>
  <c r="K2" i="7" s="1"/>
  <c r="N3" i="3"/>
  <c r="N4" i="3"/>
  <c r="N2" i="3"/>
  <c r="R2" i="3" s="1"/>
  <c r="K4" i="3"/>
  <c r="M4" i="3" s="1"/>
  <c r="K3" i="3"/>
  <c r="M3" i="3" s="1"/>
  <c r="K2" i="3"/>
  <c r="M2" i="3" s="1"/>
  <c r="E3" i="5"/>
  <c r="G3" i="5" s="1"/>
  <c r="E4" i="5"/>
  <c r="G4" i="5" s="1"/>
  <c r="E2" i="5"/>
  <c r="G2" i="5" s="1"/>
  <c r="M4" i="1"/>
  <c r="N4" i="1"/>
  <c r="P4" i="1" s="1"/>
  <c r="O4" i="1"/>
  <c r="Q4" i="1" s="1"/>
  <c r="S4" i="1" s="1"/>
  <c r="I4" i="1"/>
  <c r="J4" i="1"/>
  <c r="K4" i="1" s="1"/>
  <c r="L4" i="1"/>
  <c r="N3" i="1"/>
  <c r="N2" i="1"/>
  <c r="M3" i="1"/>
  <c r="M2" i="1"/>
  <c r="O3" i="1"/>
  <c r="O2" i="1"/>
  <c r="J3" i="1"/>
  <c r="J2" i="1"/>
  <c r="I2" i="1"/>
  <c r="I3" i="1"/>
  <c r="L4" i="3" l="1"/>
  <c r="O4" i="3" s="1"/>
  <c r="L2" i="3"/>
  <c r="O2" i="3" s="1"/>
  <c r="L3" i="3"/>
  <c r="O3" i="3" s="1"/>
  <c r="S2" i="3"/>
  <c r="T2" i="3" s="1"/>
  <c r="P2" i="1"/>
  <c r="Q2" i="1" s="1"/>
  <c r="S2" i="1" s="1"/>
  <c r="P3" i="1"/>
  <c r="Q3" i="1" s="1"/>
  <c r="S3" i="1" s="1"/>
  <c r="L2" i="1"/>
  <c r="L3" i="1"/>
  <c r="K2" i="1"/>
  <c r="K3" i="1"/>
  <c r="Q4" i="3" l="1"/>
  <c r="R4" i="3" s="1"/>
  <c r="S4" i="3" s="1"/>
  <c r="Q3" i="3"/>
  <c r="R3" i="3" s="1"/>
  <c r="S3" i="3" s="1"/>
  <c r="U2" i="3"/>
  <c r="V2" i="3" s="1"/>
  <c r="W2" i="3" s="1"/>
  <c r="T3" i="3" l="1"/>
  <c r="U3" i="3" s="1"/>
  <c r="V3" i="3" s="1"/>
  <c r="W3" i="3" s="1"/>
  <c r="T4" i="3"/>
  <c r="U4" i="3" s="1"/>
  <c r="V4" i="3" s="1"/>
  <c r="W4" i="3" s="1"/>
</calcChain>
</file>

<file path=xl/sharedStrings.xml><?xml version="1.0" encoding="utf-8"?>
<sst xmlns="http://schemas.openxmlformats.org/spreadsheetml/2006/main" count="165" uniqueCount="86">
  <si>
    <t>Sr. no.</t>
  </si>
  <si>
    <t>Unit</t>
  </si>
  <si>
    <t>Day Per Unit</t>
  </si>
  <si>
    <t>Day</t>
  </si>
  <si>
    <t>Workday</t>
  </si>
  <si>
    <t>Week</t>
  </si>
  <si>
    <t>Month</t>
  </si>
  <si>
    <t>Year</t>
  </si>
  <si>
    <t>Priority Scale</t>
  </si>
  <si>
    <t>Value</t>
  </si>
  <si>
    <t>Cost/day</t>
  </si>
  <si>
    <t>Sales price</t>
  </si>
  <si>
    <t>Unit cost</t>
  </si>
  <si>
    <t>SVS</t>
  </si>
  <si>
    <t>CoD</t>
  </si>
  <si>
    <t>Budget</t>
  </si>
  <si>
    <t>Work performed (%)</t>
  </si>
  <si>
    <t>AC</t>
  </si>
  <si>
    <t>PV</t>
  </si>
  <si>
    <t>Planned work completion (%)</t>
  </si>
  <si>
    <t>EV</t>
  </si>
  <si>
    <t>SPI</t>
  </si>
  <si>
    <t>CPI</t>
  </si>
  <si>
    <t>SV</t>
  </si>
  <si>
    <t>Duration</t>
  </si>
  <si>
    <t>Delay days</t>
  </si>
  <si>
    <t>Fixed CoD</t>
  </si>
  <si>
    <t>Total CoD</t>
  </si>
  <si>
    <t>CV</t>
  </si>
  <si>
    <t>Forecasted profit</t>
  </si>
  <si>
    <t>Unit per month</t>
  </si>
  <si>
    <t>Monthly profit</t>
  </si>
  <si>
    <t>Peak reduction cost (%)</t>
  </si>
  <si>
    <t>CV per month</t>
  </si>
  <si>
    <t>Unit lost per month</t>
  </si>
  <si>
    <t>Unit per month due to CV</t>
  </si>
  <si>
    <t>Unit lost per month (%)</t>
  </si>
  <si>
    <t>Value of x for CoD</t>
  </si>
  <si>
    <t>Low</t>
  </si>
  <si>
    <t>Medium</t>
  </si>
  <si>
    <t>Medium/High</t>
  </si>
  <si>
    <t>High</t>
  </si>
  <si>
    <t>Critical</t>
  </si>
  <si>
    <t>CoD Scale</t>
  </si>
  <si>
    <t>Model</t>
  </si>
  <si>
    <t>Forecasted sales Volume (V)</t>
  </si>
  <si>
    <t>Criteria value</t>
  </si>
  <si>
    <t>Product A</t>
  </si>
  <si>
    <t>Product B</t>
  </si>
  <si>
    <t>Product C</t>
  </si>
  <si>
    <t>Comparison</t>
  </si>
  <si>
    <t>A - B - C</t>
  </si>
  <si>
    <t>Priority</t>
  </si>
  <si>
    <t>Criteria Value</t>
  </si>
  <si>
    <t>B - A - C</t>
  </si>
  <si>
    <t>Budget at completion (BAC)</t>
  </si>
  <si>
    <t>Forecasted actual remaining days</t>
  </si>
  <si>
    <t>Forecasted planned remaining days</t>
  </si>
  <si>
    <t>Budget = EV</t>
  </si>
  <si>
    <t>Margin (M)</t>
  </si>
  <si>
    <t>Planned profit (P)</t>
  </si>
  <si>
    <t>Final value</t>
  </si>
  <si>
    <t>Sheet</t>
  </si>
  <si>
    <t>Detail</t>
  </si>
  <si>
    <t>Model type 1</t>
  </si>
  <si>
    <t>Model type 2</t>
  </si>
  <si>
    <t>This sheet represents calculation of CoD for the first part of the model.</t>
  </si>
  <si>
    <t>This sheet represents calculation of CoD for the second part of the model.</t>
  </si>
  <si>
    <t>Combination</t>
  </si>
  <si>
    <t>This sheet shows calculation of CoD for the combination of both parts.</t>
  </si>
  <si>
    <t>Criteria scoring</t>
  </si>
  <si>
    <t>This sheet represents each criteria score by using weighted average method.</t>
  </si>
  <si>
    <t>Matrix</t>
  </si>
  <si>
    <t>This sheet covers graph and finaly value calculation by using CoD value and crtieria value.</t>
  </si>
  <si>
    <t>Combine matrix</t>
  </si>
  <si>
    <t>This sheet represents graph for combine model.</t>
  </si>
  <si>
    <t>This sheet shows prioritiziation of projects based on final value.</t>
  </si>
  <si>
    <t>Grey area in sheet 2, sheet 3 and sheet 4 show data provided by the company.</t>
  </si>
  <si>
    <t>Activity/Project/Product</t>
  </si>
  <si>
    <t>Total CoD of first part</t>
  </si>
  <si>
    <t>CoD of second part</t>
  </si>
  <si>
    <t>Urgency (25%)</t>
  </si>
  <si>
    <t>Strategic alignment (10%)</t>
  </si>
  <si>
    <t>Value to customers (10%)</t>
  </si>
  <si>
    <t>Impact (25%)</t>
  </si>
  <si>
    <t>Product life cycle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</si>
</sst>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[$€-407]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/>
      </top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164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4" fillId="2" borderId="1" xfId="1" applyFon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2" borderId="1" xfId="1" applyFont="1" applyAlignment="1">
      <alignment horizontal="center"/>
    </xf>
    <xf numFmtId="165" fontId="0" fillId="0" borderId="0" xfId="0" applyNumberFormat="1" applyAlignment="1">
      <alignment horizontal="center"/>
    </xf>
    <xf numFmtId="165" fontId="4" fillId="2" borderId="1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9" fontId="4" fillId="2" borderId="1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5" fillId="0" borderId="2" xfId="3" applyAlignment="1">
      <alignment horizontal="center"/>
    </xf>
    <xf numFmtId="0" fontId="5" fillId="0" borderId="2" xfId="3" applyAlignment="1">
      <alignment horizontal="center" vertical="center"/>
    </xf>
    <xf numFmtId="0" fontId="6" fillId="0" borderId="3" xfId="4" applyAlignment="1">
      <alignment horizontal="center"/>
    </xf>
    <xf numFmtId="0" fontId="0" fillId="0" borderId="4" xfId="0" applyBorder="1" applyAlignment="1">
      <alignment vertical="center"/>
    </xf>
    <xf numFmtId="0" fontId="3" fillId="3" borderId="0" xfId="5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6">
    <cellStyle name="60% - Accent3" xfId="5" builtinId="40"/>
    <cellStyle name="Currency 2" xfId="2" xr:uid="{F5629296-968D-4B53-B896-596D890A76DA}"/>
    <cellStyle name="Heading 1" xfId="3" builtinId="16"/>
    <cellStyle name="Heading 2" xfId="4" builtinId="17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92F2-9BED-4C6A-A84E-7A0429894D84}">
  <dimension ref="A1:I31"/>
  <sheetViews>
    <sheetView workbookViewId="0">
      <selection activeCell="C18" sqref="C18"/>
    </sheetView>
  </sheetViews>
  <sheetFormatPr defaultRowHeight="14.4" x14ac:dyDescent="0.3"/>
  <cols>
    <col min="1" max="1" width="19" customWidth="1"/>
    <col min="2" max="2" width="21.88671875" customWidth="1"/>
    <col min="3" max="3" width="84.5546875" customWidth="1"/>
    <col min="4" max="4" width="4.6640625" customWidth="1"/>
    <col min="5" max="5" width="2.33203125" customWidth="1"/>
    <col min="6" max="6" width="10.6640625" customWidth="1"/>
  </cols>
  <sheetData>
    <row r="1" spans="1:9" ht="20.399999999999999" thickBot="1" x14ac:dyDescent="0.45">
      <c r="A1" s="12" t="s">
        <v>0</v>
      </c>
      <c r="B1" s="12" t="s">
        <v>62</v>
      </c>
      <c r="C1" s="12" t="s">
        <v>63</v>
      </c>
    </row>
    <row r="2" spans="1:9" ht="15" thickTop="1" x14ac:dyDescent="0.3">
      <c r="A2">
        <v>1</v>
      </c>
      <c r="B2" t="s">
        <v>64</v>
      </c>
      <c r="C2" s="17" t="s">
        <v>66</v>
      </c>
      <c r="D2" s="17"/>
      <c r="E2" s="17"/>
    </row>
    <row r="3" spans="1:9" x14ac:dyDescent="0.3">
      <c r="A3">
        <v>2</v>
      </c>
      <c r="B3" t="s">
        <v>65</v>
      </c>
      <c r="C3" s="17" t="s">
        <v>67</v>
      </c>
      <c r="D3" s="17"/>
      <c r="E3" s="17"/>
    </row>
    <row r="4" spans="1:9" x14ac:dyDescent="0.3">
      <c r="A4">
        <v>3</v>
      </c>
      <c r="B4" t="s">
        <v>68</v>
      </c>
      <c r="C4" s="17" t="s">
        <v>69</v>
      </c>
      <c r="D4" s="17"/>
      <c r="E4" s="17"/>
    </row>
    <row r="5" spans="1:9" x14ac:dyDescent="0.3">
      <c r="A5">
        <v>4</v>
      </c>
      <c r="B5" t="s">
        <v>70</v>
      </c>
      <c r="C5" s="17" t="s">
        <v>71</v>
      </c>
      <c r="D5" s="17"/>
      <c r="E5" s="17"/>
    </row>
    <row r="6" spans="1:9" x14ac:dyDescent="0.3">
      <c r="A6">
        <v>5</v>
      </c>
      <c r="B6" t="s">
        <v>72</v>
      </c>
      <c r="C6" s="17" t="s">
        <v>73</v>
      </c>
      <c r="D6" s="17"/>
      <c r="E6" s="17"/>
    </row>
    <row r="7" spans="1:9" x14ac:dyDescent="0.3">
      <c r="A7">
        <v>6</v>
      </c>
      <c r="B7" t="s">
        <v>74</v>
      </c>
      <c r="C7" s="17" t="s">
        <v>75</v>
      </c>
      <c r="D7" s="17"/>
      <c r="E7" s="17"/>
    </row>
    <row r="8" spans="1:9" x14ac:dyDescent="0.3">
      <c r="A8">
        <v>7</v>
      </c>
      <c r="B8" t="s">
        <v>50</v>
      </c>
      <c r="C8" s="17" t="s">
        <v>76</v>
      </c>
      <c r="D8" s="17"/>
      <c r="E8" s="17"/>
    </row>
    <row r="11" spans="1:9" x14ac:dyDescent="0.3">
      <c r="B11" s="16" t="s">
        <v>77</v>
      </c>
      <c r="C11" s="16"/>
      <c r="D11" s="16"/>
      <c r="E11" s="16"/>
      <c r="F11" s="16"/>
      <c r="G11" s="16"/>
      <c r="H11" s="16"/>
      <c r="I11" s="16"/>
    </row>
    <row r="12" spans="1:9" x14ac:dyDescent="0.3">
      <c r="B12" s="16"/>
      <c r="C12" s="16"/>
      <c r="D12" s="16"/>
      <c r="E12" s="16"/>
      <c r="F12" s="16"/>
      <c r="G12" s="16"/>
      <c r="H12" s="16"/>
      <c r="I12" s="16"/>
    </row>
    <row r="16" spans="1:9" x14ac:dyDescent="0.3">
      <c r="A16" s="11"/>
      <c r="B16" s="11"/>
      <c r="C16" s="11"/>
    </row>
    <row r="17" spans="1:2" ht="18" thickBot="1" x14ac:dyDescent="0.4">
      <c r="A17" s="14" t="s">
        <v>1</v>
      </c>
      <c r="B17" s="14" t="s">
        <v>2</v>
      </c>
    </row>
    <row r="18" spans="1:2" ht="15" thickTop="1" x14ac:dyDescent="0.3">
      <c r="A18" s="4" t="s">
        <v>3</v>
      </c>
      <c r="B18" s="4">
        <v>1</v>
      </c>
    </row>
    <row r="19" spans="1:2" x14ac:dyDescent="0.3">
      <c r="A19" s="4" t="s">
        <v>4</v>
      </c>
      <c r="B19" s="4">
        <v>5</v>
      </c>
    </row>
    <row r="20" spans="1:2" x14ac:dyDescent="0.3">
      <c r="A20" s="4" t="s">
        <v>5</v>
      </c>
      <c r="B20" s="4">
        <v>7</v>
      </c>
    </row>
    <row r="21" spans="1:2" x14ac:dyDescent="0.3">
      <c r="A21" s="4" t="s">
        <v>6</v>
      </c>
      <c r="B21" s="4">
        <v>30</v>
      </c>
    </row>
    <row r="22" spans="1:2" x14ac:dyDescent="0.3">
      <c r="A22" s="4" t="s">
        <v>7</v>
      </c>
      <c r="B22" s="4">
        <v>365</v>
      </c>
    </row>
    <row r="23" spans="1:2" x14ac:dyDescent="0.3">
      <c r="A23" s="4"/>
      <c r="B23" s="4"/>
    </row>
    <row r="24" spans="1:2" x14ac:dyDescent="0.3">
      <c r="A24" s="4"/>
      <c r="B24" s="4"/>
    </row>
    <row r="25" spans="1:2" x14ac:dyDescent="0.3">
      <c r="A25" s="4"/>
      <c r="B25" s="4"/>
    </row>
    <row r="26" spans="1:2" ht="18" thickBot="1" x14ac:dyDescent="0.4">
      <c r="A26" s="14" t="s">
        <v>8</v>
      </c>
      <c r="B26" s="14" t="s">
        <v>9</v>
      </c>
    </row>
    <row r="27" spans="1:2" ht="15" thickTop="1" x14ac:dyDescent="0.3">
      <c r="A27" s="4" t="s">
        <v>38</v>
      </c>
      <c r="B27" s="4">
        <v>1</v>
      </c>
    </row>
    <row r="28" spans="1:2" x14ac:dyDescent="0.3">
      <c r="A28" s="4" t="s">
        <v>39</v>
      </c>
      <c r="B28" s="4">
        <v>2</v>
      </c>
    </row>
    <row r="29" spans="1:2" x14ac:dyDescent="0.3">
      <c r="A29" s="4" t="s">
        <v>40</v>
      </c>
      <c r="B29" s="4">
        <v>3</v>
      </c>
    </row>
    <row r="30" spans="1:2" x14ac:dyDescent="0.3">
      <c r="A30" s="4" t="s">
        <v>41</v>
      </c>
      <c r="B30" s="4">
        <v>4</v>
      </c>
    </row>
    <row r="31" spans="1:2" x14ac:dyDescent="0.3">
      <c r="A31" s="4" t="s">
        <v>42</v>
      </c>
      <c r="B31" s="4">
        <v>5</v>
      </c>
    </row>
  </sheetData>
  <mergeCells count="8">
    <mergeCell ref="B11:I12"/>
    <mergeCell ref="C2:E2"/>
    <mergeCell ref="C3:E3"/>
    <mergeCell ref="C4:E4"/>
    <mergeCell ref="C5:E5"/>
    <mergeCell ref="C6:E6"/>
    <mergeCell ref="C7:E7"/>
    <mergeCell ref="C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"/>
  <sheetViews>
    <sheetView topLeftCell="O1" workbookViewId="0">
      <selection activeCell="C5" sqref="C5"/>
    </sheetView>
  </sheetViews>
  <sheetFormatPr defaultRowHeight="14.4" x14ac:dyDescent="0.3"/>
  <cols>
    <col min="3" max="3" width="37.33203125" customWidth="1"/>
    <col min="4" max="4" width="16.6640625" customWidth="1"/>
    <col min="5" max="5" width="15.44140625" customWidth="1"/>
    <col min="6" max="6" width="35.33203125" bestFit="1" customWidth="1"/>
    <col min="7" max="7" width="40.5546875" customWidth="1"/>
    <col min="8" max="8" width="28.6640625" customWidth="1"/>
    <col min="9" max="9" width="21.44140625" customWidth="1"/>
    <col min="10" max="10" width="21.6640625" customWidth="1"/>
    <col min="11" max="11" width="21.44140625" customWidth="1"/>
    <col min="12" max="12" width="16.6640625" customWidth="1"/>
    <col min="13" max="13" width="46.6640625" customWidth="1"/>
    <col min="14" max="14" width="43.5546875" customWidth="1"/>
    <col min="15" max="15" width="17.44140625" customWidth="1"/>
    <col min="16" max="16" width="14.6640625" customWidth="1"/>
    <col min="17" max="17" width="12.44140625" customWidth="1"/>
    <col min="18" max="18" width="14" customWidth="1"/>
    <col min="19" max="19" width="19.5546875" customWidth="1"/>
    <col min="20" max="20" width="11.88671875" customWidth="1"/>
    <col min="21" max="21" width="11.44140625" customWidth="1"/>
    <col min="22" max="22" width="9" customWidth="1"/>
  </cols>
  <sheetData>
    <row r="1" spans="1:27" ht="20.399999999999999" thickBot="1" x14ac:dyDescent="0.45">
      <c r="A1" s="12" t="s">
        <v>0</v>
      </c>
      <c r="B1" s="12" t="s">
        <v>44</v>
      </c>
      <c r="C1" s="12" t="s">
        <v>78</v>
      </c>
      <c r="D1" s="12" t="s">
        <v>24</v>
      </c>
      <c r="E1" s="12" t="s">
        <v>1</v>
      </c>
      <c r="F1" s="12" t="s">
        <v>55</v>
      </c>
      <c r="G1" s="12" t="s">
        <v>19</v>
      </c>
      <c r="H1" s="12" t="s">
        <v>16</v>
      </c>
      <c r="I1" s="12" t="s">
        <v>18</v>
      </c>
      <c r="J1" s="12" t="s">
        <v>20</v>
      </c>
      <c r="K1" s="12" t="s">
        <v>23</v>
      </c>
      <c r="L1" s="12" t="s">
        <v>21</v>
      </c>
      <c r="M1" s="12" t="s">
        <v>57</v>
      </c>
      <c r="N1" s="12" t="s">
        <v>56</v>
      </c>
      <c r="O1" s="12" t="s">
        <v>10</v>
      </c>
      <c r="P1" s="12" t="s">
        <v>25</v>
      </c>
      <c r="Q1" s="12" t="s">
        <v>14</v>
      </c>
      <c r="R1" s="12" t="s">
        <v>26</v>
      </c>
      <c r="S1" s="12" t="s">
        <v>27</v>
      </c>
      <c r="T1" s="2"/>
      <c r="AA1" s="4"/>
    </row>
    <row r="2" spans="1:27" ht="15" thickTop="1" x14ac:dyDescent="0.3">
      <c r="A2" s="1">
        <v>1</v>
      </c>
      <c r="B2" s="1">
        <v>1</v>
      </c>
      <c r="C2" s="5" t="s">
        <v>47</v>
      </c>
      <c r="D2" s="5">
        <v>2</v>
      </c>
      <c r="E2" s="5" t="s">
        <v>6</v>
      </c>
      <c r="F2" s="7">
        <v>6000</v>
      </c>
      <c r="G2" s="5">
        <v>50</v>
      </c>
      <c r="H2" s="5">
        <v>40</v>
      </c>
      <c r="I2" s="6">
        <f>F2*G2/100</f>
        <v>3000</v>
      </c>
      <c r="J2" s="6">
        <f>F2*H2/100</f>
        <v>2400</v>
      </c>
      <c r="K2" s="6">
        <f>J2-I2</f>
        <v>-600</v>
      </c>
      <c r="L2" s="8">
        <f>J2/I2</f>
        <v>0.8</v>
      </c>
      <c r="M2" s="4">
        <f>(100-G2)*30*D2/100</f>
        <v>30</v>
      </c>
      <c r="N2" s="4">
        <f>(100-H2)*30*D2/100</f>
        <v>36</v>
      </c>
      <c r="O2" s="6">
        <f>F2/(D2*30)</f>
        <v>100</v>
      </c>
      <c r="P2" s="4">
        <f>N2-M2</f>
        <v>6</v>
      </c>
      <c r="Q2" s="6">
        <f>O2*P2</f>
        <v>600</v>
      </c>
      <c r="R2" s="7">
        <v>500</v>
      </c>
      <c r="S2" s="6">
        <f>Q2+R2</f>
        <v>1100</v>
      </c>
      <c r="T2" s="4"/>
    </row>
    <row r="3" spans="1:27" x14ac:dyDescent="0.3">
      <c r="A3" s="1">
        <v>2</v>
      </c>
      <c r="B3" s="1">
        <v>1</v>
      </c>
      <c r="C3" s="5" t="s">
        <v>48</v>
      </c>
      <c r="D3" s="5">
        <v>3</v>
      </c>
      <c r="E3" s="5" t="s">
        <v>6</v>
      </c>
      <c r="F3" s="7">
        <v>7000</v>
      </c>
      <c r="G3" s="5">
        <v>30</v>
      </c>
      <c r="H3" s="5">
        <v>25</v>
      </c>
      <c r="I3" s="6">
        <f>F3*G3/100</f>
        <v>2100</v>
      </c>
      <c r="J3" s="6">
        <f>F3*H3/100</f>
        <v>1750</v>
      </c>
      <c r="K3" s="6">
        <f>J3-I3</f>
        <v>-350</v>
      </c>
      <c r="L3" s="8">
        <f>J3/I3</f>
        <v>0.83333333333333337</v>
      </c>
      <c r="M3" s="4">
        <f>(100-G3)*30*D3/100</f>
        <v>63</v>
      </c>
      <c r="N3" s="4">
        <f>(100-H3)*30*D3/100</f>
        <v>67.5</v>
      </c>
      <c r="O3" s="6">
        <f>F3/(D3*30)</f>
        <v>77.777777777777771</v>
      </c>
      <c r="P3" s="4">
        <f>N3-M3</f>
        <v>4.5</v>
      </c>
      <c r="Q3" s="6">
        <f>O3*P3</f>
        <v>350</v>
      </c>
      <c r="R3" s="7">
        <v>500</v>
      </c>
      <c r="S3" s="6">
        <f t="shared" ref="S3" si="0">Q3+R3</f>
        <v>850</v>
      </c>
      <c r="T3" s="4"/>
    </row>
    <row r="4" spans="1:27" x14ac:dyDescent="0.3">
      <c r="A4" s="1">
        <v>3</v>
      </c>
      <c r="B4" s="1">
        <v>1</v>
      </c>
      <c r="C4" s="5" t="s">
        <v>49</v>
      </c>
      <c r="D4" s="5">
        <v>5</v>
      </c>
      <c r="E4" s="5" t="s">
        <v>6</v>
      </c>
      <c r="F4" s="7">
        <v>12000</v>
      </c>
      <c r="G4" s="5">
        <v>40</v>
      </c>
      <c r="H4" s="5">
        <v>30</v>
      </c>
      <c r="I4" s="6">
        <f>F4*G4/100</f>
        <v>4800</v>
      </c>
      <c r="J4" s="6">
        <f>F4*H4/100</f>
        <v>3600</v>
      </c>
      <c r="K4" s="6">
        <f>J4-I4</f>
        <v>-1200</v>
      </c>
      <c r="L4" s="8">
        <f>J4/I4</f>
        <v>0.75</v>
      </c>
      <c r="M4" s="4">
        <f>(100-G4)*30*D4/100</f>
        <v>90</v>
      </c>
      <c r="N4" s="4">
        <f>(100-H4)*30*D4/100</f>
        <v>105</v>
      </c>
      <c r="O4" s="6">
        <f>F4/(D4*30)</f>
        <v>80</v>
      </c>
      <c r="P4" s="4">
        <f>N4-M4</f>
        <v>15</v>
      </c>
      <c r="Q4" s="6">
        <f>O4*P4</f>
        <v>1200</v>
      </c>
      <c r="R4" s="7">
        <v>500</v>
      </c>
      <c r="S4" s="6">
        <f t="shared" ref="S4" si="1">Q4+R4</f>
        <v>1700</v>
      </c>
      <c r="T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6477-4340-41DE-A527-55C00B7CAD78}">
  <dimension ref="A1:W17"/>
  <sheetViews>
    <sheetView topLeftCell="S1" workbookViewId="0">
      <selection activeCell="B5" sqref="B5"/>
    </sheetView>
  </sheetViews>
  <sheetFormatPr defaultRowHeight="14.4" x14ac:dyDescent="0.3"/>
  <cols>
    <col min="3" max="3" width="37.33203125" customWidth="1"/>
    <col min="4" max="5" width="20.5546875" customWidth="1"/>
    <col min="6" max="7" width="23" customWidth="1"/>
    <col min="8" max="8" width="42.88671875" customWidth="1"/>
    <col min="9" max="9" width="21" customWidth="1"/>
    <col min="10" max="10" width="15.5546875" customWidth="1"/>
    <col min="11" max="11" width="20.44140625" customWidth="1"/>
    <col min="12" max="12" width="28.88671875" customWidth="1"/>
    <col min="14" max="14" width="25.109375" customWidth="1"/>
    <col min="15" max="15" width="24.109375" customWidth="1"/>
    <col min="16" max="16" width="30.33203125" bestFit="1" customWidth="1"/>
    <col min="17" max="17" width="25" customWidth="1"/>
    <col min="18" max="18" width="36.6640625" customWidth="1"/>
    <col min="19" max="19" width="27.33203125" customWidth="1"/>
    <col min="20" max="20" width="30.33203125" bestFit="1" customWidth="1"/>
    <col min="21" max="21" width="25" customWidth="1"/>
    <col min="22" max="22" width="19.6640625" customWidth="1"/>
    <col min="23" max="23" width="27.44140625" customWidth="1"/>
  </cols>
  <sheetData>
    <row r="1" spans="1:23" ht="20.399999999999999" thickBot="1" x14ac:dyDescent="0.45">
      <c r="A1" s="12" t="s">
        <v>0</v>
      </c>
      <c r="B1" s="12" t="s">
        <v>44</v>
      </c>
      <c r="C1" s="12" t="s">
        <v>78</v>
      </c>
      <c r="D1" s="12" t="s">
        <v>58</v>
      </c>
      <c r="E1" s="12" t="s">
        <v>17</v>
      </c>
      <c r="F1" s="12" t="s">
        <v>28</v>
      </c>
      <c r="G1" s="12" t="s">
        <v>22</v>
      </c>
      <c r="H1" s="12" t="s">
        <v>45</v>
      </c>
      <c r="I1" s="12" t="s">
        <v>11</v>
      </c>
      <c r="J1" s="12" t="s">
        <v>12</v>
      </c>
      <c r="K1" s="12" t="s">
        <v>59</v>
      </c>
      <c r="L1" s="12" t="s">
        <v>60</v>
      </c>
      <c r="M1" s="12" t="s">
        <v>13</v>
      </c>
      <c r="N1" s="12" t="s">
        <v>30</v>
      </c>
      <c r="O1" s="12" t="s">
        <v>31</v>
      </c>
      <c r="P1" s="12" t="s">
        <v>32</v>
      </c>
      <c r="Q1" s="12" t="s">
        <v>33</v>
      </c>
      <c r="R1" s="12" t="s">
        <v>35</v>
      </c>
      <c r="S1" s="12" t="s">
        <v>34</v>
      </c>
      <c r="T1" s="12" t="s">
        <v>36</v>
      </c>
      <c r="U1" s="12" t="s">
        <v>37</v>
      </c>
      <c r="V1" s="12" t="s">
        <v>14</v>
      </c>
      <c r="W1" s="12" t="s">
        <v>29</v>
      </c>
    </row>
    <row r="2" spans="1:23" ht="15" thickTop="1" x14ac:dyDescent="0.3">
      <c r="A2" s="1">
        <v>1</v>
      </c>
      <c r="B2" s="1">
        <v>2</v>
      </c>
      <c r="C2" s="5" t="s">
        <v>47</v>
      </c>
      <c r="D2" s="7">
        <v>6000</v>
      </c>
      <c r="E2" s="7">
        <v>6500</v>
      </c>
      <c r="F2" s="6">
        <f>D2-E2</f>
        <v>-500</v>
      </c>
      <c r="G2" s="8">
        <f>D2/E2</f>
        <v>0.92307692307692313</v>
      </c>
      <c r="H2" s="5">
        <v>50</v>
      </c>
      <c r="I2" s="7">
        <v>1200</v>
      </c>
      <c r="J2" s="7">
        <v>1100</v>
      </c>
      <c r="K2" s="6">
        <f>I2-J2</f>
        <v>100</v>
      </c>
      <c r="L2" s="6">
        <f>H2*K2</f>
        <v>5000</v>
      </c>
      <c r="M2" s="6">
        <f>0.01*H2*K2</f>
        <v>50</v>
      </c>
      <c r="N2" s="8">
        <f>H2/12</f>
        <v>4.166666666666667</v>
      </c>
      <c r="O2" s="6">
        <f>L2/12</f>
        <v>416.66666666666669</v>
      </c>
      <c r="P2" s="9">
        <v>0.5</v>
      </c>
      <c r="Q2" s="6">
        <f>F2/12</f>
        <v>-41.666666666666664</v>
      </c>
      <c r="R2" s="8">
        <f>(N2*J2+Q2)/J2</f>
        <v>4.1287878787878789</v>
      </c>
      <c r="S2" s="8">
        <f>N2-R2</f>
        <v>3.7878787878788067E-2</v>
      </c>
      <c r="T2" s="10">
        <f>S2/N2</f>
        <v>9.0909090909091356E-3</v>
      </c>
      <c r="U2" s="8">
        <f>P2+T2</f>
        <v>0.50909090909090915</v>
      </c>
      <c r="V2" s="6">
        <f>U2*H2*K2</f>
        <v>2545.4545454545455</v>
      </c>
      <c r="W2" s="6">
        <f>H2*K2-V2</f>
        <v>2454.5454545454545</v>
      </c>
    </row>
    <row r="3" spans="1:23" x14ac:dyDescent="0.3">
      <c r="A3" s="1">
        <v>2</v>
      </c>
      <c r="B3" s="1">
        <v>2</v>
      </c>
      <c r="C3" s="5" t="s">
        <v>48</v>
      </c>
      <c r="D3" s="7">
        <v>7000</v>
      </c>
      <c r="E3" s="7">
        <v>8800</v>
      </c>
      <c r="F3" s="6">
        <f t="shared" ref="F3:F4" si="0">D3-E3</f>
        <v>-1800</v>
      </c>
      <c r="G3" s="8">
        <f t="shared" ref="G3:G4" si="1">D3/E3</f>
        <v>0.79545454545454541</v>
      </c>
      <c r="H3" s="5">
        <v>70</v>
      </c>
      <c r="I3" s="7">
        <v>2200</v>
      </c>
      <c r="J3" s="7">
        <v>2100</v>
      </c>
      <c r="K3" s="6">
        <f>I3-J3</f>
        <v>100</v>
      </c>
      <c r="L3" s="6">
        <f>H3*K3</f>
        <v>7000</v>
      </c>
      <c r="M3" s="6">
        <f>0.01*H3*K3</f>
        <v>70</v>
      </c>
      <c r="N3" s="8">
        <f t="shared" ref="N3:N4" si="2">H3/12</f>
        <v>5.833333333333333</v>
      </c>
      <c r="O3" s="6">
        <f t="shared" ref="O3:O4" si="3">L3/12</f>
        <v>583.33333333333337</v>
      </c>
      <c r="P3" s="9">
        <v>0.7</v>
      </c>
      <c r="Q3" s="6">
        <f>F3/12</f>
        <v>-150</v>
      </c>
      <c r="R3" s="8">
        <f>(N3*J3+Q3)/J3</f>
        <v>5.7619047619047619</v>
      </c>
      <c r="S3" s="8">
        <f>N3-R3</f>
        <v>7.1428571428571175E-2</v>
      </c>
      <c r="T3" s="10">
        <f t="shared" ref="T3:T4" si="4">S3/N3</f>
        <v>1.2244897959183631E-2</v>
      </c>
      <c r="U3" s="8">
        <f>P3+T3</f>
        <v>0.71224489795918355</v>
      </c>
      <c r="V3" s="6">
        <f>U3*H3*K3</f>
        <v>4985.7142857142844</v>
      </c>
      <c r="W3" s="6">
        <f>H3*K3-V3</f>
        <v>2014.2857142857156</v>
      </c>
    </row>
    <row r="4" spans="1:23" x14ac:dyDescent="0.3">
      <c r="A4" s="1">
        <v>3</v>
      </c>
      <c r="B4" s="1">
        <v>2</v>
      </c>
      <c r="C4" s="5" t="s">
        <v>49</v>
      </c>
      <c r="D4" s="7">
        <v>12000</v>
      </c>
      <c r="E4" s="7">
        <v>13000</v>
      </c>
      <c r="F4" s="6">
        <f t="shared" si="0"/>
        <v>-1000</v>
      </c>
      <c r="G4" s="8">
        <f t="shared" si="1"/>
        <v>0.92307692307692313</v>
      </c>
      <c r="H4" s="5">
        <v>60</v>
      </c>
      <c r="I4" s="7">
        <v>1550</v>
      </c>
      <c r="J4" s="7">
        <v>1500</v>
      </c>
      <c r="K4" s="6">
        <f>I4-J4</f>
        <v>50</v>
      </c>
      <c r="L4" s="6">
        <f>H4*K4</f>
        <v>3000</v>
      </c>
      <c r="M4" s="6">
        <f>0.01*H4*K4</f>
        <v>30</v>
      </c>
      <c r="N4" s="8">
        <f t="shared" si="2"/>
        <v>5</v>
      </c>
      <c r="O4" s="6">
        <f t="shared" si="3"/>
        <v>250</v>
      </c>
      <c r="P4" s="9">
        <v>0.3</v>
      </c>
      <c r="Q4" s="6">
        <f>F4/12</f>
        <v>-83.333333333333329</v>
      </c>
      <c r="R4" s="8">
        <f>(N4*J4+Q4)/J4</f>
        <v>4.9444444444444446</v>
      </c>
      <c r="S4" s="8">
        <f>N4-R4</f>
        <v>5.5555555555555358E-2</v>
      </c>
      <c r="T4" s="10">
        <f t="shared" si="4"/>
        <v>1.1111111111111072E-2</v>
      </c>
      <c r="U4" s="8">
        <f>P4+T4</f>
        <v>0.31111111111111106</v>
      </c>
      <c r="V4" s="6">
        <f>U4*H4*K4</f>
        <v>933.33333333333326</v>
      </c>
      <c r="W4" s="6">
        <f>H4*K4-V4</f>
        <v>2066.666666666667</v>
      </c>
    </row>
    <row r="17" spans="8:8" x14ac:dyDescent="0.3">
      <c r="H1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8EE5-DCE9-457D-A831-40613C9D7A16}">
  <dimension ref="A1:K9"/>
  <sheetViews>
    <sheetView topLeftCell="B1" workbookViewId="0">
      <selection activeCell="C23" sqref="C23"/>
    </sheetView>
  </sheetViews>
  <sheetFormatPr defaultRowHeight="14.4" x14ac:dyDescent="0.3"/>
  <cols>
    <col min="3" max="3" width="35.44140625" customWidth="1"/>
    <col min="4" max="4" width="14.88671875" customWidth="1"/>
    <col min="5" max="5" width="14.33203125" customWidth="1"/>
    <col min="6" max="6" width="15.6640625" customWidth="1"/>
    <col min="7" max="7" width="17" customWidth="1"/>
    <col min="8" max="8" width="17.109375" customWidth="1"/>
    <col min="9" max="9" width="32.88671875" customWidth="1"/>
    <col min="10" max="10" width="27.6640625" customWidth="1"/>
    <col min="11" max="11" width="16.33203125" customWidth="1"/>
    <col min="12" max="12" width="18.109375" customWidth="1"/>
  </cols>
  <sheetData>
    <row r="1" spans="1:11" ht="20.399999999999999" thickBot="1" x14ac:dyDescent="0.45">
      <c r="A1" s="12" t="s">
        <v>0</v>
      </c>
      <c r="B1" s="12" t="s">
        <v>44</v>
      </c>
      <c r="C1" s="12" t="s">
        <v>78</v>
      </c>
      <c r="D1" s="12" t="s">
        <v>1</v>
      </c>
      <c r="E1" s="12" t="s">
        <v>24</v>
      </c>
      <c r="F1" s="12" t="s">
        <v>15</v>
      </c>
      <c r="G1" s="12" t="s">
        <v>14</v>
      </c>
      <c r="H1" s="12" t="s">
        <v>26</v>
      </c>
      <c r="I1" s="12" t="s">
        <v>79</v>
      </c>
      <c r="J1" s="12" t="s">
        <v>80</v>
      </c>
      <c r="K1" s="12" t="s">
        <v>27</v>
      </c>
    </row>
    <row r="2" spans="1:11" ht="15" thickTop="1" x14ac:dyDescent="0.3">
      <c r="A2" s="1">
        <v>1</v>
      </c>
      <c r="B2" s="1">
        <v>3</v>
      </c>
      <c r="C2" s="5" t="s">
        <v>47</v>
      </c>
      <c r="D2" s="5" t="s">
        <v>6</v>
      </c>
      <c r="E2" s="5">
        <v>2</v>
      </c>
      <c r="F2" s="7">
        <v>6000</v>
      </c>
      <c r="G2" s="6">
        <v>600</v>
      </c>
      <c r="H2" s="7">
        <v>500</v>
      </c>
      <c r="I2" s="6">
        <f>G2+H2</f>
        <v>1100</v>
      </c>
      <c r="J2" s="6">
        <v>2545.4499999999998</v>
      </c>
      <c r="K2" s="6">
        <f>I2+J2</f>
        <v>3645.45</v>
      </c>
    </row>
    <row r="3" spans="1:11" x14ac:dyDescent="0.3">
      <c r="A3" s="1">
        <v>2</v>
      </c>
      <c r="B3" s="1">
        <v>3</v>
      </c>
      <c r="C3" s="5" t="s">
        <v>48</v>
      </c>
      <c r="D3" s="5" t="s">
        <v>6</v>
      </c>
      <c r="E3" s="5">
        <v>3</v>
      </c>
      <c r="F3" s="7">
        <v>7000</v>
      </c>
      <c r="G3" s="6">
        <v>350</v>
      </c>
      <c r="H3" s="7">
        <v>500</v>
      </c>
      <c r="I3" s="6">
        <f>G3+H3</f>
        <v>850</v>
      </c>
      <c r="J3" s="6">
        <v>4985.71</v>
      </c>
      <c r="K3" s="6">
        <f t="shared" ref="K3:K4" si="0">I3+J3</f>
        <v>5835.71</v>
      </c>
    </row>
    <row r="4" spans="1:11" x14ac:dyDescent="0.3">
      <c r="A4" s="1">
        <v>3</v>
      </c>
      <c r="B4" s="1">
        <v>3</v>
      </c>
      <c r="C4" s="5" t="s">
        <v>49</v>
      </c>
      <c r="D4" s="5" t="s">
        <v>6</v>
      </c>
      <c r="E4" s="5">
        <v>5</v>
      </c>
      <c r="F4" s="7">
        <v>12000</v>
      </c>
      <c r="G4" s="6">
        <v>1200</v>
      </c>
      <c r="H4" s="7">
        <v>500</v>
      </c>
      <c r="I4" s="6">
        <f>G4+H4</f>
        <v>1700</v>
      </c>
      <c r="J4" s="6">
        <v>933.33</v>
      </c>
      <c r="K4" s="6">
        <f t="shared" si="0"/>
        <v>2633.33</v>
      </c>
    </row>
    <row r="9" spans="1:11" x14ac:dyDescent="0.3">
      <c r="G9" s="3"/>
      <c r="H9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7240-77EF-4D90-B470-764615960754}">
  <dimension ref="A1:K10"/>
  <sheetViews>
    <sheetView workbookViewId="0">
      <selection activeCell="D14" sqref="D14"/>
    </sheetView>
  </sheetViews>
  <sheetFormatPr defaultRowHeight="14.4" x14ac:dyDescent="0.3"/>
  <cols>
    <col min="3" max="3" width="36.88671875" customWidth="1"/>
    <col min="4" max="4" width="19" customWidth="1"/>
    <col min="5" max="6" width="40.33203125" customWidth="1"/>
    <col min="7" max="7" width="17.88671875" customWidth="1"/>
    <col min="8" max="8" width="40.5546875" customWidth="1"/>
    <col min="9" max="10" width="24" customWidth="1"/>
    <col min="11" max="11" width="13" customWidth="1"/>
  </cols>
  <sheetData>
    <row r="1" spans="1:11" ht="20.399999999999999" thickBot="1" x14ac:dyDescent="0.45">
      <c r="A1" s="12" t="s">
        <v>0</v>
      </c>
      <c r="B1" s="12" t="s">
        <v>44</v>
      </c>
      <c r="C1" s="12" t="s">
        <v>78</v>
      </c>
      <c r="D1" s="12" t="s">
        <v>81</v>
      </c>
      <c r="E1" s="12" t="s">
        <v>82</v>
      </c>
      <c r="F1" s="12" t="s">
        <v>83</v>
      </c>
      <c r="G1" s="12" t="s">
        <v>84</v>
      </c>
      <c r="H1" s="12" t="s">
        <v>85</v>
      </c>
      <c r="I1" s="12" t="s">
        <v>53</v>
      </c>
      <c r="J1" s="2"/>
      <c r="K1" s="2"/>
    </row>
    <row r="2" spans="1:11" ht="15" thickTop="1" x14ac:dyDescent="0.3">
      <c r="A2">
        <v>1</v>
      </c>
      <c r="B2">
        <v>1</v>
      </c>
      <c r="C2" s="4" t="s">
        <v>47</v>
      </c>
      <c r="D2" s="4">
        <v>4</v>
      </c>
      <c r="E2" s="4">
        <v>2</v>
      </c>
      <c r="F2" s="4">
        <v>3</v>
      </c>
      <c r="G2" s="4">
        <v>4</v>
      </c>
      <c r="H2" s="4">
        <v>5</v>
      </c>
      <c r="I2" s="8">
        <f>(D2*0.25+E2*0.1+F2*0.1+G2*0.25+H2*0.3)</f>
        <v>4</v>
      </c>
      <c r="J2" s="8"/>
      <c r="K2" s="4"/>
    </row>
    <row r="3" spans="1:11" x14ac:dyDescent="0.3">
      <c r="A3">
        <v>2</v>
      </c>
      <c r="B3">
        <v>1</v>
      </c>
      <c r="C3" s="4" t="s">
        <v>48</v>
      </c>
      <c r="D3" s="4">
        <v>5</v>
      </c>
      <c r="E3" s="4">
        <v>4</v>
      </c>
      <c r="F3" s="4">
        <v>4</v>
      </c>
      <c r="G3" s="4">
        <v>5</v>
      </c>
      <c r="H3" s="4">
        <v>5</v>
      </c>
      <c r="I3" s="8">
        <f t="shared" ref="I3:I10" si="0">(D3*0.25+E3*0.1+F3*0.1+G3*0.25+H3*0.3)</f>
        <v>4.8</v>
      </c>
      <c r="J3" s="8"/>
      <c r="K3" s="4"/>
    </row>
    <row r="4" spans="1:11" x14ac:dyDescent="0.3">
      <c r="A4">
        <v>3</v>
      </c>
      <c r="B4">
        <v>1</v>
      </c>
      <c r="C4" s="4" t="s">
        <v>49</v>
      </c>
      <c r="D4" s="4">
        <v>1</v>
      </c>
      <c r="E4" s="4">
        <v>3</v>
      </c>
      <c r="F4" s="4">
        <v>2</v>
      </c>
      <c r="G4" s="4">
        <v>2</v>
      </c>
      <c r="H4" s="4">
        <v>1</v>
      </c>
      <c r="I4" s="8">
        <f t="shared" si="0"/>
        <v>1.55</v>
      </c>
      <c r="J4" s="8"/>
      <c r="K4" s="4"/>
    </row>
    <row r="5" spans="1:11" x14ac:dyDescent="0.3">
      <c r="A5">
        <v>4</v>
      </c>
      <c r="B5">
        <v>2</v>
      </c>
      <c r="C5" s="4" t="s">
        <v>47</v>
      </c>
      <c r="D5" s="4">
        <v>3</v>
      </c>
      <c r="E5" s="4">
        <v>3</v>
      </c>
      <c r="F5" s="4">
        <v>4</v>
      </c>
      <c r="G5" s="4">
        <v>4</v>
      </c>
      <c r="H5" s="4">
        <v>5</v>
      </c>
      <c r="I5" s="8">
        <f t="shared" si="0"/>
        <v>3.95</v>
      </c>
      <c r="J5" s="8"/>
      <c r="K5" s="4"/>
    </row>
    <row r="6" spans="1:11" x14ac:dyDescent="0.3">
      <c r="A6">
        <v>5</v>
      </c>
      <c r="B6">
        <v>2</v>
      </c>
      <c r="C6" s="4" t="s">
        <v>48</v>
      </c>
      <c r="D6" s="4">
        <v>4</v>
      </c>
      <c r="E6" s="4">
        <v>3</v>
      </c>
      <c r="F6" s="4">
        <v>4</v>
      </c>
      <c r="G6" s="4">
        <v>5</v>
      </c>
      <c r="H6" s="4">
        <v>5</v>
      </c>
      <c r="I6" s="8">
        <f t="shared" si="0"/>
        <v>4.45</v>
      </c>
      <c r="J6" s="8"/>
      <c r="K6" s="4"/>
    </row>
    <row r="7" spans="1:11" x14ac:dyDescent="0.3">
      <c r="A7">
        <v>6</v>
      </c>
      <c r="B7">
        <v>2</v>
      </c>
      <c r="C7" s="4" t="s">
        <v>49</v>
      </c>
      <c r="D7" s="4">
        <v>3</v>
      </c>
      <c r="E7" s="4">
        <v>2</v>
      </c>
      <c r="F7" s="4">
        <v>1</v>
      </c>
      <c r="G7" s="4">
        <v>1</v>
      </c>
      <c r="H7" s="4">
        <v>1</v>
      </c>
      <c r="I7" s="8">
        <f t="shared" si="0"/>
        <v>1.6</v>
      </c>
      <c r="J7" s="8"/>
      <c r="K7" s="4"/>
    </row>
    <row r="8" spans="1:11" x14ac:dyDescent="0.3">
      <c r="A8">
        <v>7</v>
      </c>
      <c r="B8">
        <v>3</v>
      </c>
      <c r="C8" s="4" t="s">
        <v>47</v>
      </c>
      <c r="D8" s="4">
        <f>AVERAGE(D2,D5)</f>
        <v>3.5</v>
      </c>
      <c r="E8" s="4">
        <f t="shared" ref="E8:F8" si="1">AVERAGE(E2,E5)</f>
        <v>2.5</v>
      </c>
      <c r="F8" s="4">
        <f t="shared" si="1"/>
        <v>3.5</v>
      </c>
      <c r="G8" s="4">
        <f>AVERAGE(G2,G5)</f>
        <v>4</v>
      </c>
      <c r="H8" s="4">
        <f>AVERAGE(H2,H5)</f>
        <v>5</v>
      </c>
      <c r="I8" s="8">
        <f t="shared" si="0"/>
        <v>3.9750000000000001</v>
      </c>
    </row>
    <row r="9" spans="1:11" x14ac:dyDescent="0.3">
      <c r="A9">
        <v>8</v>
      </c>
      <c r="B9">
        <v>3</v>
      </c>
      <c r="C9" s="4" t="s">
        <v>48</v>
      </c>
      <c r="D9" s="4">
        <f t="shared" ref="D9:G10" si="2">AVERAGE(D3,D6)</f>
        <v>4.5</v>
      </c>
      <c r="E9" s="4">
        <f t="shared" si="2"/>
        <v>3.5</v>
      </c>
      <c r="F9" s="4">
        <f t="shared" si="2"/>
        <v>4</v>
      </c>
      <c r="G9" s="4">
        <f t="shared" si="2"/>
        <v>5</v>
      </c>
      <c r="H9" s="4">
        <f t="shared" ref="H9" si="3">AVERAGE(H3,H6)</f>
        <v>5</v>
      </c>
      <c r="I9" s="8">
        <f t="shared" si="0"/>
        <v>4.625</v>
      </c>
    </row>
    <row r="10" spans="1:11" x14ac:dyDescent="0.3">
      <c r="A10">
        <v>9</v>
      </c>
      <c r="B10">
        <v>3</v>
      </c>
      <c r="C10" s="4" t="s">
        <v>49</v>
      </c>
      <c r="D10" s="4">
        <f t="shared" si="2"/>
        <v>2</v>
      </c>
      <c r="E10" s="4">
        <f t="shared" si="2"/>
        <v>2.5</v>
      </c>
      <c r="F10" s="4">
        <f t="shared" si="2"/>
        <v>1.5</v>
      </c>
      <c r="G10" s="4">
        <f t="shared" si="2"/>
        <v>1.5</v>
      </c>
      <c r="H10" s="4">
        <f t="shared" ref="H10" si="4">AVERAGE(H4,H7)</f>
        <v>1</v>
      </c>
      <c r="I10" s="8">
        <f t="shared" si="0"/>
        <v>1.575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F895-F099-43DC-B7FB-B47F50006B7E}">
  <dimension ref="A1:K7"/>
  <sheetViews>
    <sheetView zoomScale="106" zoomScaleNormal="90" workbookViewId="0">
      <pane ySplit="7" topLeftCell="A8" activePane="bottomLeft" state="frozen"/>
      <selection pane="bottomLeft" activeCell="D14" sqref="D14"/>
    </sheetView>
  </sheetViews>
  <sheetFormatPr defaultRowHeight="14.4" x14ac:dyDescent="0.3"/>
  <cols>
    <col min="2" max="2" width="22.88671875" customWidth="1"/>
    <col min="3" max="3" width="35.88671875" customWidth="1"/>
    <col min="4" max="4" width="19" customWidth="1"/>
    <col min="5" max="5" width="22.6640625" customWidth="1"/>
    <col min="6" max="6" width="17.6640625" customWidth="1"/>
    <col min="7" max="7" width="15.44140625" customWidth="1"/>
    <col min="8" max="8" width="23.5546875" customWidth="1"/>
    <col min="9" max="9" width="16.6640625" customWidth="1"/>
    <col min="10" max="10" width="19.33203125" customWidth="1"/>
    <col min="11" max="11" width="23.109375" customWidth="1"/>
  </cols>
  <sheetData>
    <row r="1" spans="1:11" ht="20.399999999999999" thickBot="1" x14ac:dyDescent="0.45">
      <c r="A1" s="13" t="s">
        <v>0</v>
      </c>
      <c r="B1" s="13" t="s">
        <v>44</v>
      </c>
      <c r="C1" s="12" t="s">
        <v>78</v>
      </c>
      <c r="D1" s="13" t="s">
        <v>14</v>
      </c>
      <c r="E1" s="13" t="s">
        <v>43</v>
      </c>
      <c r="F1" s="13" t="s">
        <v>46</v>
      </c>
      <c r="G1" s="13" t="s">
        <v>61</v>
      </c>
      <c r="H1" s="2"/>
      <c r="I1" s="2"/>
      <c r="J1" s="2"/>
      <c r="K1" s="2"/>
    </row>
    <row r="2" spans="1:11" ht="15" thickTop="1" x14ac:dyDescent="0.3">
      <c r="A2">
        <v>1</v>
      </c>
      <c r="B2" s="15">
        <v>1</v>
      </c>
      <c r="C2" s="4" t="s">
        <v>47</v>
      </c>
      <c r="D2" s="6">
        <v>1100</v>
      </c>
      <c r="E2" s="8">
        <f>D2*5/2000</f>
        <v>2.75</v>
      </c>
      <c r="F2" s="8">
        <v>4</v>
      </c>
      <c r="G2" s="8">
        <f>SQRT(E2^2+F2^2)</f>
        <v>4.8541219597368999</v>
      </c>
      <c r="H2" s="8"/>
      <c r="I2" s="8"/>
      <c r="J2" s="4"/>
      <c r="K2" s="8"/>
    </row>
    <row r="3" spans="1:11" x14ac:dyDescent="0.3">
      <c r="A3">
        <v>2</v>
      </c>
      <c r="B3" s="11">
        <v>1</v>
      </c>
      <c r="C3" s="4" t="s">
        <v>48</v>
      </c>
      <c r="D3" s="6">
        <v>850</v>
      </c>
      <c r="E3" s="8">
        <f t="shared" ref="E3:E4" si="0">D3*5/2000</f>
        <v>2.125</v>
      </c>
      <c r="F3" s="8">
        <v>4.05</v>
      </c>
      <c r="G3" s="8">
        <f t="shared" ref="G3:G7" si="1">SQRT(E3^2+F3^2)</f>
        <v>4.5736336757549791</v>
      </c>
      <c r="H3" s="8"/>
      <c r="I3" s="8"/>
      <c r="J3" s="4"/>
      <c r="K3" s="8"/>
    </row>
    <row r="4" spans="1:11" x14ac:dyDescent="0.3">
      <c r="A4">
        <v>3</v>
      </c>
      <c r="B4" s="11">
        <v>1</v>
      </c>
      <c r="C4" s="4" t="s">
        <v>49</v>
      </c>
      <c r="D4" s="6">
        <v>1700</v>
      </c>
      <c r="E4" s="8">
        <f t="shared" si="0"/>
        <v>4.25</v>
      </c>
      <c r="F4" s="8">
        <v>1.55</v>
      </c>
      <c r="G4" s="8">
        <f t="shared" si="1"/>
        <v>4.5238258145070089</v>
      </c>
      <c r="H4" s="8"/>
      <c r="I4" s="8"/>
      <c r="J4" s="4"/>
      <c r="K4" s="8"/>
    </row>
    <row r="5" spans="1:11" x14ac:dyDescent="0.3">
      <c r="A5">
        <v>4</v>
      </c>
      <c r="B5" s="11">
        <v>2</v>
      </c>
      <c r="C5" s="4" t="s">
        <v>47</v>
      </c>
      <c r="D5" s="6">
        <v>2545.4499999999998</v>
      </c>
      <c r="E5" s="8">
        <f>D5*5/5000</f>
        <v>2.5454500000000002</v>
      </c>
      <c r="F5" s="8">
        <v>3.95</v>
      </c>
      <c r="G5" s="8">
        <f t="shared" si="1"/>
        <v>4.6991292493929127</v>
      </c>
      <c r="H5" s="8"/>
      <c r="I5" s="8"/>
      <c r="J5" s="4"/>
      <c r="K5" s="8"/>
    </row>
    <row r="6" spans="1:11" x14ac:dyDescent="0.3">
      <c r="A6">
        <v>5</v>
      </c>
      <c r="B6" s="11">
        <v>2</v>
      </c>
      <c r="C6" s="4" t="s">
        <v>48</v>
      </c>
      <c r="D6" s="6">
        <v>4985.71</v>
      </c>
      <c r="E6" s="8">
        <f t="shared" ref="E6:E7" si="2">D6*5/5000</f>
        <v>4.9857100000000001</v>
      </c>
      <c r="F6" s="8">
        <v>4.45</v>
      </c>
      <c r="G6" s="8">
        <f t="shared" si="1"/>
        <v>6.6827991294142608</v>
      </c>
      <c r="H6" s="8"/>
      <c r="I6" s="8"/>
      <c r="J6" s="4"/>
      <c r="K6" s="8"/>
    </row>
    <row r="7" spans="1:11" x14ac:dyDescent="0.3">
      <c r="A7">
        <v>6</v>
      </c>
      <c r="B7" s="11">
        <v>2</v>
      </c>
      <c r="C7" s="4" t="s">
        <v>49</v>
      </c>
      <c r="D7" s="6">
        <v>933.33</v>
      </c>
      <c r="E7" s="8">
        <f t="shared" si="2"/>
        <v>0.9333300000000001</v>
      </c>
      <c r="F7" s="8">
        <v>1.6</v>
      </c>
      <c r="G7" s="8">
        <f t="shared" si="1"/>
        <v>1.8523241856921269</v>
      </c>
      <c r="H7" s="8"/>
      <c r="I7" s="8"/>
      <c r="J7" s="4"/>
      <c r="K7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1FD1-F908-41FD-BE73-80C020E6F511}">
  <dimension ref="A1:I4"/>
  <sheetViews>
    <sheetView workbookViewId="0">
      <selection activeCell="D14" sqref="D14"/>
    </sheetView>
  </sheetViews>
  <sheetFormatPr defaultRowHeight="14.4" x14ac:dyDescent="0.3"/>
  <cols>
    <col min="3" max="3" width="33.44140625" customWidth="1"/>
    <col min="4" max="4" width="20" customWidth="1"/>
    <col min="5" max="5" width="19.5546875" customWidth="1"/>
    <col min="6" max="6" width="17.5546875" customWidth="1"/>
    <col min="7" max="7" width="25.88671875" customWidth="1"/>
    <col min="8" max="8" width="20.109375" customWidth="1"/>
    <col min="9" max="9" width="19.6640625" customWidth="1"/>
  </cols>
  <sheetData>
    <row r="1" spans="1:9" ht="20.399999999999999" thickBot="1" x14ac:dyDescent="0.45">
      <c r="A1" s="12" t="s">
        <v>0</v>
      </c>
      <c r="B1" s="12" t="s">
        <v>44</v>
      </c>
      <c r="C1" s="12" t="s">
        <v>78</v>
      </c>
      <c r="D1" s="12" t="s">
        <v>14</v>
      </c>
      <c r="E1" s="12" t="s">
        <v>43</v>
      </c>
      <c r="F1" s="12" t="s">
        <v>46</v>
      </c>
      <c r="G1" s="12" t="s">
        <v>61</v>
      </c>
      <c r="H1" s="2"/>
      <c r="I1" s="2"/>
    </row>
    <row r="2" spans="1:9" ht="15" thickTop="1" x14ac:dyDescent="0.3">
      <c r="A2">
        <v>1</v>
      </c>
      <c r="B2">
        <v>3</v>
      </c>
      <c r="C2" s="4" t="s">
        <v>47</v>
      </c>
      <c r="D2" s="6">
        <v>3645.45</v>
      </c>
      <c r="E2" s="8">
        <f>D2*5/6000</f>
        <v>3.0378750000000001</v>
      </c>
      <c r="F2" s="4">
        <v>3.98</v>
      </c>
      <c r="G2" s="8">
        <f>SQRT(E2^2+F2^2)</f>
        <v>5.0069036854751863</v>
      </c>
      <c r="H2" s="4"/>
      <c r="I2" s="8"/>
    </row>
    <row r="3" spans="1:9" x14ac:dyDescent="0.3">
      <c r="A3">
        <v>2</v>
      </c>
      <c r="B3">
        <v>3</v>
      </c>
      <c r="C3" s="4" t="s">
        <v>48</v>
      </c>
      <c r="D3" s="6">
        <v>5835.71</v>
      </c>
      <c r="E3" s="8">
        <f t="shared" ref="E3:E4" si="0">D3*5/6000</f>
        <v>4.8630916666666666</v>
      </c>
      <c r="F3" s="4">
        <v>4.63</v>
      </c>
      <c r="G3" s="8">
        <f t="shared" ref="G3:G4" si="1">SQRT(E3^2+F3^2)</f>
        <v>6.7146526759321494</v>
      </c>
      <c r="H3" s="4"/>
      <c r="I3" s="8"/>
    </row>
    <row r="4" spans="1:9" x14ac:dyDescent="0.3">
      <c r="A4">
        <v>3</v>
      </c>
      <c r="B4">
        <v>3</v>
      </c>
      <c r="C4" s="4" t="s">
        <v>49</v>
      </c>
      <c r="D4" s="6">
        <v>2633.33</v>
      </c>
      <c r="E4" s="8">
        <f t="shared" si="0"/>
        <v>2.1944416666666666</v>
      </c>
      <c r="F4" s="4">
        <v>1.58</v>
      </c>
      <c r="G4" s="8">
        <f t="shared" si="1"/>
        <v>2.7040662396477599</v>
      </c>
      <c r="H4" s="4"/>
      <c r="I4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1044-615D-460B-A6DF-6197FDA9F216}">
  <dimension ref="A1:H13"/>
  <sheetViews>
    <sheetView tabSelected="1" workbookViewId="0">
      <selection activeCell="D24" sqref="D24"/>
    </sheetView>
  </sheetViews>
  <sheetFormatPr defaultRowHeight="14.4" x14ac:dyDescent="0.3"/>
  <cols>
    <col min="2" max="2" width="43.109375" customWidth="1"/>
    <col min="3" max="3" width="41.5546875" customWidth="1"/>
    <col min="4" max="4" width="15.6640625" customWidth="1"/>
    <col min="5" max="5" width="14.6640625" customWidth="1"/>
    <col min="6" max="6" width="18.44140625" customWidth="1"/>
    <col min="7" max="7" width="11" customWidth="1"/>
  </cols>
  <sheetData>
    <row r="1" spans="1:8" ht="20.399999999999999" thickBot="1" x14ac:dyDescent="0.45">
      <c r="A1" s="12" t="s">
        <v>0</v>
      </c>
      <c r="B1" s="12" t="s">
        <v>44</v>
      </c>
      <c r="C1" s="12" t="s">
        <v>78</v>
      </c>
      <c r="D1" s="12" t="s">
        <v>14</v>
      </c>
      <c r="E1" s="12" t="s">
        <v>61</v>
      </c>
      <c r="F1" s="12" t="s">
        <v>52</v>
      </c>
      <c r="G1" s="2"/>
      <c r="H1" s="2"/>
    </row>
    <row r="2" spans="1:8" ht="15" thickTop="1" x14ac:dyDescent="0.3">
      <c r="A2">
        <v>1</v>
      </c>
      <c r="B2" s="11">
        <v>1</v>
      </c>
      <c r="C2" s="4" t="s">
        <v>47</v>
      </c>
      <c r="D2" s="6">
        <v>1100</v>
      </c>
      <c r="E2" s="4">
        <v>4.8499999999999996</v>
      </c>
      <c r="F2" s="11" t="s">
        <v>51</v>
      </c>
      <c r="H2" s="18"/>
    </row>
    <row r="3" spans="1:8" x14ac:dyDescent="0.3">
      <c r="A3">
        <v>2</v>
      </c>
      <c r="B3" s="11">
        <v>1</v>
      </c>
      <c r="C3" s="4" t="s">
        <v>48</v>
      </c>
      <c r="D3" s="6">
        <v>850</v>
      </c>
      <c r="E3" s="4">
        <v>4.57</v>
      </c>
      <c r="F3" s="11" t="s">
        <v>51</v>
      </c>
      <c r="H3" s="18"/>
    </row>
    <row r="4" spans="1:8" x14ac:dyDescent="0.3">
      <c r="A4">
        <v>3</v>
      </c>
      <c r="B4" s="11">
        <v>1</v>
      </c>
      <c r="C4" s="4" t="s">
        <v>49</v>
      </c>
      <c r="D4" s="6">
        <v>1700</v>
      </c>
      <c r="E4" s="4">
        <v>4.5199999999999996</v>
      </c>
      <c r="F4" s="11" t="s">
        <v>51</v>
      </c>
    </row>
    <row r="5" spans="1:8" x14ac:dyDescent="0.3">
      <c r="A5">
        <v>4</v>
      </c>
      <c r="B5" s="11">
        <v>2</v>
      </c>
      <c r="C5" s="4" t="s">
        <v>47</v>
      </c>
      <c r="D5" s="6">
        <v>2545.4499999999998</v>
      </c>
      <c r="E5" s="4">
        <v>4.7</v>
      </c>
      <c r="F5" s="11" t="s">
        <v>54</v>
      </c>
    </row>
    <row r="6" spans="1:8" x14ac:dyDescent="0.3">
      <c r="A6">
        <v>5</v>
      </c>
      <c r="B6" s="11">
        <v>2</v>
      </c>
      <c r="C6" s="4" t="s">
        <v>48</v>
      </c>
      <c r="D6" s="6">
        <v>4985.71</v>
      </c>
      <c r="E6" s="4">
        <v>6.68</v>
      </c>
      <c r="F6" s="11" t="s">
        <v>54</v>
      </c>
    </row>
    <row r="7" spans="1:8" x14ac:dyDescent="0.3">
      <c r="A7">
        <v>6</v>
      </c>
      <c r="B7" s="11">
        <v>2</v>
      </c>
      <c r="C7" s="4" t="s">
        <v>49</v>
      </c>
      <c r="D7" s="6">
        <v>933.33</v>
      </c>
      <c r="E7" s="4">
        <v>1.85</v>
      </c>
      <c r="F7" s="11" t="s">
        <v>54</v>
      </c>
    </row>
    <row r="8" spans="1:8" x14ac:dyDescent="0.3">
      <c r="A8">
        <v>7</v>
      </c>
      <c r="B8" s="11">
        <v>3</v>
      </c>
      <c r="C8" s="4" t="s">
        <v>47</v>
      </c>
      <c r="D8" s="6">
        <v>3645.45</v>
      </c>
      <c r="E8" s="4">
        <v>5.01</v>
      </c>
      <c r="F8" s="11" t="s">
        <v>54</v>
      </c>
    </row>
    <row r="9" spans="1:8" x14ac:dyDescent="0.3">
      <c r="A9">
        <v>8</v>
      </c>
      <c r="B9" s="11">
        <v>3</v>
      </c>
      <c r="C9" s="4" t="s">
        <v>48</v>
      </c>
      <c r="D9" s="6">
        <v>5835.71</v>
      </c>
      <c r="E9" s="4">
        <v>6.71</v>
      </c>
      <c r="F9" s="11" t="s">
        <v>54</v>
      </c>
    </row>
    <row r="10" spans="1:8" x14ac:dyDescent="0.3">
      <c r="A10">
        <v>9</v>
      </c>
      <c r="B10" s="11">
        <v>3</v>
      </c>
      <c r="C10" s="4" t="s">
        <v>49</v>
      </c>
      <c r="D10" s="6">
        <v>2633.33</v>
      </c>
      <c r="E10" s="4">
        <v>1.58</v>
      </c>
      <c r="F10" s="11" t="s">
        <v>54</v>
      </c>
    </row>
    <row r="11" spans="1:8" x14ac:dyDescent="0.3">
      <c r="C11" s="4"/>
    </row>
    <row r="12" spans="1:8" x14ac:dyDescent="0.3">
      <c r="C12" s="4"/>
    </row>
    <row r="13" spans="1:8" x14ac:dyDescent="0.3">
      <c r="C13" s="4"/>
    </row>
  </sheetData>
  <mergeCells count="1">
    <mergeCell ref="H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Setup</vt:lpstr>
      <vt:lpstr>Model type 1</vt:lpstr>
      <vt:lpstr>Model type 2</vt:lpstr>
      <vt:lpstr>Model type 3 (combine)</vt:lpstr>
      <vt:lpstr>Criteria scoring</vt:lpstr>
      <vt:lpstr>Matrix</vt:lpstr>
      <vt:lpstr>Combine matrix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vyma2</dc:creator>
  <cp:lastModifiedBy>Nishant Solanki</cp:lastModifiedBy>
  <dcterms:created xsi:type="dcterms:W3CDTF">2015-06-05T18:17:20Z</dcterms:created>
  <dcterms:modified xsi:type="dcterms:W3CDTF">2025-04-25T15:26:04Z</dcterms:modified>
</cp:coreProperties>
</file>