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3.xml" ContentType="application/vnd.openxmlformats-officedocument.drawing+xml"/>
  <Override PartName="/xl/tables/table5.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4.xml" ContentType="application/vnd.openxmlformats-officedocument.drawing+xml"/>
  <Override PartName="/xl/tables/table6.xml" ContentType="application/vnd.openxmlformats-officedocument.spreadsheetml.table+xml"/>
  <Override PartName="/xl/slicers/slicer2.xml" ContentType="application/vnd.ms-excel.slicer+xml"/>
  <Override PartName="/xl/pivotTables/pivotTable7.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Stuff\Study\Excel\"/>
    </mc:Choice>
  </mc:AlternateContent>
  <xr:revisionPtr revIDLastSave="0" documentId="13_ncr:1_{F5F8CB00-787B-44EF-BBFC-0FFB7C9F66E8}" xr6:coauthVersionLast="47" xr6:coauthVersionMax="47" xr10:uidLastSave="{00000000-0000-0000-0000-000000000000}"/>
  <bookViews>
    <workbookView xWindow="-108" yWindow="-108" windowWidth="23256" windowHeight="12576" xr2:uid="{26D4546B-D2A1-4444-8EAF-A6228F96F0C1}"/>
  </bookViews>
  <sheets>
    <sheet name="Questions" sheetId="15" r:id="rId1"/>
    <sheet name="Data" sheetId="1" r:id="rId2"/>
    <sheet name="Quick_Statistics" sheetId="2" r:id="rId3"/>
    <sheet name="Exploratory" sheetId="3" r:id="rId4"/>
    <sheet name="Exploratory (2)" sheetId="4" r:id="rId5"/>
    <sheet name="Analysis - Formulas" sheetId="6" r:id="rId6"/>
    <sheet name="Analysis - Pivot" sheetId="7" r:id="rId7"/>
    <sheet name="Top 5 Items" sheetId="9" r:id="rId8"/>
    <sheet name="Anomaly Detection" sheetId="10" r:id="rId9"/>
    <sheet name="Best in the Category" sheetId="11" r:id="rId10"/>
    <sheet name="Profit Analysis" sheetId="12" r:id="rId11"/>
    <sheet name="Sales_Report" sheetId="13" r:id="rId12"/>
    <sheet name="Open Ended Questions" sheetId="14" r:id="rId13"/>
  </sheets>
  <definedNames>
    <definedName name="_xlnm._FilterDatabase" localSheetId="5" hidden="1">'Analysis - Formulas'!$M$3:$P$9</definedName>
    <definedName name="_xlnm._FilterDatabase" localSheetId="1" hidden="1">Data!$C$10:$G$10</definedName>
    <definedName name="_xlchart.v1.0" hidden="1">'Anomaly Detection'!$S$2</definedName>
    <definedName name="_xlchart.v1.1" hidden="1">'Anomaly Detection'!$S$3:$S$302</definedName>
    <definedName name="_xlchart.v1.2" hidden="1">'Anomaly Detection'!$Q$3:$Q$302</definedName>
    <definedName name="_xlchart.v1.3" hidden="1">'Anomaly Detection'!$S$2</definedName>
    <definedName name="_xlchart.v1.4" hidden="1">'Anomaly Detection'!$S$3:$S$302</definedName>
    <definedName name="_xlcn.WorksheetConnection_beginnerDAcourseblank.xlsxdata1" hidden="1">data[]</definedName>
    <definedName name="Slicer_Geography">#N/A</definedName>
    <definedName name="Slicer_Geography1">#N/A</definedName>
    <definedName name="Slicer_Sales_Person">#N/A</definedName>
  </definedNames>
  <calcPr calcId="191029"/>
  <pivotCaches>
    <pivotCache cacheId="0" r:id="rId14"/>
    <pivotCache cacheId="1" r:id="rId15"/>
    <pivotCache cacheId="2" r:id="rId16"/>
    <pivotCache cacheId="3" r:id="rId17"/>
    <pivotCache cacheId="4" r:id="rId18"/>
  </pivotCaches>
  <extLst>
    <ext xmlns:x14="http://schemas.microsoft.com/office/spreadsheetml/2009/9/main" uri="{876F7934-8845-4945-9796-88D515C7AA90}">
      <x14:pivotCaches>
        <pivotCache cacheId="5" r:id="rId19"/>
      </x14:pivotCaches>
    </ext>
    <ext xmlns:x14="http://schemas.microsoft.com/office/spreadsheetml/2009/9/main" uri="{BBE1A952-AA13-448e-AADC-164F8A28A991}">
      <x14:slicerCaches>
        <x14:slicerCache r:id="rId20"/>
        <x14:slicerCache r:id="rId21"/>
        <x14:slicerCache r:id="rId2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eginner-DA-course-blank.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4" i="13" l="1"/>
  <c r="E14" i="13"/>
  <c r="L9" i="13"/>
  <c r="L10" i="13"/>
  <c r="L11" i="13"/>
  <c r="L12" i="13"/>
  <c r="L13" i="13"/>
  <c r="L14" i="13"/>
  <c r="L15" i="13"/>
  <c r="L16" i="13"/>
  <c r="L17" i="13"/>
  <c r="L8" i="13"/>
  <c r="K8" i="13"/>
  <c r="M8" i="13" s="1"/>
  <c r="K9" i="13"/>
  <c r="M9" i="13" s="1"/>
  <c r="K10" i="13"/>
  <c r="M10" i="13" s="1"/>
  <c r="K11" i="13"/>
  <c r="M11" i="13" s="1"/>
  <c r="K12" i="13"/>
  <c r="M12" i="13" s="1"/>
  <c r="K13" i="13"/>
  <c r="M13" i="13" s="1"/>
  <c r="K14" i="13"/>
  <c r="M14" i="13" s="1"/>
  <c r="K15" i="13"/>
  <c r="M15" i="13" s="1"/>
  <c r="K16" i="13"/>
  <c r="M16" i="13" s="1"/>
  <c r="K17" i="13"/>
  <c r="M17" i="13" s="1"/>
  <c r="F11" i="13"/>
  <c r="F7" i="13"/>
  <c r="H11" i="1"/>
  <c r="I11" i="1" s="1"/>
  <c r="J11" i="1" s="1"/>
  <c r="H12" i="1"/>
  <c r="I12" i="1" s="1"/>
  <c r="J12" i="1" s="1"/>
  <c r="H13" i="1"/>
  <c r="I13" i="1" s="1"/>
  <c r="J13" i="1" s="1"/>
  <c r="H14" i="1"/>
  <c r="I14" i="1" s="1"/>
  <c r="H15" i="1"/>
  <c r="I15" i="1" s="1"/>
  <c r="J15" i="1" s="1"/>
  <c r="H16" i="1"/>
  <c r="I16" i="1" s="1"/>
  <c r="J16" i="1" s="1"/>
  <c r="H17" i="1"/>
  <c r="I17" i="1" s="1"/>
  <c r="J17" i="1" s="1"/>
  <c r="H18" i="1"/>
  <c r="I18" i="1" s="1"/>
  <c r="J18" i="1" s="1"/>
  <c r="H19" i="1"/>
  <c r="I19" i="1" s="1"/>
  <c r="J19" i="1" s="1"/>
  <c r="H20" i="1"/>
  <c r="I20" i="1" s="1"/>
  <c r="J20" i="1" s="1"/>
  <c r="H21" i="1"/>
  <c r="I21" i="1" s="1"/>
  <c r="J21" i="1" s="1"/>
  <c r="H22" i="1"/>
  <c r="I22" i="1" s="1"/>
  <c r="J22" i="1" s="1"/>
  <c r="H23" i="1"/>
  <c r="I23" i="1" s="1"/>
  <c r="J23" i="1" s="1"/>
  <c r="H24" i="1"/>
  <c r="I24" i="1" s="1"/>
  <c r="J24" i="1" s="1"/>
  <c r="H25" i="1"/>
  <c r="I25" i="1" s="1"/>
  <c r="J25" i="1" s="1"/>
  <c r="H26" i="1"/>
  <c r="I26" i="1" s="1"/>
  <c r="J26" i="1" s="1"/>
  <c r="H27" i="1"/>
  <c r="I27" i="1" s="1"/>
  <c r="J27" i="1" s="1"/>
  <c r="H28" i="1"/>
  <c r="I28" i="1" s="1"/>
  <c r="J28" i="1" s="1"/>
  <c r="H29" i="1"/>
  <c r="I29" i="1" s="1"/>
  <c r="J29" i="1" s="1"/>
  <c r="H30" i="1"/>
  <c r="I30" i="1" s="1"/>
  <c r="J30" i="1" s="1"/>
  <c r="H31" i="1"/>
  <c r="I31" i="1" s="1"/>
  <c r="J31" i="1" s="1"/>
  <c r="H32" i="1"/>
  <c r="I32" i="1" s="1"/>
  <c r="J32" i="1" s="1"/>
  <c r="H33" i="1"/>
  <c r="I33" i="1" s="1"/>
  <c r="J33" i="1" s="1"/>
  <c r="H34" i="1"/>
  <c r="I34" i="1" s="1"/>
  <c r="J34" i="1" s="1"/>
  <c r="H35" i="1"/>
  <c r="I35" i="1" s="1"/>
  <c r="J35" i="1" s="1"/>
  <c r="H36" i="1"/>
  <c r="I36" i="1" s="1"/>
  <c r="J36" i="1" s="1"/>
  <c r="H37" i="1"/>
  <c r="I37" i="1" s="1"/>
  <c r="J37" i="1" s="1"/>
  <c r="H38" i="1"/>
  <c r="I38" i="1" s="1"/>
  <c r="J38" i="1" s="1"/>
  <c r="H39" i="1"/>
  <c r="I39" i="1" s="1"/>
  <c r="J39" i="1" s="1"/>
  <c r="H40" i="1"/>
  <c r="I40" i="1" s="1"/>
  <c r="J40" i="1" s="1"/>
  <c r="H41" i="1"/>
  <c r="I41" i="1" s="1"/>
  <c r="J41" i="1" s="1"/>
  <c r="H42" i="1"/>
  <c r="I42" i="1" s="1"/>
  <c r="J42" i="1" s="1"/>
  <c r="H43" i="1"/>
  <c r="I43" i="1" s="1"/>
  <c r="J43" i="1" s="1"/>
  <c r="H44" i="1"/>
  <c r="I44" i="1" s="1"/>
  <c r="J44" i="1" s="1"/>
  <c r="H45" i="1"/>
  <c r="I45" i="1" s="1"/>
  <c r="J45" i="1" s="1"/>
  <c r="H46" i="1"/>
  <c r="I46" i="1" s="1"/>
  <c r="J46" i="1" s="1"/>
  <c r="H47" i="1"/>
  <c r="I47" i="1" s="1"/>
  <c r="J47" i="1" s="1"/>
  <c r="H48" i="1"/>
  <c r="I48" i="1" s="1"/>
  <c r="J48" i="1" s="1"/>
  <c r="H49" i="1"/>
  <c r="I49" i="1" s="1"/>
  <c r="J49" i="1" s="1"/>
  <c r="H50" i="1"/>
  <c r="I50" i="1" s="1"/>
  <c r="J50" i="1" s="1"/>
  <c r="H51" i="1"/>
  <c r="I51" i="1" s="1"/>
  <c r="J51" i="1" s="1"/>
  <c r="H52" i="1"/>
  <c r="I52" i="1" s="1"/>
  <c r="J52" i="1" s="1"/>
  <c r="H53" i="1"/>
  <c r="I53" i="1" s="1"/>
  <c r="J53" i="1" s="1"/>
  <c r="H54" i="1"/>
  <c r="I54" i="1" s="1"/>
  <c r="J54" i="1" s="1"/>
  <c r="H55" i="1"/>
  <c r="I55" i="1" s="1"/>
  <c r="J55" i="1" s="1"/>
  <c r="H56" i="1"/>
  <c r="I56" i="1" s="1"/>
  <c r="J56" i="1" s="1"/>
  <c r="H57" i="1"/>
  <c r="I57" i="1" s="1"/>
  <c r="J57" i="1" s="1"/>
  <c r="H58" i="1"/>
  <c r="I58" i="1" s="1"/>
  <c r="J58" i="1" s="1"/>
  <c r="H59" i="1"/>
  <c r="I59" i="1" s="1"/>
  <c r="J59" i="1" s="1"/>
  <c r="H60" i="1"/>
  <c r="I60" i="1" s="1"/>
  <c r="J60" i="1" s="1"/>
  <c r="H61" i="1"/>
  <c r="I61" i="1" s="1"/>
  <c r="J61" i="1" s="1"/>
  <c r="H62" i="1"/>
  <c r="I62" i="1" s="1"/>
  <c r="J62" i="1" s="1"/>
  <c r="H63" i="1"/>
  <c r="I63" i="1" s="1"/>
  <c r="J63" i="1" s="1"/>
  <c r="H64" i="1"/>
  <c r="I64" i="1" s="1"/>
  <c r="J64" i="1" s="1"/>
  <c r="H65" i="1"/>
  <c r="I65" i="1" s="1"/>
  <c r="J65" i="1" s="1"/>
  <c r="H66" i="1"/>
  <c r="I66" i="1" s="1"/>
  <c r="J66" i="1" s="1"/>
  <c r="H67" i="1"/>
  <c r="I67" i="1" s="1"/>
  <c r="J67" i="1" s="1"/>
  <c r="H68" i="1"/>
  <c r="I68" i="1" s="1"/>
  <c r="J68" i="1" s="1"/>
  <c r="H69" i="1"/>
  <c r="I69" i="1" s="1"/>
  <c r="J69" i="1" s="1"/>
  <c r="H70" i="1"/>
  <c r="I70" i="1" s="1"/>
  <c r="J70" i="1" s="1"/>
  <c r="H71" i="1"/>
  <c r="I71" i="1" s="1"/>
  <c r="J71" i="1" s="1"/>
  <c r="H72" i="1"/>
  <c r="I72" i="1" s="1"/>
  <c r="J72" i="1" s="1"/>
  <c r="H73" i="1"/>
  <c r="I73" i="1" s="1"/>
  <c r="J73" i="1" s="1"/>
  <c r="H74" i="1"/>
  <c r="I74" i="1" s="1"/>
  <c r="J74" i="1" s="1"/>
  <c r="H75" i="1"/>
  <c r="I75" i="1" s="1"/>
  <c r="J75" i="1" s="1"/>
  <c r="H76" i="1"/>
  <c r="I76" i="1" s="1"/>
  <c r="J76" i="1" s="1"/>
  <c r="H77" i="1"/>
  <c r="I77" i="1" s="1"/>
  <c r="J77" i="1" s="1"/>
  <c r="H78" i="1"/>
  <c r="I78" i="1" s="1"/>
  <c r="J78" i="1" s="1"/>
  <c r="H79" i="1"/>
  <c r="I79" i="1" s="1"/>
  <c r="J79" i="1" s="1"/>
  <c r="H80" i="1"/>
  <c r="I80" i="1" s="1"/>
  <c r="J80" i="1" s="1"/>
  <c r="H81" i="1"/>
  <c r="I81" i="1" s="1"/>
  <c r="J81" i="1" s="1"/>
  <c r="H82" i="1"/>
  <c r="I82" i="1" s="1"/>
  <c r="J82" i="1" s="1"/>
  <c r="H83" i="1"/>
  <c r="I83" i="1" s="1"/>
  <c r="J83" i="1" s="1"/>
  <c r="H84" i="1"/>
  <c r="I84" i="1" s="1"/>
  <c r="J84" i="1" s="1"/>
  <c r="H85" i="1"/>
  <c r="I85" i="1" s="1"/>
  <c r="J85" i="1" s="1"/>
  <c r="H86" i="1"/>
  <c r="I86" i="1" s="1"/>
  <c r="J86" i="1" s="1"/>
  <c r="H87" i="1"/>
  <c r="I87" i="1" s="1"/>
  <c r="J87" i="1" s="1"/>
  <c r="H88" i="1"/>
  <c r="I88" i="1" s="1"/>
  <c r="J88" i="1" s="1"/>
  <c r="H89" i="1"/>
  <c r="I89" i="1" s="1"/>
  <c r="J89" i="1" s="1"/>
  <c r="H90" i="1"/>
  <c r="I90" i="1" s="1"/>
  <c r="J90" i="1" s="1"/>
  <c r="H91" i="1"/>
  <c r="I91" i="1" s="1"/>
  <c r="J91" i="1" s="1"/>
  <c r="H92" i="1"/>
  <c r="I92" i="1" s="1"/>
  <c r="J92" i="1" s="1"/>
  <c r="H93" i="1"/>
  <c r="I93" i="1" s="1"/>
  <c r="J93" i="1" s="1"/>
  <c r="H94" i="1"/>
  <c r="I94" i="1" s="1"/>
  <c r="J94" i="1" s="1"/>
  <c r="H95" i="1"/>
  <c r="I95" i="1" s="1"/>
  <c r="J95" i="1" s="1"/>
  <c r="H96" i="1"/>
  <c r="I96" i="1" s="1"/>
  <c r="J96" i="1" s="1"/>
  <c r="H97" i="1"/>
  <c r="I97" i="1" s="1"/>
  <c r="J97" i="1" s="1"/>
  <c r="H98" i="1"/>
  <c r="I98" i="1" s="1"/>
  <c r="J98" i="1" s="1"/>
  <c r="H99" i="1"/>
  <c r="I99" i="1" s="1"/>
  <c r="J99" i="1" s="1"/>
  <c r="H100" i="1"/>
  <c r="I100" i="1" s="1"/>
  <c r="J100" i="1" s="1"/>
  <c r="H101" i="1"/>
  <c r="I101" i="1" s="1"/>
  <c r="J101" i="1" s="1"/>
  <c r="H102" i="1"/>
  <c r="I102" i="1" s="1"/>
  <c r="J102" i="1" s="1"/>
  <c r="H103" i="1"/>
  <c r="I103" i="1" s="1"/>
  <c r="J103" i="1" s="1"/>
  <c r="H104" i="1"/>
  <c r="I104" i="1" s="1"/>
  <c r="J104" i="1" s="1"/>
  <c r="H105" i="1"/>
  <c r="I105" i="1" s="1"/>
  <c r="J105" i="1" s="1"/>
  <c r="H106" i="1"/>
  <c r="I106" i="1" s="1"/>
  <c r="J106" i="1" s="1"/>
  <c r="H107" i="1"/>
  <c r="I107" i="1" s="1"/>
  <c r="J107" i="1" s="1"/>
  <c r="H108" i="1"/>
  <c r="I108" i="1" s="1"/>
  <c r="J108" i="1" s="1"/>
  <c r="H109" i="1"/>
  <c r="I109" i="1" s="1"/>
  <c r="J109" i="1" s="1"/>
  <c r="H110" i="1"/>
  <c r="I110" i="1" s="1"/>
  <c r="J110" i="1" s="1"/>
  <c r="H111" i="1"/>
  <c r="I111" i="1" s="1"/>
  <c r="J111" i="1" s="1"/>
  <c r="H112" i="1"/>
  <c r="I112" i="1" s="1"/>
  <c r="J112" i="1" s="1"/>
  <c r="H113" i="1"/>
  <c r="I113" i="1" s="1"/>
  <c r="J113" i="1" s="1"/>
  <c r="H114" i="1"/>
  <c r="I114" i="1" s="1"/>
  <c r="J114" i="1" s="1"/>
  <c r="H115" i="1"/>
  <c r="I115" i="1" s="1"/>
  <c r="J115" i="1" s="1"/>
  <c r="H116" i="1"/>
  <c r="I116" i="1" s="1"/>
  <c r="J116" i="1" s="1"/>
  <c r="H117" i="1"/>
  <c r="I117" i="1" s="1"/>
  <c r="J117" i="1" s="1"/>
  <c r="H118" i="1"/>
  <c r="I118" i="1" s="1"/>
  <c r="J118" i="1" s="1"/>
  <c r="H119" i="1"/>
  <c r="I119" i="1" s="1"/>
  <c r="J119" i="1" s="1"/>
  <c r="H120" i="1"/>
  <c r="I120" i="1" s="1"/>
  <c r="J120" i="1" s="1"/>
  <c r="H121" i="1"/>
  <c r="I121" i="1" s="1"/>
  <c r="J121" i="1" s="1"/>
  <c r="H122" i="1"/>
  <c r="I122" i="1" s="1"/>
  <c r="J122" i="1" s="1"/>
  <c r="H123" i="1"/>
  <c r="I123" i="1" s="1"/>
  <c r="J123" i="1" s="1"/>
  <c r="H124" i="1"/>
  <c r="I124" i="1" s="1"/>
  <c r="J124" i="1" s="1"/>
  <c r="H125" i="1"/>
  <c r="I125" i="1" s="1"/>
  <c r="J125" i="1" s="1"/>
  <c r="H126" i="1"/>
  <c r="I126" i="1" s="1"/>
  <c r="J126" i="1" s="1"/>
  <c r="H127" i="1"/>
  <c r="I127" i="1" s="1"/>
  <c r="J127" i="1" s="1"/>
  <c r="H128" i="1"/>
  <c r="I128" i="1" s="1"/>
  <c r="J128" i="1" s="1"/>
  <c r="H129" i="1"/>
  <c r="I129" i="1" s="1"/>
  <c r="J129" i="1" s="1"/>
  <c r="H130" i="1"/>
  <c r="I130" i="1" s="1"/>
  <c r="J130" i="1" s="1"/>
  <c r="H131" i="1"/>
  <c r="I131" i="1" s="1"/>
  <c r="J131" i="1" s="1"/>
  <c r="H132" i="1"/>
  <c r="I132" i="1" s="1"/>
  <c r="J132" i="1" s="1"/>
  <c r="H133" i="1"/>
  <c r="I133" i="1" s="1"/>
  <c r="J133" i="1" s="1"/>
  <c r="H134" i="1"/>
  <c r="I134" i="1" s="1"/>
  <c r="J134" i="1" s="1"/>
  <c r="H135" i="1"/>
  <c r="I135" i="1" s="1"/>
  <c r="J135" i="1" s="1"/>
  <c r="H136" i="1"/>
  <c r="I136" i="1" s="1"/>
  <c r="J136" i="1" s="1"/>
  <c r="H137" i="1"/>
  <c r="I137" i="1" s="1"/>
  <c r="J137" i="1" s="1"/>
  <c r="H138" i="1"/>
  <c r="I138" i="1" s="1"/>
  <c r="J138" i="1" s="1"/>
  <c r="H139" i="1"/>
  <c r="I139" i="1" s="1"/>
  <c r="J139" i="1" s="1"/>
  <c r="H140" i="1"/>
  <c r="I140" i="1" s="1"/>
  <c r="J140" i="1" s="1"/>
  <c r="H141" i="1"/>
  <c r="I141" i="1" s="1"/>
  <c r="J141" i="1" s="1"/>
  <c r="H142" i="1"/>
  <c r="I142" i="1" s="1"/>
  <c r="J142" i="1" s="1"/>
  <c r="H143" i="1"/>
  <c r="I143" i="1" s="1"/>
  <c r="J143" i="1" s="1"/>
  <c r="H144" i="1"/>
  <c r="I144" i="1" s="1"/>
  <c r="J144" i="1" s="1"/>
  <c r="H145" i="1"/>
  <c r="I145" i="1" s="1"/>
  <c r="J145" i="1" s="1"/>
  <c r="H146" i="1"/>
  <c r="I146" i="1" s="1"/>
  <c r="J146" i="1" s="1"/>
  <c r="H147" i="1"/>
  <c r="I147" i="1" s="1"/>
  <c r="J147" i="1" s="1"/>
  <c r="H148" i="1"/>
  <c r="I148" i="1" s="1"/>
  <c r="J148" i="1" s="1"/>
  <c r="H149" i="1"/>
  <c r="I149" i="1" s="1"/>
  <c r="J149" i="1" s="1"/>
  <c r="H150" i="1"/>
  <c r="I150" i="1" s="1"/>
  <c r="J150" i="1" s="1"/>
  <c r="H151" i="1"/>
  <c r="I151" i="1" s="1"/>
  <c r="J151" i="1" s="1"/>
  <c r="H152" i="1"/>
  <c r="I152" i="1" s="1"/>
  <c r="J152" i="1" s="1"/>
  <c r="H153" i="1"/>
  <c r="I153" i="1" s="1"/>
  <c r="J153" i="1" s="1"/>
  <c r="H154" i="1"/>
  <c r="I154" i="1" s="1"/>
  <c r="J154" i="1" s="1"/>
  <c r="H155" i="1"/>
  <c r="I155" i="1" s="1"/>
  <c r="J155" i="1" s="1"/>
  <c r="H156" i="1"/>
  <c r="I156" i="1" s="1"/>
  <c r="J156" i="1" s="1"/>
  <c r="H157" i="1"/>
  <c r="I157" i="1" s="1"/>
  <c r="J157" i="1" s="1"/>
  <c r="H158" i="1"/>
  <c r="I158" i="1" s="1"/>
  <c r="J158" i="1" s="1"/>
  <c r="H159" i="1"/>
  <c r="I159" i="1" s="1"/>
  <c r="J159" i="1" s="1"/>
  <c r="H160" i="1"/>
  <c r="I160" i="1" s="1"/>
  <c r="J160" i="1" s="1"/>
  <c r="H161" i="1"/>
  <c r="I161" i="1" s="1"/>
  <c r="J161" i="1" s="1"/>
  <c r="H162" i="1"/>
  <c r="I162" i="1" s="1"/>
  <c r="J162" i="1" s="1"/>
  <c r="H163" i="1"/>
  <c r="I163" i="1" s="1"/>
  <c r="J163" i="1" s="1"/>
  <c r="H164" i="1"/>
  <c r="I164" i="1" s="1"/>
  <c r="J164" i="1" s="1"/>
  <c r="H165" i="1"/>
  <c r="I165" i="1" s="1"/>
  <c r="J165" i="1" s="1"/>
  <c r="H166" i="1"/>
  <c r="I166" i="1" s="1"/>
  <c r="J166" i="1" s="1"/>
  <c r="H167" i="1"/>
  <c r="I167" i="1" s="1"/>
  <c r="J167" i="1" s="1"/>
  <c r="H168" i="1"/>
  <c r="I168" i="1" s="1"/>
  <c r="J168" i="1" s="1"/>
  <c r="H169" i="1"/>
  <c r="I169" i="1" s="1"/>
  <c r="J169" i="1" s="1"/>
  <c r="H170" i="1"/>
  <c r="I170" i="1" s="1"/>
  <c r="J170" i="1" s="1"/>
  <c r="H171" i="1"/>
  <c r="I171" i="1" s="1"/>
  <c r="J171" i="1" s="1"/>
  <c r="H172" i="1"/>
  <c r="I172" i="1" s="1"/>
  <c r="J172" i="1" s="1"/>
  <c r="H173" i="1"/>
  <c r="I173" i="1" s="1"/>
  <c r="J173" i="1" s="1"/>
  <c r="H174" i="1"/>
  <c r="I174" i="1" s="1"/>
  <c r="J174" i="1" s="1"/>
  <c r="H175" i="1"/>
  <c r="I175" i="1" s="1"/>
  <c r="J175" i="1" s="1"/>
  <c r="H176" i="1"/>
  <c r="I176" i="1" s="1"/>
  <c r="J176" i="1" s="1"/>
  <c r="H177" i="1"/>
  <c r="I177" i="1" s="1"/>
  <c r="J177" i="1" s="1"/>
  <c r="H178" i="1"/>
  <c r="I178" i="1" s="1"/>
  <c r="J178" i="1" s="1"/>
  <c r="H179" i="1"/>
  <c r="I179" i="1" s="1"/>
  <c r="J179" i="1" s="1"/>
  <c r="H180" i="1"/>
  <c r="I180" i="1" s="1"/>
  <c r="J180" i="1" s="1"/>
  <c r="H181" i="1"/>
  <c r="I181" i="1" s="1"/>
  <c r="J181" i="1" s="1"/>
  <c r="H182" i="1"/>
  <c r="I182" i="1" s="1"/>
  <c r="J182" i="1" s="1"/>
  <c r="H183" i="1"/>
  <c r="I183" i="1" s="1"/>
  <c r="J183" i="1" s="1"/>
  <c r="H184" i="1"/>
  <c r="I184" i="1" s="1"/>
  <c r="J184" i="1" s="1"/>
  <c r="H185" i="1"/>
  <c r="I185" i="1" s="1"/>
  <c r="J185" i="1" s="1"/>
  <c r="H186" i="1"/>
  <c r="I186" i="1" s="1"/>
  <c r="J186" i="1" s="1"/>
  <c r="H187" i="1"/>
  <c r="I187" i="1" s="1"/>
  <c r="J187" i="1" s="1"/>
  <c r="H188" i="1"/>
  <c r="I188" i="1" s="1"/>
  <c r="J188" i="1" s="1"/>
  <c r="H189" i="1"/>
  <c r="I189" i="1" s="1"/>
  <c r="J189" i="1" s="1"/>
  <c r="H190" i="1"/>
  <c r="I190" i="1" s="1"/>
  <c r="J190" i="1" s="1"/>
  <c r="H191" i="1"/>
  <c r="I191" i="1" s="1"/>
  <c r="J191" i="1" s="1"/>
  <c r="H192" i="1"/>
  <c r="I192" i="1" s="1"/>
  <c r="J192" i="1" s="1"/>
  <c r="H193" i="1"/>
  <c r="I193" i="1" s="1"/>
  <c r="J193" i="1" s="1"/>
  <c r="H194" i="1"/>
  <c r="I194" i="1" s="1"/>
  <c r="J194" i="1" s="1"/>
  <c r="H195" i="1"/>
  <c r="I195" i="1" s="1"/>
  <c r="J195" i="1" s="1"/>
  <c r="H196" i="1"/>
  <c r="I196" i="1" s="1"/>
  <c r="J196" i="1" s="1"/>
  <c r="H197" i="1"/>
  <c r="I197" i="1" s="1"/>
  <c r="J197" i="1" s="1"/>
  <c r="H198" i="1"/>
  <c r="I198" i="1" s="1"/>
  <c r="J198" i="1" s="1"/>
  <c r="H199" i="1"/>
  <c r="I199" i="1" s="1"/>
  <c r="J199" i="1" s="1"/>
  <c r="H200" i="1"/>
  <c r="I200" i="1" s="1"/>
  <c r="J200" i="1" s="1"/>
  <c r="H201" i="1"/>
  <c r="I201" i="1" s="1"/>
  <c r="J201" i="1" s="1"/>
  <c r="H202" i="1"/>
  <c r="I202" i="1" s="1"/>
  <c r="J202" i="1" s="1"/>
  <c r="H203" i="1"/>
  <c r="I203" i="1" s="1"/>
  <c r="J203" i="1" s="1"/>
  <c r="H204" i="1"/>
  <c r="I204" i="1" s="1"/>
  <c r="J204" i="1" s="1"/>
  <c r="H205" i="1"/>
  <c r="I205" i="1" s="1"/>
  <c r="J205" i="1" s="1"/>
  <c r="H206" i="1"/>
  <c r="I206" i="1" s="1"/>
  <c r="J206" i="1" s="1"/>
  <c r="H207" i="1"/>
  <c r="I207" i="1" s="1"/>
  <c r="J207" i="1" s="1"/>
  <c r="H208" i="1"/>
  <c r="I208" i="1" s="1"/>
  <c r="J208" i="1" s="1"/>
  <c r="H209" i="1"/>
  <c r="I209" i="1" s="1"/>
  <c r="J209" i="1" s="1"/>
  <c r="H210" i="1"/>
  <c r="I210" i="1" s="1"/>
  <c r="J210" i="1" s="1"/>
  <c r="H211" i="1"/>
  <c r="I211" i="1" s="1"/>
  <c r="J211" i="1" s="1"/>
  <c r="H212" i="1"/>
  <c r="I212" i="1" s="1"/>
  <c r="J212" i="1" s="1"/>
  <c r="H213" i="1"/>
  <c r="I213" i="1" s="1"/>
  <c r="J213" i="1" s="1"/>
  <c r="H214" i="1"/>
  <c r="I214" i="1" s="1"/>
  <c r="J214" i="1" s="1"/>
  <c r="H215" i="1"/>
  <c r="I215" i="1" s="1"/>
  <c r="J215" i="1" s="1"/>
  <c r="H216" i="1"/>
  <c r="I216" i="1" s="1"/>
  <c r="J216" i="1" s="1"/>
  <c r="H217" i="1"/>
  <c r="I217" i="1" s="1"/>
  <c r="J217" i="1" s="1"/>
  <c r="H218" i="1"/>
  <c r="I218" i="1" s="1"/>
  <c r="J218" i="1" s="1"/>
  <c r="H219" i="1"/>
  <c r="I219" i="1" s="1"/>
  <c r="J219" i="1" s="1"/>
  <c r="H220" i="1"/>
  <c r="I220" i="1" s="1"/>
  <c r="J220" i="1" s="1"/>
  <c r="H221" i="1"/>
  <c r="I221" i="1" s="1"/>
  <c r="J221" i="1" s="1"/>
  <c r="H222" i="1"/>
  <c r="I222" i="1" s="1"/>
  <c r="J222" i="1" s="1"/>
  <c r="H223" i="1"/>
  <c r="I223" i="1" s="1"/>
  <c r="J223" i="1" s="1"/>
  <c r="H224" i="1"/>
  <c r="I224" i="1" s="1"/>
  <c r="J224" i="1" s="1"/>
  <c r="H225" i="1"/>
  <c r="I225" i="1" s="1"/>
  <c r="J225" i="1" s="1"/>
  <c r="H226" i="1"/>
  <c r="I226" i="1" s="1"/>
  <c r="J226" i="1" s="1"/>
  <c r="H227" i="1"/>
  <c r="I227" i="1" s="1"/>
  <c r="J227" i="1" s="1"/>
  <c r="H228" i="1"/>
  <c r="I228" i="1" s="1"/>
  <c r="J228" i="1" s="1"/>
  <c r="H229" i="1"/>
  <c r="I229" i="1" s="1"/>
  <c r="J229" i="1" s="1"/>
  <c r="H230" i="1"/>
  <c r="I230" i="1" s="1"/>
  <c r="J230" i="1" s="1"/>
  <c r="H231" i="1"/>
  <c r="I231" i="1" s="1"/>
  <c r="J231" i="1" s="1"/>
  <c r="H232" i="1"/>
  <c r="I232" i="1" s="1"/>
  <c r="J232" i="1" s="1"/>
  <c r="H233" i="1"/>
  <c r="I233" i="1" s="1"/>
  <c r="J233" i="1" s="1"/>
  <c r="H234" i="1"/>
  <c r="I234" i="1" s="1"/>
  <c r="J234" i="1" s="1"/>
  <c r="H235" i="1"/>
  <c r="I235" i="1" s="1"/>
  <c r="J235" i="1" s="1"/>
  <c r="H236" i="1"/>
  <c r="I236" i="1" s="1"/>
  <c r="J236" i="1" s="1"/>
  <c r="H237" i="1"/>
  <c r="I237" i="1" s="1"/>
  <c r="J237" i="1" s="1"/>
  <c r="H238" i="1"/>
  <c r="I238" i="1" s="1"/>
  <c r="J238" i="1" s="1"/>
  <c r="H239" i="1"/>
  <c r="I239" i="1" s="1"/>
  <c r="J239" i="1" s="1"/>
  <c r="H240" i="1"/>
  <c r="I240" i="1" s="1"/>
  <c r="J240" i="1" s="1"/>
  <c r="H241" i="1"/>
  <c r="I241" i="1" s="1"/>
  <c r="J241" i="1" s="1"/>
  <c r="H242" i="1"/>
  <c r="I242" i="1" s="1"/>
  <c r="J242" i="1" s="1"/>
  <c r="H243" i="1"/>
  <c r="I243" i="1" s="1"/>
  <c r="J243" i="1" s="1"/>
  <c r="H244" i="1"/>
  <c r="I244" i="1" s="1"/>
  <c r="J244" i="1" s="1"/>
  <c r="H245" i="1"/>
  <c r="I245" i="1" s="1"/>
  <c r="J245" i="1" s="1"/>
  <c r="H246" i="1"/>
  <c r="I246" i="1" s="1"/>
  <c r="J246" i="1" s="1"/>
  <c r="H247" i="1"/>
  <c r="I247" i="1" s="1"/>
  <c r="J247" i="1" s="1"/>
  <c r="H248" i="1"/>
  <c r="I248" i="1" s="1"/>
  <c r="J248" i="1" s="1"/>
  <c r="H249" i="1"/>
  <c r="I249" i="1" s="1"/>
  <c r="J249" i="1" s="1"/>
  <c r="H250" i="1"/>
  <c r="I250" i="1" s="1"/>
  <c r="J250" i="1" s="1"/>
  <c r="H251" i="1"/>
  <c r="I251" i="1" s="1"/>
  <c r="J251" i="1" s="1"/>
  <c r="H252" i="1"/>
  <c r="I252" i="1" s="1"/>
  <c r="J252" i="1" s="1"/>
  <c r="H253" i="1"/>
  <c r="I253" i="1" s="1"/>
  <c r="J253" i="1" s="1"/>
  <c r="H254" i="1"/>
  <c r="I254" i="1" s="1"/>
  <c r="J254" i="1" s="1"/>
  <c r="H255" i="1"/>
  <c r="I255" i="1" s="1"/>
  <c r="J255" i="1" s="1"/>
  <c r="H256" i="1"/>
  <c r="I256" i="1" s="1"/>
  <c r="J256" i="1" s="1"/>
  <c r="H257" i="1"/>
  <c r="I257" i="1" s="1"/>
  <c r="J257" i="1" s="1"/>
  <c r="H258" i="1"/>
  <c r="I258" i="1" s="1"/>
  <c r="J258" i="1" s="1"/>
  <c r="H259" i="1"/>
  <c r="I259" i="1" s="1"/>
  <c r="J259" i="1" s="1"/>
  <c r="H260" i="1"/>
  <c r="I260" i="1" s="1"/>
  <c r="J260" i="1" s="1"/>
  <c r="H261" i="1"/>
  <c r="I261" i="1" s="1"/>
  <c r="J261" i="1" s="1"/>
  <c r="H262" i="1"/>
  <c r="I262" i="1" s="1"/>
  <c r="J262" i="1" s="1"/>
  <c r="H263" i="1"/>
  <c r="I263" i="1" s="1"/>
  <c r="J263" i="1" s="1"/>
  <c r="H264" i="1"/>
  <c r="I264" i="1" s="1"/>
  <c r="J264" i="1" s="1"/>
  <c r="H265" i="1"/>
  <c r="I265" i="1" s="1"/>
  <c r="J265" i="1" s="1"/>
  <c r="H266" i="1"/>
  <c r="I266" i="1" s="1"/>
  <c r="J266" i="1" s="1"/>
  <c r="H267" i="1"/>
  <c r="I267" i="1" s="1"/>
  <c r="J267" i="1" s="1"/>
  <c r="H268" i="1"/>
  <c r="I268" i="1" s="1"/>
  <c r="J268" i="1" s="1"/>
  <c r="H269" i="1"/>
  <c r="I269" i="1" s="1"/>
  <c r="J269" i="1" s="1"/>
  <c r="H270" i="1"/>
  <c r="I270" i="1" s="1"/>
  <c r="J270" i="1" s="1"/>
  <c r="H271" i="1"/>
  <c r="I271" i="1" s="1"/>
  <c r="J271" i="1" s="1"/>
  <c r="H272" i="1"/>
  <c r="I272" i="1" s="1"/>
  <c r="J272" i="1" s="1"/>
  <c r="H273" i="1"/>
  <c r="I273" i="1" s="1"/>
  <c r="J273" i="1" s="1"/>
  <c r="H274" i="1"/>
  <c r="I274" i="1" s="1"/>
  <c r="J274" i="1" s="1"/>
  <c r="H275" i="1"/>
  <c r="I275" i="1" s="1"/>
  <c r="J275" i="1" s="1"/>
  <c r="H276" i="1"/>
  <c r="I276" i="1" s="1"/>
  <c r="J276" i="1" s="1"/>
  <c r="H277" i="1"/>
  <c r="I277" i="1" s="1"/>
  <c r="J277" i="1" s="1"/>
  <c r="H278" i="1"/>
  <c r="I278" i="1" s="1"/>
  <c r="J278" i="1" s="1"/>
  <c r="H279" i="1"/>
  <c r="I279" i="1" s="1"/>
  <c r="J279" i="1" s="1"/>
  <c r="H280" i="1"/>
  <c r="I280" i="1" s="1"/>
  <c r="J280" i="1" s="1"/>
  <c r="H281" i="1"/>
  <c r="I281" i="1" s="1"/>
  <c r="J281" i="1" s="1"/>
  <c r="H282" i="1"/>
  <c r="I282" i="1" s="1"/>
  <c r="J282" i="1" s="1"/>
  <c r="H283" i="1"/>
  <c r="I283" i="1" s="1"/>
  <c r="J283" i="1" s="1"/>
  <c r="H284" i="1"/>
  <c r="I284" i="1" s="1"/>
  <c r="J284" i="1" s="1"/>
  <c r="H285" i="1"/>
  <c r="I285" i="1" s="1"/>
  <c r="J285" i="1" s="1"/>
  <c r="H286" i="1"/>
  <c r="I286" i="1" s="1"/>
  <c r="J286" i="1" s="1"/>
  <c r="H287" i="1"/>
  <c r="I287" i="1" s="1"/>
  <c r="J287" i="1" s="1"/>
  <c r="H288" i="1"/>
  <c r="I288" i="1" s="1"/>
  <c r="J288" i="1" s="1"/>
  <c r="H289" i="1"/>
  <c r="I289" i="1" s="1"/>
  <c r="J289" i="1" s="1"/>
  <c r="H290" i="1"/>
  <c r="I290" i="1" s="1"/>
  <c r="J290" i="1" s="1"/>
  <c r="H291" i="1"/>
  <c r="I291" i="1" s="1"/>
  <c r="J291" i="1" s="1"/>
  <c r="H292" i="1"/>
  <c r="I292" i="1" s="1"/>
  <c r="J292" i="1" s="1"/>
  <c r="H293" i="1"/>
  <c r="I293" i="1" s="1"/>
  <c r="J293" i="1" s="1"/>
  <c r="H294" i="1"/>
  <c r="I294" i="1" s="1"/>
  <c r="J294" i="1" s="1"/>
  <c r="H295" i="1"/>
  <c r="I295" i="1" s="1"/>
  <c r="J295" i="1" s="1"/>
  <c r="H296" i="1"/>
  <c r="I296" i="1" s="1"/>
  <c r="J296" i="1" s="1"/>
  <c r="H297" i="1"/>
  <c r="I297" i="1" s="1"/>
  <c r="J297" i="1" s="1"/>
  <c r="H298" i="1"/>
  <c r="I298" i="1" s="1"/>
  <c r="J298" i="1" s="1"/>
  <c r="H299" i="1"/>
  <c r="I299" i="1" s="1"/>
  <c r="J299" i="1" s="1"/>
  <c r="H300" i="1"/>
  <c r="I300" i="1" s="1"/>
  <c r="J300" i="1" s="1"/>
  <c r="H301" i="1"/>
  <c r="I301" i="1" s="1"/>
  <c r="J301" i="1" s="1"/>
  <c r="H302" i="1"/>
  <c r="I302" i="1" s="1"/>
  <c r="J302" i="1" s="1"/>
  <c r="H303" i="1"/>
  <c r="I303" i="1" s="1"/>
  <c r="J303" i="1" s="1"/>
  <c r="H304" i="1"/>
  <c r="I304" i="1" s="1"/>
  <c r="J304" i="1" s="1"/>
  <c r="H305" i="1"/>
  <c r="I305" i="1" s="1"/>
  <c r="J305" i="1" s="1"/>
  <c r="H306" i="1"/>
  <c r="I306" i="1" s="1"/>
  <c r="J306" i="1" s="1"/>
  <c r="H307" i="1"/>
  <c r="I307" i="1" s="1"/>
  <c r="J307" i="1" s="1"/>
  <c r="H308" i="1"/>
  <c r="I308" i="1" s="1"/>
  <c r="J308" i="1" s="1"/>
  <c r="H309" i="1"/>
  <c r="I309" i="1" s="1"/>
  <c r="J309" i="1" s="1"/>
  <c r="H310" i="1"/>
  <c r="I310" i="1" s="1"/>
  <c r="J310" i="1" s="1"/>
  <c r="E11" i="13"/>
  <c r="T7" i="13" a="1"/>
  <c r="T7" i="13" s="1"/>
  <c r="G4" i="12"/>
  <c r="H4" i="12" s="1"/>
  <c r="I4" i="12" s="1"/>
  <c r="G5" i="12"/>
  <c r="H5" i="12" s="1"/>
  <c r="I5" i="12" s="1"/>
  <c r="G6" i="12"/>
  <c r="H6" i="12" s="1"/>
  <c r="I6" i="12" s="1"/>
  <c r="G7" i="12"/>
  <c r="H7" i="12" s="1"/>
  <c r="I7" i="12" s="1"/>
  <c r="G8" i="12"/>
  <c r="H8" i="12" s="1"/>
  <c r="I8" i="12" s="1"/>
  <c r="G9" i="12"/>
  <c r="H9" i="12" s="1"/>
  <c r="I9" i="12" s="1"/>
  <c r="G10" i="12"/>
  <c r="H10" i="12" s="1"/>
  <c r="I10" i="12" s="1"/>
  <c r="G11" i="12"/>
  <c r="H11" i="12" s="1"/>
  <c r="I11" i="12" s="1"/>
  <c r="G12" i="12"/>
  <c r="H12" i="12" s="1"/>
  <c r="I12" i="12" s="1"/>
  <c r="G13" i="12"/>
  <c r="H13" i="12" s="1"/>
  <c r="I13" i="12" s="1"/>
  <c r="G14" i="12"/>
  <c r="H14" i="12" s="1"/>
  <c r="I14" i="12" s="1"/>
  <c r="G15" i="12"/>
  <c r="H15" i="12" s="1"/>
  <c r="I15" i="12" s="1"/>
  <c r="G16" i="12"/>
  <c r="H16" i="12" s="1"/>
  <c r="I16" i="12" s="1"/>
  <c r="G17" i="12"/>
  <c r="H17" i="12" s="1"/>
  <c r="I17" i="12" s="1"/>
  <c r="G18" i="12"/>
  <c r="H18" i="12" s="1"/>
  <c r="I18" i="12" s="1"/>
  <c r="G19" i="12"/>
  <c r="H19" i="12" s="1"/>
  <c r="I19" i="12" s="1"/>
  <c r="G20" i="12"/>
  <c r="H20" i="12" s="1"/>
  <c r="I20" i="12" s="1"/>
  <c r="G21" i="12"/>
  <c r="H21" i="12" s="1"/>
  <c r="I21" i="12" s="1"/>
  <c r="G22" i="12"/>
  <c r="H22" i="12" s="1"/>
  <c r="I22" i="12" s="1"/>
  <c r="G23" i="12"/>
  <c r="H23" i="12" s="1"/>
  <c r="I23" i="12" s="1"/>
  <c r="G24" i="12"/>
  <c r="H24" i="12" s="1"/>
  <c r="I24" i="12" s="1"/>
  <c r="G25" i="12"/>
  <c r="H25" i="12" s="1"/>
  <c r="I25" i="12" s="1"/>
  <c r="G26" i="12"/>
  <c r="H26" i="12" s="1"/>
  <c r="I26" i="12" s="1"/>
  <c r="G27" i="12"/>
  <c r="H27" i="12" s="1"/>
  <c r="I27" i="12" s="1"/>
  <c r="G28" i="12"/>
  <c r="H28" i="12" s="1"/>
  <c r="I28" i="12" s="1"/>
  <c r="G29" i="12"/>
  <c r="H29" i="12" s="1"/>
  <c r="I29" i="12" s="1"/>
  <c r="G30" i="12"/>
  <c r="H30" i="12" s="1"/>
  <c r="I30" i="12" s="1"/>
  <c r="G31" i="12"/>
  <c r="H31" i="12" s="1"/>
  <c r="I31" i="12" s="1"/>
  <c r="G32" i="12"/>
  <c r="H32" i="12" s="1"/>
  <c r="I32" i="12" s="1"/>
  <c r="G33" i="12"/>
  <c r="H33" i="12" s="1"/>
  <c r="I33" i="12" s="1"/>
  <c r="G34" i="12"/>
  <c r="H34" i="12" s="1"/>
  <c r="I34" i="12" s="1"/>
  <c r="G35" i="12"/>
  <c r="H35" i="12" s="1"/>
  <c r="I35" i="12" s="1"/>
  <c r="G36" i="12"/>
  <c r="H36" i="12" s="1"/>
  <c r="I36" i="12" s="1"/>
  <c r="G37" i="12"/>
  <c r="H37" i="12" s="1"/>
  <c r="I37" i="12" s="1"/>
  <c r="G38" i="12"/>
  <c r="H38" i="12" s="1"/>
  <c r="I38" i="12" s="1"/>
  <c r="G39" i="12"/>
  <c r="H39" i="12" s="1"/>
  <c r="I39" i="12" s="1"/>
  <c r="G40" i="12"/>
  <c r="H40" i="12" s="1"/>
  <c r="I40" i="12" s="1"/>
  <c r="G41" i="12"/>
  <c r="H41" i="12" s="1"/>
  <c r="I41" i="12" s="1"/>
  <c r="G42" i="12"/>
  <c r="H42" i="12" s="1"/>
  <c r="I42" i="12" s="1"/>
  <c r="G43" i="12"/>
  <c r="H43" i="12" s="1"/>
  <c r="I43" i="12" s="1"/>
  <c r="G44" i="12"/>
  <c r="H44" i="12" s="1"/>
  <c r="I44" i="12" s="1"/>
  <c r="G45" i="12"/>
  <c r="H45" i="12" s="1"/>
  <c r="I45" i="12" s="1"/>
  <c r="G46" i="12"/>
  <c r="H46" i="12" s="1"/>
  <c r="I46" i="12" s="1"/>
  <c r="G47" i="12"/>
  <c r="H47" i="12" s="1"/>
  <c r="I47" i="12" s="1"/>
  <c r="G48" i="12"/>
  <c r="H48" i="12" s="1"/>
  <c r="I48" i="12" s="1"/>
  <c r="G49" i="12"/>
  <c r="H49" i="12" s="1"/>
  <c r="I49" i="12" s="1"/>
  <c r="G50" i="12"/>
  <c r="H50" i="12" s="1"/>
  <c r="I50" i="12" s="1"/>
  <c r="G51" i="12"/>
  <c r="H51" i="12" s="1"/>
  <c r="I51" i="12" s="1"/>
  <c r="G52" i="12"/>
  <c r="H52" i="12" s="1"/>
  <c r="I52" i="12" s="1"/>
  <c r="G53" i="12"/>
  <c r="H53" i="12" s="1"/>
  <c r="I53" i="12" s="1"/>
  <c r="G54" i="12"/>
  <c r="H54" i="12" s="1"/>
  <c r="I54" i="12" s="1"/>
  <c r="G55" i="12"/>
  <c r="H55" i="12" s="1"/>
  <c r="I55" i="12" s="1"/>
  <c r="G56" i="12"/>
  <c r="H56" i="12" s="1"/>
  <c r="I56" i="12" s="1"/>
  <c r="G57" i="12"/>
  <c r="H57" i="12" s="1"/>
  <c r="I57" i="12" s="1"/>
  <c r="G58" i="12"/>
  <c r="H58" i="12" s="1"/>
  <c r="I58" i="12" s="1"/>
  <c r="G59" i="12"/>
  <c r="H59" i="12" s="1"/>
  <c r="I59" i="12" s="1"/>
  <c r="G60" i="12"/>
  <c r="H60" i="12" s="1"/>
  <c r="I60" i="12" s="1"/>
  <c r="G61" i="12"/>
  <c r="H61" i="12" s="1"/>
  <c r="I61" i="12" s="1"/>
  <c r="G62" i="12"/>
  <c r="H62" i="12" s="1"/>
  <c r="I62" i="12" s="1"/>
  <c r="G63" i="12"/>
  <c r="H63" i="12" s="1"/>
  <c r="I63" i="12" s="1"/>
  <c r="G64" i="12"/>
  <c r="H64" i="12" s="1"/>
  <c r="I64" i="12" s="1"/>
  <c r="G65" i="12"/>
  <c r="H65" i="12" s="1"/>
  <c r="I65" i="12" s="1"/>
  <c r="G66" i="12"/>
  <c r="H66" i="12" s="1"/>
  <c r="I66" i="12" s="1"/>
  <c r="G67" i="12"/>
  <c r="H67" i="12" s="1"/>
  <c r="I67" i="12" s="1"/>
  <c r="G68" i="12"/>
  <c r="H68" i="12" s="1"/>
  <c r="I68" i="12" s="1"/>
  <c r="G69" i="12"/>
  <c r="H69" i="12" s="1"/>
  <c r="I69" i="12" s="1"/>
  <c r="G70" i="12"/>
  <c r="H70" i="12" s="1"/>
  <c r="I70" i="12" s="1"/>
  <c r="G71" i="12"/>
  <c r="H71" i="12" s="1"/>
  <c r="I71" i="12" s="1"/>
  <c r="G72" i="12"/>
  <c r="H72" i="12" s="1"/>
  <c r="I72" i="12" s="1"/>
  <c r="G73" i="12"/>
  <c r="H73" i="12" s="1"/>
  <c r="I73" i="12" s="1"/>
  <c r="G74" i="12"/>
  <c r="H74" i="12" s="1"/>
  <c r="I74" i="12" s="1"/>
  <c r="G75" i="12"/>
  <c r="H75" i="12" s="1"/>
  <c r="I75" i="12" s="1"/>
  <c r="G76" i="12"/>
  <c r="H76" i="12" s="1"/>
  <c r="I76" i="12" s="1"/>
  <c r="G77" i="12"/>
  <c r="H77" i="12" s="1"/>
  <c r="I77" i="12" s="1"/>
  <c r="G78" i="12"/>
  <c r="H78" i="12" s="1"/>
  <c r="I78" i="12" s="1"/>
  <c r="G79" i="12"/>
  <c r="H79" i="12" s="1"/>
  <c r="I79" i="12" s="1"/>
  <c r="G80" i="12"/>
  <c r="H80" i="12" s="1"/>
  <c r="I80" i="12" s="1"/>
  <c r="G81" i="12"/>
  <c r="H81" i="12" s="1"/>
  <c r="I81" i="12" s="1"/>
  <c r="G82" i="12"/>
  <c r="H82" i="12" s="1"/>
  <c r="I82" i="12" s="1"/>
  <c r="G83" i="12"/>
  <c r="H83" i="12" s="1"/>
  <c r="I83" i="12" s="1"/>
  <c r="G84" i="12"/>
  <c r="H84" i="12" s="1"/>
  <c r="I84" i="12" s="1"/>
  <c r="G85" i="12"/>
  <c r="H85" i="12" s="1"/>
  <c r="I85" i="12" s="1"/>
  <c r="G86" i="12"/>
  <c r="H86" i="12" s="1"/>
  <c r="I86" i="12" s="1"/>
  <c r="G87" i="12"/>
  <c r="H87" i="12" s="1"/>
  <c r="I87" i="12" s="1"/>
  <c r="G88" i="12"/>
  <c r="H88" i="12" s="1"/>
  <c r="I88" i="12" s="1"/>
  <c r="G89" i="12"/>
  <c r="H89" i="12" s="1"/>
  <c r="I89" i="12" s="1"/>
  <c r="G90" i="12"/>
  <c r="H90" i="12" s="1"/>
  <c r="I90" i="12" s="1"/>
  <c r="G91" i="12"/>
  <c r="H91" i="12" s="1"/>
  <c r="I91" i="12" s="1"/>
  <c r="G92" i="12"/>
  <c r="H92" i="12" s="1"/>
  <c r="I92" i="12" s="1"/>
  <c r="G93" i="12"/>
  <c r="H93" i="12" s="1"/>
  <c r="I93" i="12" s="1"/>
  <c r="G94" i="12"/>
  <c r="H94" i="12" s="1"/>
  <c r="I94" i="12" s="1"/>
  <c r="G95" i="12"/>
  <c r="H95" i="12" s="1"/>
  <c r="I95" i="12" s="1"/>
  <c r="G96" i="12"/>
  <c r="H96" i="12" s="1"/>
  <c r="I96" i="12" s="1"/>
  <c r="G97" i="12"/>
  <c r="H97" i="12" s="1"/>
  <c r="I97" i="12" s="1"/>
  <c r="G98" i="12"/>
  <c r="H98" i="12" s="1"/>
  <c r="I98" i="12" s="1"/>
  <c r="G99" i="12"/>
  <c r="H99" i="12" s="1"/>
  <c r="I99" i="12" s="1"/>
  <c r="G100" i="12"/>
  <c r="H100" i="12" s="1"/>
  <c r="I100" i="12" s="1"/>
  <c r="G101" i="12"/>
  <c r="H101" i="12" s="1"/>
  <c r="I101" i="12" s="1"/>
  <c r="G102" i="12"/>
  <c r="H102" i="12" s="1"/>
  <c r="I102" i="12" s="1"/>
  <c r="G103" i="12"/>
  <c r="H103" i="12" s="1"/>
  <c r="I103" i="12" s="1"/>
  <c r="G104" i="12"/>
  <c r="H104" i="12" s="1"/>
  <c r="I104" i="12" s="1"/>
  <c r="G105" i="12"/>
  <c r="H105" i="12" s="1"/>
  <c r="I105" i="12" s="1"/>
  <c r="G106" i="12"/>
  <c r="H106" i="12" s="1"/>
  <c r="I106" i="12" s="1"/>
  <c r="G107" i="12"/>
  <c r="H107" i="12" s="1"/>
  <c r="I107" i="12" s="1"/>
  <c r="G108" i="12"/>
  <c r="H108" i="12" s="1"/>
  <c r="I108" i="12" s="1"/>
  <c r="G109" i="12"/>
  <c r="H109" i="12" s="1"/>
  <c r="I109" i="12" s="1"/>
  <c r="G110" i="12"/>
  <c r="H110" i="12" s="1"/>
  <c r="I110" i="12" s="1"/>
  <c r="G111" i="12"/>
  <c r="H111" i="12" s="1"/>
  <c r="I111" i="12" s="1"/>
  <c r="G112" i="12"/>
  <c r="H112" i="12" s="1"/>
  <c r="I112" i="12" s="1"/>
  <c r="G113" i="12"/>
  <c r="H113" i="12" s="1"/>
  <c r="I113" i="12" s="1"/>
  <c r="G114" i="12"/>
  <c r="H114" i="12" s="1"/>
  <c r="I114" i="12" s="1"/>
  <c r="G115" i="12"/>
  <c r="H115" i="12" s="1"/>
  <c r="I115" i="12" s="1"/>
  <c r="G116" i="12"/>
  <c r="H116" i="12" s="1"/>
  <c r="I116" i="12" s="1"/>
  <c r="G117" i="12"/>
  <c r="H117" i="12" s="1"/>
  <c r="I117" i="12" s="1"/>
  <c r="G118" i="12"/>
  <c r="H118" i="12" s="1"/>
  <c r="I118" i="12" s="1"/>
  <c r="G119" i="12"/>
  <c r="H119" i="12" s="1"/>
  <c r="I119" i="12" s="1"/>
  <c r="G120" i="12"/>
  <c r="H120" i="12" s="1"/>
  <c r="I120" i="12" s="1"/>
  <c r="G121" i="12"/>
  <c r="H121" i="12" s="1"/>
  <c r="I121" i="12" s="1"/>
  <c r="G122" i="12"/>
  <c r="H122" i="12" s="1"/>
  <c r="I122" i="12" s="1"/>
  <c r="G123" i="12"/>
  <c r="H123" i="12" s="1"/>
  <c r="I123" i="12" s="1"/>
  <c r="G124" i="12"/>
  <c r="H124" i="12" s="1"/>
  <c r="I124" i="12" s="1"/>
  <c r="G125" i="12"/>
  <c r="H125" i="12" s="1"/>
  <c r="I125" i="12" s="1"/>
  <c r="G126" i="12"/>
  <c r="H126" i="12" s="1"/>
  <c r="I126" i="12" s="1"/>
  <c r="G127" i="12"/>
  <c r="H127" i="12" s="1"/>
  <c r="I127" i="12" s="1"/>
  <c r="G128" i="12"/>
  <c r="H128" i="12" s="1"/>
  <c r="I128" i="12" s="1"/>
  <c r="G129" i="12"/>
  <c r="H129" i="12" s="1"/>
  <c r="I129" i="12" s="1"/>
  <c r="G130" i="12"/>
  <c r="H130" i="12" s="1"/>
  <c r="I130" i="12" s="1"/>
  <c r="G131" i="12"/>
  <c r="H131" i="12" s="1"/>
  <c r="I131" i="12" s="1"/>
  <c r="G132" i="12"/>
  <c r="H132" i="12" s="1"/>
  <c r="I132" i="12" s="1"/>
  <c r="G133" i="12"/>
  <c r="H133" i="12" s="1"/>
  <c r="I133" i="12" s="1"/>
  <c r="G134" i="12"/>
  <c r="H134" i="12" s="1"/>
  <c r="I134" i="12" s="1"/>
  <c r="G135" i="12"/>
  <c r="H135" i="12" s="1"/>
  <c r="I135" i="12" s="1"/>
  <c r="G136" i="12"/>
  <c r="H136" i="12" s="1"/>
  <c r="I136" i="12" s="1"/>
  <c r="G137" i="12"/>
  <c r="H137" i="12" s="1"/>
  <c r="I137" i="12" s="1"/>
  <c r="G138" i="12"/>
  <c r="H138" i="12" s="1"/>
  <c r="I138" i="12" s="1"/>
  <c r="G139" i="12"/>
  <c r="H139" i="12" s="1"/>
  <c r="I139" i="12" s="1"/>
  <c r="G140" i="12"/>
  <c r="H140" i="12" s="1"/>
  <c r="I140" i="12" s="1"/>
  <c r="G141" i="12"/>
  <c r="H141" i="12" s="1"/>
  <c r="I141" i="12" s="1"/>
  <c r="G142" i="12"/>
  <c r="H142" i="12" s="1"/>
  <c r="I142" i="12" s="1"/>
  <c r="G143" i="12"/>
  <c r="H143" i="12" s="1"/>
  <c r="I143" i="12" s="1"/>
  <c r="G144" i="12"/>
  <c r="H144" i="12" s="1"/>
  <c r="I144" i="12" s="1"/>
  <c r="G145" i="12"/>
  <c r="H145" i="12" s="1"/>
  <c r="I145" i="12" s="1"/>
  <c r="G146" i="12"/>
  <c r="H146" i="12" s="1"/>
  <c r="I146" i="12" s="1"/>
  <c r="G147" i="12"/>
  <c r="H147" i="12" s="1"/>
  <c r="I147" i="12" s="1"/>
  <c r="G148" i="12"/>
  <c r="H148" i="12" s="1"/>
  <c r="I148" i="12" s="1"/>
  <c r="G149" i="12"/>
  <c r="H149" i="12" s="1"/>
  <c r="I149" i="12" s="1"/>
  <c r="G150" i="12"/>
  <c r="H150" i="12" s="1"/>
  <c r="I150" i="12" s="1"/>
  <c r="G151" i="12"/>
  <c r="H151" i="12" s="1"/>
  <c r="I151" i="12" s="1"/>
  <c r="G152" i="12"/>
  <c r="H152" i="12" s="1"/>
  <c r="I152" i="12" s="1"/>
  <c r="G153" i="12"/>
  <c r="H153" i="12" s="1"/>
  <c r="I153" i="12" s="1"/>
  <c r="G154" i="12"/>
  <c r="H154" i="12" s="1"/>
  <c r="I154" i="12" s="1"/>
  <c r="G155" i="12"/>
  <c r="H155" i="12" s="1"/>
  <c r="I155" i="12" s="1"/>
  <c r="G156" i="12"/>
  <c r="H156" i="12" s="1"/>
  <c r="I156" i="12" s="1"/>
  <c r="G157" i="12"/>
  <c r="H157" i="12" s="1"/>
  <c r="I157" i="12" s="1"/>
  <c r="G158" i="12"/>
  <c r="H158" i="12" s="1"/>
  <c r="I158" i="12" s="1"/>
  <c r="G159" i="12"/>
  <c r="H159" i="12" s="1"/>
  <c r="I159" i="12" s="1"/>
  <c r="G160" i="12"/>
  <c r="H160" i="12" s="1"/>
  <c r="I160" i="12" s="1"/>
  <c r="G161" i="12"/>
  <c r="H161" i="12" s="1"/>
  <c r="I161" i="12" s="1"/>
  <c r="G162" i="12"/>
  <c r="H162" i="12" s="1"/>
  <c r="I162" i="12" s="1"/>
  <c r="G163" i="12"/>
  <c r="H163" i="12" s="1"/>
  <c r="I163" i="12" s="1"/>
  <c r="G164" i="12"/>
  <c r="H164" i="12" s="1"/>
  <c r="I164" i="12" s="1"/>
  <c r="G165" i="12"/>
  <c r="H165" i="12" s="1"/>
  <c r="I165" i="12" s="1"/>
  <c r="G166" i="12"/>
  <c r="H166" i="12" s="1"/>
  <c r="I166" i="12" s="1"/>
  <c r="G167" i="12"/>
  <c r="H167" i="12" s="1"/>
  <c r="I167" i="12" s="1"/>
  <c r="G168" i="12"/>
  <c r="H168" i="12" s="1"/>
  <c r="I168" i="12" s="1"/>
  <c r="G169" i="12"/>
  <c r="H169" i="12" s="1"/>
  <c r="I169" i="12" s="1"/>
  <c r="G170" i="12"/>
  <c r="H170" i="12" s="1"/>
  <c r="I170" i="12" s="1"/>
  <c r="G171" i="12"/>
  <c r="H171" i="12" s="1"/>
  <c r="I171" i="12" s="1"/>
  <c r="G172" i="12"/>
  <c r="H172" i="12" s="1"/>
  <c r="I172" i="12" s="1"/>
  <c r="G173" i="12"/>
  <c r="H173" i="12" s="1"/>
  <c r="I173" i="12" s="1"/>
  <c r="G174" i="12"/>
  <c r="H174" i="12" s="1"/>
  <c r="I174" i="12" s="1"/>
  <c r="G175" i="12"/>
  <c r="H175" i="12" s="1"/>
  <c r="I175" i="12" s="1"/>
  <c r="G176" i="12"/>
  <c r="H176" i="12" s="1"/>
  <c r="I176" i="12" s="1"/>
  <c r="G177" i="12"/>
  <c r="H177" i="12" s="1"/>
  <c r="I177" i="12" s="1"/>
  <c r="G178" i="12"/>
  <c r="H178" i="12" s="1"/>
  <c r="I178" i="12" s="1"/>
  <c r="G179" i="12"/>
  <c r="H179" i="12" s="1"/>
  <c r="I179" i="12" s="1"/>
  <c r="G180" i="12"/>
  <c r="H180" i="12" s="1"/>
  <c r="I180" i="12" s="1"/>
  <c r="G181" i="12"/>
  <c r="H181" i="12" s="1"/>
  <c r="I181" i="12" s="1"/>
  <c r="G182" i="12"/>
  <c r="H182" i="12" s="1"/>
  <c r="I182" i="12" s="1"/>
  <c r="G183" i="12"/>
  <c r="H183" i="12" s="1"/>
  <c r="I183" i="12" s="1"/>
  <c r="G184" i="12"/>
  <c r="H184" i="12" s="1"/>
  <c r="I184" i="12" s="1"/>
  <c r="G185" i="12"/>
  <c r="H185" i="12" s="1"/>
  <c r="I185" i="12" s="1"/>
  <c r="G186" i="12"/>
  <c r="H186" i="12" s="1"/>
  <c r="I186" i="12" s="1"/>
  <c r="G187" i="12"/>
  <c r="H187" i="12" s="1"/>
  <c r="I187" i="12" s="1"/>
  <c r="G188" i="12"/>
  <c r="H188" i="12" s="1"/>
  <c r="I188" i="12" s="1"/>
  <c r="G189" i="12"/>
  <c r="H189" i="12" s="1"/>
  <c r="I189" i="12" s="1"/>
  <c r="G190" i="12"/>
  <c r="H190" i="12" s="1"/>
  <c r="I190" i="12" s="1"/>
  <c r="G191" i="12"/>
  <c r="H191" i="12" s="1"/>
  <c r="I191" i="12" s="1"/>
  <c r="G192" i="12"/>
  <c r="H192" i="12" s="1"/>
  <c r="I192" i="12" s="1"/>
  <c r="G193" i="12"/>
  <c r="H193" i="12" s="1"/>
  <c r="I193" i="12" s="1"/>
  <c r="G194" i="12"/>
  <c r="H194" i="12" s="1"/>
  <c r="I194" i="12" s="1"/>
  <c r="G195" i="12"/>
  <c r="H195" i="12" s="1"/>
  <c r="I195" i="12" s="1"/>
  <c r="G196" i="12"/>
  <c r="H196" i="12" s="1"/>
  <c r="I196" i="12" s="1"/>
  <c r="G197" i="12"/>
  <c r="H197" i="12" s="1"/>
  <c r="I197" i="12" s="1"/>
  <c r="G198" i="12"/>
  <c r="H198" i="12" s="1"/>
  <c r="I198" i="12" s="1"/>
  <c r="G199" i="12"/>
  <c r="H199" i="12" s="1"/>
  <c r="I199" i="12" s="1"/>
  <c r="G200" i="12"/>
  <c r="H200" i="12" s="1"/>
  <c r="I200" i="12" s="1"/>
  <c r="G201" i="12"/>
  <c r="H201" i="12" s="1"/>
  <c r="I201" i="12" s="1"/>
  <c r="G202" i="12"/>
  <c r="H202" i="12" s="1"/>
  <c r="I202" i="12" s="1"/>
  <c r="G203" i="12"/>
  <c r="H203" i="12" s="1"/>
  <c r="I203" i="12" s="1"/>
  <c r="G204" i="12"/>
  <c r="H204" i="12" s="1"/>
  <c r="I204" i="12" s="1"/>
  <c r="G205" i="12"/>
  <c r="H205" i="12" s="1"/>
  <c r="I205" i="12" s="1"/>
  <c r="G206" i="12"/>
  <c r="H206" i="12" s="1"/>
  <c r="I206" i="12" s="1"/>
  <c r="G207" i="12"/>
  <c r="H207" i="12" s="1"/>
  <c r="I207" i="12" s="1"/>
  <c r="G208" i="12"/>
  <c r="H208" i="12" s="1"/>
  <c r="I208" i="12" s="1"/>
  <c r="G209" i="12"/>
  <c r="H209" i="12" s="1"/>
  <c r="I209" i="12" s="1"/>
  <c r="G210" i="12"/>
  <c r="H210" i="12" s="1"/>
  <c r="I210" i="12" s="1"/>
  <c r="G211" i="12"/>
  <c r="H211" i="12" s="1"/>
  <c r="I211" i="12" s="1"/>
  <c r="G212" i="12"/>
  <c r="H212" i="12" s="1"/>
  <c r="I212" i="12" s="1"/>
  <c r="G213" i="12"/>
  <c r="H213" i="12" s="1"/>
  <c r="I213" i="12" s="1"/>
  <c r="G214" i="12"/>
  <c r="H214" i="12" s="1"/>
  <c r="I214" i="12" s="1"/>
  <c r="G215" i="12"/>
  <c r="H215" i="12" s="1"/>
  <c r="I215" i="12" s="1"/>
  <c r="G216" i="12"/>
  <c r="H216" i="12" s="1"/>
  <c r="I216" i="12" s="1"/>
  <c r="G217" i="12"/>
  <c r="H217" i="12" s="1"/>
  <c r="I217" i="12" s="1"/>
  <c r="G218" i="12"/>
  <c r="H218" i="12" s="1"/>
  <c r="I218" i="12" s="1"/>
  <c r="G219" i="12"/>
  <c r="H219" i="12" s="1"/>
  <c r="I219" i="12" s="1"/>
  <c r="G220" i="12"/>
  <c r="H220" i="12" s="1"/>
  <c r="I220" i="12" s="1"/>
  <c r="G221" i="12"/>
  <c r="H221" i="12" s="1"/>
  <c r="I221" i="12" s="1"/>
  <c r="G222" i="12"/>
  <c r="H222" i="12" s="1"/>
  <c r="I222" i="12" s="1"/>
  <c r="G223" i="12"/>
  <c r="H223" i="12" s="1"/>
  <c r="I223" i="12" s="1"/>
  <c r="G224" i="12"/>
  <c r="H224" i="12" s="1"/>
  <c r="I224" i="12" s="1"/>
  <c r="G225" i="12"/>
  <c r="H225" i="12" s="1"/>
  <c r="I225" i="12" s="1"/>
  <c r="G226" i="12"/>
  <c r="H226" i="12" s="1"/>
  <c r="I226" i="12" s="1"/>
  <c r="G227" i="12"/>
  <c r="H227" i="12" s="1"/>
  <c r="I227" i="12" s="1"/>
  <c r="G228" i="12"/>
  <c r="H228" i="12" s="1"/>
  <c r="I228" i="12" s="1"/>
  <c r="G229" i="12"/>
  <c r="H229" i="12" s="1"/>
  <c r="I229" i="12" s="1"/>
  <c r="G230" i="12"/>
  <c r="H230" i="12" s="1"/>
  <c r="I230" i="12" s="1"/>
  <c r="G231" i="12"/>
  <c r="H231" i="12" s="1"/>
  <c r="I231" i="12" s="1"/>
  <c r="G232" i="12"/>
  <c r="H232" i="12" s="1"/>
  <c r="I232" i="12" s="1"/>
  <c r="G233" i="12"/>
  <c r="H233" i="12" s="1"/>
  <c r="I233" i="12" s="1"/>
  <c r="G234" i="12"/>
  <c r="H234" i="12" s="1"/>
  <c r="I234" i="12" s="1"/>
  <c r="G235" i="12"/>
  <c r="H235" i="12" s="1"/>
  <c r="I235" i="12" s="1"/>
  <c r="G236" i="12"/>
  <c r="H236" i="12" s="1"/>
  <c r="I236" i="12" s="1"/>
  <c r="G237" i="12"/>
  <c r="H237" i="12" s="1"/>
  <c r="I237" i="12" s="1"/>
  <c r="G238" i="12"/>
  <c r="H238" i="12" s="1"/>
  <c r="I238" i="12" s="1"/>
  <c r="G239" i="12"/>
  <c r="H239" i="12" s="1"/>
  <c r="I239" i="12" s="1"/>
  <c r="G240" i="12"/>
  <c r="H240" i="12" s="1"/>
  <c r="I240" i="12" s="1"/>
  <c r="G241" i="12"/>
  <c r="H241" i="12" s="1"/>
  <c r="I241" i="12" s="1"/>
  <c r="G242" i="12"/>
  <c r="H242" i="12" s="1"/>
  <c r="I242" i="12" s="1"/>
  <c r="G243" i="12"/>
  <c r="H243" i="12" s="1"/>
  <c r="I243" i="12" s="1"/>
  <c r="G244" i="12"/>
  <c r="H244" i="12" s="1"/>
  <c r="I244" i="12" s="1"/>
  <c r="G245" i="12"/>
  <c r="H245" i="12" s="1"/>
  <c r="I245" i="12" s="1"/>
  <c r="G246" i="12"/>
  <c r="H246" i="12" s="1"/>
  <c r="I246" i="12" s="1"/>
  <c r="G247" i="12"/>
  <c r="H247" i="12" s="1"/>
  <c r="I247" i="12" s="1"/>
  <c r="G248" i="12"/>
  <c r="H248" i="12" s="1"/>
  <c r="I248" i="12" s="1"/>
  <c r="G249" i="12"/>
  <c r="H249" i="12" s="1"/>
  <c r="I249" i="12" s="1"/>
  <c r="G250" i="12"/>
  <c r="H250" i="12" s="1"/>
  <c r="I250" i="12" s="1"/>
  <c r="G251" i="12"/>
  <c r="H251" i="12" s="1"/>
  <c r="I251" i="12" s="1"/>
  <c r="G252" i="12"/>
  <c r="H252" i="12" s="1"/>
  <c r="I252" i="12" s="1"/>
  <c r="G253" i="12"/>
  <c r="H253" i="12" s="1"/>
  <c r="I253" i="12" s="1"/>
  <c r="G254" i="12"/>
  <c r="H254" i="12" s="1"/>
  <c r="I254" i="12" s="1"/>
  <c r="G255" i="12"/>
  <c r="H255" i="12" s="1"/>
  <c r="I255" i="12" s="1"/>
  <c r="G256" i="12"/>
  <c r="H256" i="12" s="1"/>
  <c r="I256" i="12" s="1"/>
  <c r="G257" i="12"/>
  <c r="H257" i="12" s="1"/>
  <c r="I257" i="12" s="1"/>
  <c r="G258" i="12"/>
  <c r="H258" i="12" s="1"/>
  <c r="I258" i="12" s="1"/>
  <c r="G259" i="12"/>
  <c r="H259" i="12" s="1"/>
  <c r="I259" i="12" s="1"/>
  <c r="G260" i="12"/>
  <c r="H260" i="12" s="1"/>
  <c r="I260" i="12" s="1"/>
  <c r="G261" i="12"/>
  <c r="H261" i="12" s="1"/>
  <c r="I261" i="12" s="1"/>
  <c r="G262" i="12"/>
  <c r="H262" i="12" s="1"/>
  <c r="I262" i="12" s="1"/>
  <c r="G263" i="12"/>
  <c r="H263" i="12" s="1"/>
  <c r="I263" i="12" s="1"/>
  <c r="G264" i="12"/>
  <c r="H264" i="12" s="1"/>
  <c r="I264" i="12" s="1"/>
  <c r="G265" i="12"/>
  <c r="H265" i="12" s="1"/>
  <c r="I265" i="12" s="1"/>
  <c r="G266" i="12"/>
  <c r="H266" i="12" s="1"/>
  <c r="I266" i="12" s="1"/>
  <c r="G267" i="12"/>
  <c r="H267" i="12" s="1"/>
  <c r="I267" i="12" s="1"/>
  <c r="G268" i="12"/>
  <c r="H268" i="12" s="1"/>
  <c r="I268" i="12" s="1"/>
  <c r="G269" i="12"/>
  <c r="H269" i="12" s="1"/>
  <c r="I269" i="12" s="1"/>
  <c r="G270" i="12"/>
  <c r="H270" i="12" s="1"/>
  <c r="I270" i="12" s="1"/>
  <c r="G271" i="12"/>
  <c r="H271" i="12" s="1"/>
  <c r="I271" i="12" s="1"/>
  <c r="G272" i="12"/>
  <c r="H272" i="12" s="1"/>
  <c r="I272" i="12" s="1"/>
  <c r="G273" i="12"/>
  <c r="H273" i="12" s="1"/>
  <c r="I273" i="12" s="1"/>
  <c r="G274" i="12"/>
  <c r="H274" i="12" s="1"/>
  <c r="I274" i="12" s="1"/>
  <c r="G275" i="12"/>
  <c r="H275" i="12" s="1"/>
  <c r="I275" i="12" s="1"/>
  <c r="G276" i="12"/>
  <c r="H276" i="12" s="1"/>
  <c r="I276" i="12" s="1"/>
  <c r="G277" i="12"/>
  <c r="H277" i="12" s="1"/>
  <c r="I277" i="12" s="1"/>
  <c r="G278" i="12"/>
  <c r="H278" i="12" s="1"/>
  <c r="I278" i="12" s="1"/>
  <c r="G279" i="12"/>
  <c r="H279" i="12" s="1"/>
  <c r="I279" i="12" s="1"/>
  <c r="G280" i="12"/>
  <c r="H280" i="12" s="1"/>
  <c r="I280" i="12" s="1"/>
  <c r="G281" i="12"/>
  <c r="H281" i="12" s="1"/>
  <c r="I281" i="12" s="1"/>
  <c r="G282" i="12"/>
  <c r="H282" i="12" s="1"/>
  <c r="I282" i="12" s="1"/>
  <c r="G283" i="12"/>
  <c r="H283" i="12" s="1"/>
  <c r="I283" i="12" s="1"/>
  <c r="G284" i="12"/>
  <c r="H284" i="12" s="1"/>
  <c r="I284" i="12" s="1"/>
  <c r="G285" i="12"/>
  <c r="H285" i="12" s="1"/>
  <c r="I285" i="12" s="1"/>
  <c r="G286" i="12"/>
  <c r="H286" i="12" s="1"/>
  <c r="I286" i="12" s="1"/>
  <c r="G287" i="12"/>
  <c r="H287" i="12" s="1"/>
  <c r="I287" i="12" s="1"/>
  <c r="G288" i="12"/>
  <c r="H288" i="12" s="1"/>
  <c r="I288" i="12" s="1"/>
  <c r="G289" i="12"/>
  <c r="H289" i="12" s="1"/>
  <c r="I289" i="12" s="1"/>
  <c r="G290" i="12"/>
  <c r="H290" i="12" s="1"/>
  <c r="I290" i="12" s="1"/>
  <c r="G291" i="12"/>
  <c r="H291" i="12" s="1"/>
  <c r="I291" i="12" s="1"/>
  <c r="G292" i="12"/>
  <c r="H292" i="12" s="1"/>
  <c r="I292" i="12" s="1"/>
  <c r="G293" i="12"/>
  <c r="H293" i="12" s="1"/>
  <c r="I293" i="12" s="1"/>
  <c r="G294" i="12"/>
  <c r="H294" i="12" s="1"/>
  <c r="I294" i="12" s="1"/>
  <c r="G295" i="12"/>
  <c r="H295" i="12" s="1"/>
  <c r="I295" i="12" s="1"/>
  <c r="G296" i="12"/>
  <c r="H296" i="12" s="1"/>
  <c r="I296" i="12" s="1"/>
  <c r="G297" i="12"/>
  <c r="H297" i="12" s="1"/>
  <c r="I297" i="12" s="1"/>
  <c r="G298" i="12"/>
  <c r="H298" i="12" s="1"/>
  <c r="I298" i="12" s="1"/>
  <c r="G299" i="12"/>
  <c r="H299" i="12" s="1"/>
  <c r="I299" i="12" s="1"/>
  <c r="G300" i="12"/>
  <c r="H300" i="12" s="1"/>
  <c r="I300" i="12" s="1"/>
  <c r="G301" i="12"/>
  <c r="H301" i="12" s="1"/>
  <c r="I301" i="12" s="1"/>
  <c r="G302" i="12"/>
  <c r="H302" i="12" s="1"/>
  <c r="I302" i="12" s="1"/>
  <c r="G303" i="12"/>
  <c r="H303" i="12" s="1"/>
  <c r="I303" i="12" s="1"/>
  <c r="P4" i="6"/>
  <c r="N4" i="6"/>
  <c r="O4" i="6" s="1"/>
  <c r="P9" i="6"/>
  <c r="N9" i="6"/>
  <c r="O9" i="6" s="1"/>
  <c r="P8" i="6"/>
  <c r="N8" i="6"/>
  <c r="O8" i="6" s="1"/>
  <c r="P5" i="6"/>
  <c r="N5" i="6"/>
  <c r="O5" i="6" s="1"/>
  <c r="P7" i="6"/>
  <c r="N7" i="6"/>
  <c r="O7" i="6" s="1"/>
  <c r="P6" i="6"/>
  <c r="N6" i="6"/>
  <c r="O6" i="6" s="1"/>
  <c r="B4" i="6" a="1"/>
  <c r="B4" i="6" s="1"/>
  <c r="C4" i="6" s="1"/>
  <c r="C11" i="2"/>
  <c r="D9" i="2"/>
  <c r="C9" i="2"/>
  <c r="D8" i="2"/>
  <c r="C8" i="2"/>
  <c r="D6" i="2"/>
  <c r="D5" i="2"/>
  <c r="C6" i="2"/>
  <c r="C5" i="2"/>
  <c r="D4" i="2"/>
  <c r="C4" i="2"/>
  <c r="D3" i="2"/>
  <c r="C3" i="2"/>
  <c r="J311" i="1" l="1"/>
  <c r="J14" i="1"/>
  <c r="E12" i="13"/>
  <c r="E13" i="13" s="1"/>
  <c r="F12" i="13"/>
  <c r="F13" i="13" s="1"/>
  <c r="I311" i="1"/>
  <c r="C7" i="2"/>
  <c r="D7" i="2"/>
  <c r="C7" i="6"/>
  <c r="C6" i="6"/>
  <c r="C5" i="6"/>
  <c r="D5" i="6"/>
  <c r="C8" i="6"/>
  <c r="D8" i="6"/>
  <c r="D7" i="6"/>
  <c r="D6" i="6"/>
  <c r="D4" i="6"/>
  <c r="D9" i="6"/>
  <c r="C9"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B13CD89-C46E-4243-A7C4-59675EB9F391}"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7942486-574A-4BA4-83C1-0002306EFD31}" name="WorksheetConnection_beginner-DA-course-blank.xlsx!data" type="102" refreshedVersion="7" minRefreshableVersion="5">
    <extLst>
      <ext xmlns:x15="http://schemas.microsoft.com/office/spreadsheetml/2010/11/main" uri="{DE250136-89BD-433C-8126-D09CA5730AF9}">
        <x15:connection id="data" autoDelete="1">
          <x15:rangePr sourceName="_xlcn.WorksheetConnection_beginnerDAcourseblank.xlsxdata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<sst xmlns="http://schemas.openxmlformats.org/spreadsheetml/2006/main" count="4756" uniqueCount="91">
  <si>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</si>
  <si>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</si>
  <si>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</si>
  <si>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</si>
  <si>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</si>
  <si>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</si>
  <si>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</si>
  <si>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</si>
  <si>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</si>
  <si>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</si>
  <si>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</si>
  <si>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</si>
  <si>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</si>
  <si>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</si>
  <si>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</si>
  <si>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</si>
  <si>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</si>
  <si>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</si>
  <si>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</si>
  <si>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</si>
  <si>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</si>
  <si>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</si>
  <si>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</si>
  <si>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</si>
  <si>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</si>
  <si>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</si>
  <si>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</si>
  <si>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</si>
  <si>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</si>
  <si>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</si>
  <si>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</si>
  <si>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</si>
  <si>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</si>
  <si>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</si>
  <si>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</si>
  <si>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</si>
  <si>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</si>
  <si>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</si>
  <si>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</si>
  <si>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</si>
  <si>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</si>
  <si>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</si>
  <si>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</si>
  <si>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</si>
  <si>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</si>
  <si>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</si>
  <si>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</si>
  <si>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</si>
  <si>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</si>
  <si>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</si>
  <si>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</si>
  <si>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</si>
  <si>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</si>
  <si>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</si>
  <si>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</si>
  <si>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t>Average</t>
  </si>
  <si>
    <t>Median</t>
  </si>
  <si>
    <t>Min</t>
  </si>
  <si>
    <t>Max</t>
  </si>
  <si>
    <t>Range</t>
  </si>
  <si>
    <t>First Q</t>
  </si>
  <si>
    <t>Third Q</t>
  </si>
  <si>
    <t>Distinct</t>
  </si>
  <si>
    <t>Country</t>
  </si>
  <si>
    <t>Row Labels</t>
  </si>
  <si>
    <t>Grand Total</t>
  </si>
  <si>
    <t>Sum of Amount</t>
  </si>
  <si>
    <t>Sum of Units</t>
  </si>
  <si>
    <t xml:space="preserve">                                </t>
  </si>
  <si>
    <t>Sales per unit</t>
  </si>
  <si>
    <t>Top1</t>
  </si>
  <si>
    <t>Bottom1</t>
  </si>
  <si>
    <t>Cost per Unit</t>
  </si>
  <si>
    <t>Cost</t>
  </si>
  <si>
    <t>Total Profit</t>
  </si>
  <si>
    <t>Total Cost</t>
  </si>
  <si>
    <t>Sum of Total Cost</t>
  </si>
  <si>
    <t>Sum of Total Profit</t>
  </si>
  <si>
    <t>Quick summary</t>
  </si>
  <si>
    <t>Pick a country</t>
  </si>
  <si>
    <t>Number of transaction</t>
  </si>
  <si>
    <t>Total</t>
  </si>
  <si>
    <t>Sales</t>
  </si>
  <si>
    <t>Profit</t>
  </si>
  <si>
    <t>Quantity</t>
  </si>
  <si>
    <t>Cost Price</t>
  </si>
  <si>
    <t>By Sales person</t>
  </si>
  <si>
    <t>Total Cost Price</t>
  </si>
  <si>
    <t>Profit%</t>
  </si>
  <si>
    <t>Sum of Profit</t>
  </si>
  <si>
    <t>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</si>
</sst>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_);[Red]\(&quot;$&quot;#,##0\)"/>
    <numFmt numFmtId="165" formatCode="&quot;$&quot;#,##0.00_);[Red]\(&quot;$&quot;#,##0.00\)"/>
    <numFmt numFmtId="166" formatCode="&quot;₹&quot;\ #,##0"/>
    <numFmt numFmtId="167" formatCode="_-[$$-409]* #,##0.00_ ;_-[$$-409]* \-#,##0.00\ ;_-[$$-409]* &quot;-&quot;??_ ;_-@_ "/>
    <numFmt numFmtId="168" formatCode="\$#,##0.00;\(\$#,##0.00\);\$#,##0.00"/>
    <numFmt numFmtId="169" formatCode="[$$-409]#,##0.00"/>
  </numFmts>
  <fonts count="5" x14ac:knownFonts="1">
    <font>
      <sz val="11"/>
      <color theme="1"/>
      <name val="Calibri"/>
      <family val="2"/>
      <scheme val="minor"/>
    </font>
    <font>
      <b/>
      <sz val="11"/>
      <color theme="1"/>
      <name val="Calibri"/>
      <family val="2"/>
      <scheme val="minor"/>
    </font>
    <font>
      <b/>
      <sz val="11"/>
      <color theme="2" tint="-0.249977111117893"/>
      <name val="Calibri"/>
      <family val="2"/>
      <scheme val="minor"/>
    </font>
    <font>
      <sz val="11"/>
      <color theme="2" tint="-0.249977111117893"/>
      <name val="Calibri"/>
      <family val="2"/>
      <scheme val="minor"/>
    </font>
    <font>
      <b/>
      <i/>
      <sz val="11"/>
      <color theme="1"/>
      <name val="Calibri"/>
      <family val="2"/>
      <scheme val="minor"/>
    </font>
  </fonts>
  <fills count="6">
    <fill>
      <patternFill patternType="none"/>
    </fill>
    <fill>
      <patternFill patternType="gray125"/>
    </fill>
    <fill>
      <patternFill patternType="solid">
        <fgColor theme="2"/>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7" tint="0.39997558519241921"/>
        <bgColor indexed="64"/>
      </patternFill>
    </fill>
  </fills>
  <borders count="3">
    <border>
      <left/>
      <right/>
      <top/>
      <bottom/>
      <diagonal/>
    </border>
    <border>
      <left/>
      <right/>
      <top style="dotted">
        <color theme="0" tint="-0.24994659260841701"/>
      </top>
      <bottom style="dotted">
        <color theme="0" tint="-0.24994659260841701"/>
      </bottom>
      <diagonal/>
    </border>
    <border>
      <left/>
      <right/>
      <top style="thin">
        <color auto="1"/>
      </top>
      <bottom style="thin">
        <color auto="1"/>
      </bottom>
      <diagonal/>
    </border>
  </borders>
  <cellStyleXfs count="1">
    <xf numFmtId="0" fontId="0" fillId="0" borderId="0"/>
  </cellStyleXfs>
  <cellXfs count="36">
    <xf numFmtId="0" fontId="0" fillId="0" borderId="0" xfId="0"/>
    <xf numFmtId="0" fontId="0" fillId="2" borderId="0" xfId="0" applyFill="1"/>
    <xf numFmtId="164" fontId="0" fillId="0" borderId="0" xfId="0" applyNumberFormat="1"/>
    <xf numFmtId="3" fontId="0" fillId="0" borderId="0" xfId="0" applyNumberFormat="1"/>
    <xf numFmtId="0" fontId="1" fillId="0" borderId="0" xfId="0" applyFont="1"/>
    <xf numFmtId="0" fontId="1" fillId="0" borderId="1" xfId="0" applyFont="1" applyBorder="1"/>
    <xf numFmtId="0" fontId="0" fillId="0" borderId="1" xfId="0" applyBorder="1"/>
    <xf numFmtId="0" fontId="1" fillId="2" borderId="0" xfId="0" applyFont="1" applyFill="1"/>
    <xf numFmtId="0" fontId="1" fillId="0" borderId="0" xfId="0" applyFont="1" applyAlignment="1">
      <alignment horizontal="right"/>
    </xf>
    <xf numFmtId="165" fontId="0" fillId="0" borderId="0" xfId="0" applyNumberFormat="1"/>
    <xf numFmtId="2" fontId="0" fillId="0" borderId="0" xfId="0" applyNumberFormat="1"/>
    <xf numFmtId="4" fontId="0" fillId="0" borderId="0" xfId="0" applyNumberFormat="1"/>
    <xf numFmtId="166" fontId="0" fillId="0" borderId="0" xfId="0" applyNumberFormat="1"/>
    <xf numFmtId="0" fontId="0" fillId="0" borderId="2" xfId="0" applyBorder="1"/>
    <xf numFmtId="166" fontId="0" fillId="0" borderId="2" xfId="0" applyNumberFormat="1" applyBorder="1"/>
    <xf numFmtId="0" fontId="1" fillId="3" borderId="2" xfId="0" applyFont="1" applyFill="1" applyBorder="1"/>
    <xf numFmtId="0" fontId="1" fillId="3" borderId="2" xfId="0" applyFont="1" applyFill="1" applyBorder="1" applyAlignment="1">
      <alignment horizontal="right"/>
    </xf>
    <xf numFmtId="0" fontId="0" fillId="0" borderId="2" xfId="0" applyFont="1" applyFill="1" applyBorder="1"/>
    <xf numFmtId="0" fontId="2" fillId="3" borderId="2" xfId="0" applyFont="1" applyFill="1" applyBorder="1" applyAlignment="1">
      <alignment horizontal="right"/>
    </xf>
    <xf numFmtId="4" fontId="3" fillId="0" borderId="2" xfId="0" applyNumberFormat="1" applyFont="1" applyBorder="1"/>
    <xf numFmtId="0" fontId="0" fillId="0" borderId="0" xfId="0" pivotButton="1"/>
    <xf numFmtId="0" fontId="0" fillId="0" borderId="0" xfId="0" applyAlignment="1">
      <alignment horizontal="left"/>
    </xf>
    <xf numFmtId="0" fontId="0" fillId="0" borderId="0" xfId="0" applyNumberFormat="1"/>
    <xf numFmtId="167" fontId="0" fillId="0" borderId="0" xfId="0" applyNumberFormat="1"/>
    <xf numFmtId="168" fontId="0" fillId="0" borderId="0" xfId="0" applyNumberFormat="1"/>
    <xf numFmtId="0" fontId="0" fillId="0" borderId="0" xfId="0" applyAlignment="1">
      <alignment horizontal="left" indent="1"/>
    </xf>
    <xf numFmtId="169" fontId="0" fillId="0" borderId="0" xfId="0" applyNumberFormat="1"/>
    <xf numFmtId="0" fontId="0" fillId="0" borderId="0" xfId="0" applyAlignment="1">
      <alignment horizontal="center"/>
    </xf>
    <xf numFmtId="0" fontId="0" fillId="0" borderId="0" xfId="0" applyAlignment="1"/>
    <xf numFmtId="0" fontId="0" fillId="4" borderId="0" xfId="0" applyFill="1"/>
    <xf numFmtId="1" fontId="0" fillId="0" borderId="0" xfId="0" applyNumberFormat="1"/>
    <xf numFmtId="169" fontId="0" fillId="0" borderId="2" xfId="0" applyNumberFormat="1" applyBorder="1"/>
    <xf numFmtId="0" fontId="1" fillId="5" borderId="0" xfId="0" applyFont="1" applyFill="1" applyAlignment="1">
      <alignment horizontal="left"/>
    </xf>
    <xf numFmtId="0" fontId="4" fillId="5" borderId="0" xfId="0" applyFont="1" applyFill="1" applyAlignment="1">
      <alignment horizontal="left"/>
    </xf>
    <xf numFmtId="0" fontId="0" fillId="0" borderId="0" xfId="0" applyFill="1" applyAlignment="1">
      <alignment horizontal="center"/>
    </xf>
    <xf numFmtId="0" fontId="0" fillId="0" borderId="2" xfId="0" applyBorder="1" applyAlignment="1">
      <alignment horizontal="center"/>
    </xf>
  </cellXfs>
  <cellStyles count="1">
    <cellStyle name="Normal" xfId="0" builtinId="0"/>
  </cellStyles>
  <dxfs count="32">
    <dxf>
      <font>
        <color rgb="FF9C0006"/>
      </font>
      <fill>
        <patternFill>
          <bgColor rgb="FFFFC7CE"/>
        </patternFill>
      </fill>
    </dxf>
    <dxf>
      <font>
        <color rgb="FF9C0006"/>
      </font>
      <fill>
        <patternFill>
          <bgColor rgb="FFFFC7CE"/>
        </patternFill>
      </fill>
    </dxf>
    <dxf>
      <numFmt numFmtId="1" formatCode="0"/>
    </dxf>
    <dxf>
      <numFmt numFmtId="164" formatCode="&quot;$&quot;#,##0_);[Red]\(&quot;$&quot;#,##0\)"/>
    </dxf>
    <dxf>
      <numFmt numFmtId="0" formatCode="General"/>
    </dxf>
    <dxf>
      <numFmt numFmtId="0" formatCode="General"/>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169" formatCode="[$$-409]#,##0.00"/>
    </dxf>
    <dxf>
      <numFmt numFmtId="169" formatCode="[$$-409]#,##0.00"/>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167" formatCode="_-[$$-409]* #,##0.00_ ;_-[$$-409]* \-#,##0.00\ ;_-[$$-409]* &quot;-&quot;??_ ;_-@_ "/>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164" formatCode="&quot;$&quot;#,##0_);[Red]\(&quot;$&quot;#,##0\)"/>
    </dxf>
    <dxf>
      <numFmt numFmtId="164" formatCode="&quot;$&quot;#,##0_);[Red]\(&quot;$&quot;#,##0\)"/>
    </dxf>
    <dxf>
      <numFmt numFmtId="164" formatCode="&quot;$&quot;#,##0_);[Red]\(&quot;$&quot;#,##0\)"/>
    </dxf>
    <dxf>
      <numFmt numFmtId="0" formatCode="General"/>
    </dxf>
    <dxf>
      <numFmt numFmtId="0" formatCode="General"/>
    </dxf>
    <dxf>
      <numFmt numFmtId="164" formatCode="&quot;$&quot;#,##0_);[Red]\(&quot;$&quot;#,##0\)"/>
    </dxf>
    <dxf>
      <numFmt numFmtId="3" formatCode="#,##0"/>
    </dxf>
    <dxf>
      <numFmt numFmtId="164" formatCode="&quot;$&quot;#,##0_);[Red]\(&quot;$&quot;#,##0\)"/>
    </dxf>
    <dxf>
      <numFmt numFmtId="164" formatCode="&quot;$&quot;#,##0_);[Red]\(&quot;$&quot;#,##0\)"/>
    </dxf>
    <dxf>
      <font>
        <b/>
        <i val="0"/>
        <strike val="0"/>
        <condense val="0"/>
        <extend val="0"/>
        <outline val="0"/>
        <shadow val="0"/>
        <u val="none"/>
        <vertAlign val="baseline"/>
        <sz val="11"/>
        <color theme="1"/>
        <name val="Calibri"/>
        <family val="2"/>
        <scheme val="minor"/>
      </font>
    </dxf>
    <dxf>
      <numFmt numFmtId="165"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5.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07/relationships/slicerCache" Target="slicerCaches/slicerCache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4.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microsoft.com/office/2007/relationships/slicerCache" Target="slicerCaches/slicerCache1.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theme" Target="theme/theme1.xml"/><Relationship Id="rId28" Type="http://schemas.openxmlformats.org/officeDocument/2006/relationships/powerPivotData" Target="model/item.data"/><Relationship Id="rId10" Type="http://schemas.openxmlformats.org/officeDocument/2006/relationships/worksheet" Target="worksheets/sheet10.xml"/><Relationship Id="rId19" Type="http://schemas.openxmlformats.org/officeDocument/2006/relationships/pivotCacheDefinition" Target="pivotCache/pivotCacheDefinition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microsoft.com/office/2007/relationships/slicerCache" Target="slicerCaches/slicerCache3.xml"/><Relationship Id="rId27"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'Anomaly Detection'!$S$3:$S$302</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'Anomaly Detection'!$T$3:$T$302</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B362-4A14-9B68-6C0F867941D4}"/>
            </c:ext>
          </c:extLst>
        </c:ser>
        <c:dLbls>
          <c:showLegendKey val="0"/>
          <c:showVal val="0"/>
          <c:showCatName val="0"/>
          <c:showSerName val="0"/>
          <c:showPercent val="0"/>
          <c:showBubbleSize val="0"/>
        </c:dLbls>
        <c:axId val="1642936671"/>
        <c:axId val="1642940415"/>
      </c:scatterChart>
      <c:valAx>
        <c:axId val="1642936671"/>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2940415"/>
        <c:crosses val="autoZero"/>
        <c:crossBetween val="midCat"/>
      </c:valAx>
      <c:valAx>
        <c:axId val="164294041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293667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plotArea>
      <cx:plotAreaRegion>
        <cx:series layoutId="boxWhisker" uniqueId="{3A4F3BF7-798F-4ADF-92CC-6E7596611BC1}">
          <cx:tx>
            <cx:txData>
              <cx:f>_xlchart.v1.0</cx:f>
              <cx:v>Amount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_xlchart.v1.4</cx:f>
      </cx:numDim>
    </cx:data>
  </cx:chartData>
  <cx:chart>
    <cx:title pos="t" align="ctr" overlay="0"/>
    <cx:plotArea>
      <cx:plotAreaRegion>
        <cx:series layoutId="boxWhisker" uniqueId="{53891714-24C1-4DC7-8493-2A0B3AC88560}">
          <cx:tx>
            <cx:txData>
              <cx:f>_xlchart.v1.3</cx:f>
              <cx:v>Amount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132755</xdr:colOff>
      <xdr:row>0</xdr:row>
      <xdr:rowOff>94655</xdr:rowOff>
    </xdr:from>
    <xdr:to>
      <xdr:col>2</xdr:col>
      <xdr:colOff>1143000</xdr:colOff>
      <xdr:row>7</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281940</xdr:colOff>
      <xdr:row>1</xdr:row>
      <xdr:rowOff>53340</xdr:rowOff>
    </xdr:from>
    <xdr:to>
      <xdr:col>13</xdr:col>
      <xdr:colOff>601980</xdr:colOff>
      <xdr:row>14</xdr:row>
      <xdr:rowOff>142875</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0DBB02A6-8B7E-4BE7-95F9-346A41C7F809}"/>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6431280" y="236220"/>
              <a:ext cx="336804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9</xdr:col>
      <xdr:colOff>533400</xdr:colOff>
      <xdr:row>1</xdr:row>
      <xdr:rowOff>121920</xdr:rowOff>
    </xdr:from>
    <xdr:to>
      <xdr:col>14</xdr:col>
      <xdr:colOff>480060</xdr:colOff>
      <xdr:row>10</xdr:row>
      <xdr:rowOff>76200</xdr:rowOff>
    </xdr:to>
    <xdr:graphicFrame macro="">
      <xdr:nvGraphicFramePr>
        <xdr:cNvPr id="3" name="Chart 2">
          <a:extLst>
            <a:ext uri="{FF2B5EF4-FFF2-40B4-BE49-F238E27FC236}">
              <a16:creationId xmlns:a16="http://schemas.microsoft.com/office/drawing/2014/main" id="{1B6E5B45-2E7E-4FB4-9C93-F92227F190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251460</xdr:colOff>
      <xdr:row>1</xdr:row>
      <xdr:rowOff>7620</xdr:rowOff>
    </xdr:from>
    <xdr:to>
      <xdr:col>4</xdr:col>
      <xdr:colOff>419100</xdr:colOff>
      <xdr:row>11</xdr:row>
      <xdr:rowOff>121920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856136D9-FE43-4451-AB48-6D80B5034BC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251460" y="190500"/>
              <a:ext cx="2606040" cy="19431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251460</xdr:colOff>
      <xdr:row>13</xdr:row>
      <xdr:rowOff>34290</xdr:rowOff>
    </xdr:from>
    <xdr:to>
      <xdr:col>10</xdr:col>
      <xdr:colOff>571500</xdr:colOff>
      <xdr:row>25</xdr:row>
      <xdr:rowOff>30480</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C39208A6-341C-4CC0-9F6F-B20D615F9D4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2689860" y="2411730"/>
              <a:ext cx="3977640" cy="21907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15</xdr:col>
      <xdr:colOff>205740</xdr:colOff>
      <xdr:row>7</xdr:row>
      <xdr:rowOff>45720</xdr:rowOff>
    </xdr:from>
    <xdr:to>
      <xdr:col>18</xdr:col>
      <xdr:colOff>205740</xdr:colOff>
      <xdr:row>20</xdr:row>
      <xdr:rowOff>135255</xdr:rowOff>
    </xdr:to>
    <mc:AlternateContent xmlns:mc="http://schemas.openxmlformats.org/markup-compatibility/2006" xmlns:a14="http://schemas.microsoft.com/office/drawing/2010/main">
      <mc:Choice Requires="a14">
        <xdr:graphicFrame macro="">
          <xdr:nvGraphicFramePr>
            <xdr:cNvPr id="2" name="Geography">
              <a:extLst>
                <a:ext uri="{FF2B5EF4-FFF2-40B4-BE49-F238E27FC236}">
                  <a16:creationId xmlns:a16="http://schemas.microsoft.com/office/drawing/2014/main" id="{B20CB506-8A96-4658-A3C4-D6FEB663C83F}"/>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12679680" y="13258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175260</xdr:colOff>
      <xdr:row>7</xdr:row>
      <xdr:rowOff>137160</xdr:rowOff>
    </xdr:from>
    <xdr:to>
      <xdr:col>9</xdr:col>
      <xdr:colOff>175260</xdr:colOff>
      <xdr:row>21</xdr:row>
      <xdr:rowOff>43815</xdr:rowOff>
    </xdr:to>
    <mc:AlternateContent xmlns:mc="http://schemas.openxmlformats.org/markup-compatibility/2006" xmlns:a14="http://schemas.microsoft.com/office/drawing/2010/main">
      <mc:Choice Requires="a14">
        <xdr:graphicFrame macro="">
          <xdr:nvGraphicFramePr>
            <xdr:cNvPr id="2" name="Geography 1">
              <a:extLst>
                <a:ext uri="{FF2B5EF4-FFF2-40B4-BE49-F238E27FC236}">
                  <a16:creationId xmlns:a16="http://schemas.microsoft.com/office/drawing/2014/main" id="{B61C2709-5DA3-4F20-9B8D-61DF8A66066A}"/>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mlns="">
        <xdr:sp macro="" textlink="">
          <xdr:nvSpPr>
            <xdr:cNvPr id="0" name=""/>
            <xdr:cNvSpPr>
              <a:spLocks noTextEdit="1"/>
            </xdr:cNvSpPr>
          </xdr:nvSpPr>
          <xdr:spPr>
            <a:xfrm>
              <a:off x="5295900" y="14173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605.734027314815" createdVersion="7" refreshedVersion="7" minRefreshableVersion="3" recordCount="300" xr:uid="{E4093C5C-AD06-45AD-8C7F-51C2C7CBE212}">
  <cacheSource type="worksheet">
    <worksheetSource name="data"/>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acheField>
    <cacheField name="Amount" numFmtId="164">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pivotCacheId="210492712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605.836192708332" createdVersion="7" refreshedVersion="7" minRefreshableVersion="3" recordCount="300" xr:uid="{DBF006BB-CB0A-482C-9DD5-84491530A10E}">
  <cacheSource type="worksheet">
    <worksheetSource name="data9"/>
  </cacheSource>
  <cacheFields count="8">
    <cacheField name="Sales Person" numFmtId="0">
      <sharedItems/>
    </cacheField>
    <cacheField name="Geography" numFmtId="0">
      <sharedItems count="6">
        <s v="New Zealand"/>
        <s v="USA"/>
        <s v="Canada"/>
        <s v="UK"/>
        <s v="Australia"/>
        <s v="India"/>
      </sharedItems>
    </cacheField>
    <cacheField name="Product" numFmtId="0">
      <sharedItems count="22">
        <s v="70% Dark Bites"/>
        <s v="Choco Coated Almonds"/>
        <s v="Almond Choco"/>
        <s v="Drinking Coco"/>
        <s v="White Choc"/>
        <s v="Peanut Butter Cubes"/>
        <s v="Smooth Sliky Salty"/>
        <s v="After Nines"/>
        <s v="50% Dark Bites"/>
        <s v="Eclairs"/>
        <s v="Mint Chip Choco"/>
        <s v="Milk Bars"/>
        <s v="Manuka Honey Choco"/>
        <s v="Orange Choco"/>
        <s v="Fruit &amp; Nut Bars"/>
        <s v="99% Dark &amp; Pure"/>
        <s v="Raspberry Choco"/>
        <s v="85% Dark Bars"/>
        <s v="Organic Choco Syrup"/>
        <s v="Caramel Stuffed Bars"/>
        <s v="Spicy Special Slims"/>
        <s v="Baker's Choco Chips"/>
      </sharedItems>
    </cacheField>
    <cacheField name="Amount" numFmtId="164">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 name="Cost per Unit" numFmtId="0">
      <sharedItems containsSemiMixedTypes="0" containsString="0" containsNumber="1" minValue="3.11" maxValue="16.73"/>
    </cacheField>
    <cacheField name="Total Cost" numFmtId="0">
      <sharedItems containsSemiMixedTypes="0" containsString="0" containsNumber="1" minValue="0" maxValue="8682.8700000000008"/>
    </cacheField>
    <cacheField name="Total Profit" numFmtId="164">
      <sharedItems containsSemiMixedTypes="0" containsString="0" containsNumber="1" minValue="-7884.8700000000008" maxValue="15841.19"/>
    </cacheField>
  </cacheFields>
  <extLst>
    <ext xmlns:x14="http://schemas.microsoft.com/office/spreadsheetml/2009/9/main" uri="{725AE2AE-9491-48be-B2B4-4EB974FC3084}">
      <x14:pivotCacheDefinition pivotCacheId="3931404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4605.980707986113" backgroundQuery="1" createdVersion="7" refreshedVersion="7" minRefreshableVersion="3" recordCount="0" supportSubquery="1" supportAdvancedDrill="1" xr:uid="{1F4B9313-76AA-4821-9E87-72049C81ED75}">
  <cacheSource type="external" connectionId="1"/>
  <cacheFields count="4">
    <cacheField name="[Measures].[Sum of Amount]" caption="Sum of Amount" numFmtId="0" hierarchy="8" level="32767"/>
    <cacheField name="[Measures].[Sum of Units]" caption="Sum of Units" numFmtId="0" hierarchy="9" level="32767"/>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ales per unit]" caption="Sales per unit" numFmtId="0" hierarchy="11" level="32767"/>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2"/>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rice]" caption="Cost Price" attribute="1" defaultMemberUniqueName="[data].[Cost Price].[All]" allUniqueName="[data].[Cost Price].[All]" dimensionUniqueName="[data]" displayFolder="" count="0" memberValueDatatype="5" unbalanced="0"/>
    <cacheHierarchy uniqueName="[data].[Total Cost Price]" caption="Total Cost Price" attribute="1" defaultMemberUniqueName="[data].[Total Cost Price].[All]" allUniqueName="[data].[Total Cost Price].[All]" dimensionUniqueName="[data]" displayFolder="" count="0" memberValueDatatype="5" unbalanced="0"/>
    <cacheHierarchy uniqueName="[data].[Profit]" caption="Profit" attribute="1" defaultMemberUniqueName="[data].[Profit].[All]" allUniqueName="[data].[Profit].[All]" dimensionUniqueName="[data]" displayFolder="" count="0" memberValueDatatype="5" unbalanced="0"/>
    <cacheHierarchy uniqueName="[Measures].[Sum of Amount]" caption="Sum of Amount" measure="1" displayFolder="" measureGroup="data" count="0" oneField="1">
      <fieldsUsage count="1">
        <fieldUsage x="0"/>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1"/>
      </fieldsUsage>
      <extLst>
        <ext xmlns:x15="http://schemas.microsoft.com/office/spreadsheetml/2010/11/main" uri="{B97F6D7D-B522-45F9-BDA1-12C45D357490}">
          <x15:cacheHierarchy aggregatedColumn="4"/>
        </ext>
      </extLst>
    </cacheHierarchy>
    <cacheHierarchy uniqueName="[Measures].[Sum of Profit]" caption="Sum of Profit" measure="1" displayFolder="" measureGroup="data" count="0">
      <extLst>
        <ext xmlns:x15="http://schemas.microsoft.com/office/spreadsheetml/2010/11/main" uri="{B97F6D7D-B522-45F9-BDA1-12C45D357490}">
          <x15:cacheHierarchy aggregatedColumn="7"/>
        </ext>
      </extLst>
    </cacheHierarchy>
    <cacheHierarchy uniqueName="[Measures].[Sales per unit]" caption="Sales per unit" measure="1" displayFolder="" measureGroup="data" count="0" oneField="1">
      <fieldsUsage count="1">
        <fieldUsage x="3"/>
      </fieldsUsage>
    </cacheHierarchy>
    <cacheHierarchy uniqueName="[Measures].[Profit%]" caption="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4605.980709606483" backgroundQuery="1" createdVersion="7" refreshedVersion="7" minRefreshableVersion="3" recordCount="0" supportSubquery="1" supportAdvancedDrill="1" xr:uid="{B3FD4F92-D56B-414A-9B26-52404C297F6F}">
  <cacheSource type="external" connectionId="1"/>
  <cacheFields count="4">
    <cacheField name="[Measures].[Sum of Amount]" caption="Sum of Amount" numFmtId="0" hierarchy="8" level="32767"/>
    <cacheField name="[Measures].[Sum of Units]" caption="Sum of Units" numFmtId="0" hierarchy="9" level="32767"/>
    <cacheField name="[data].[Product].[Product]" caption="Product" numFmtId="0" hierarchy="2" level="1">
      <sharedItems count="5">
        <s v="Baker's Choco Chips"/>
        <s v="Caramel Stuffed Bars"/>
        <s v="Choco Coated Almonds"/>
        <s v="Organic Choco Syrup"/>
        <s v="Peanut Butter Cubes"/>
      </sharedItems>
    </cacheField>
    <cacheField name="[Measures].[Sales per unit]" caption="Sales per unit" numFmtId="0" hierarchy="11" level="32767"/>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2"/>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rice]" caption="Cost Price" attribute="1" defaultMemberUniqueName="[data].[Cost Price].[All]" allUniqueName="[data].[Cost Price].[All]" dimensionUniqueName="[data]" displayFolder="" count="0" memberValueDatatype="5" unbalanced="0"/>
    <cacheHierarchy uniqueName="[data].[Total Cost Price]" caption="Total Cost Price" attribute="1" defaultMemberUniqueName="[data].[Total Cost Price].[All]" allUniqueName="[data].[Total Cost Price].[All]" dimensionUniqueName="[data]" displayFolder="" count="0" memberValueDatatype="5" unbalanced="0"/>
    <cacheHierarchy uniqueName="[data].[Profit]" caption="Profit" attribute="1" defaultMemberUniqueName="[data].[Profit].[All]" allUniqueName="[data].[Profit].[All]" dimensionUniqueName="[data]" displayFolder="" count="0" memberValueDatatype="5" unbalanced="0"/>
    <cacheHierarchy uniqueName="[Measures].[Sum of Amount]" caption="Sum of Amount" measure="1" displayFolder="" measureGroup="data" count="0" oneField="1">
      <fieldsUsage count="1">
        <fieldUsage x="0"/>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1"/>
      </fieldsUsage>
      <extLst>
        <ext xmlns:x15="http://schemas.microsoft.com/office/spreadsheetml/2010/11/main" uri="{B97F6D7D-B522-45F9-BDA1-12C45D357490}">
          <x15:cacheHierarchy aggregatedColumn="4"/>
        </ext>
      </extLst>
    </cacheHierarchy>
    <cacheHierarchy uniqueName="[Measures].[Sum of Profit]" caption="Sum of Profit" measure="1" displayFolder="" measureGroup="data" count="0">
      <extLst>
        <ext xmlns:x15="http://schemas.microsoft.com/office/spreadsheetml/2010/11/main" uri="{B97F6D7D-B522-45F9-BDA1-12C45D357490}">
          <x15:cacheHierarchy aggregatedColumn="7"/>
        </ext>
      </extLst>
    </cacheHierarchy>
    <cacheHierarchy uniqueName="[Measures].[Sales per unit]" caption="Sales per unit" measure="1" displayFolder="" measureGroup="data" count="0" oneField="1">
      <fieldsUsage count="1">
        <fieldUsage x="3"/>
      </fieldsUsage>
    </cacheHierarchy>
    <cacheHierarchy uniqueName="[Measures].[Profit%]" caption="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4605.982990393517" backgroundQuery="1" createdVersion="7" refreshedVersion="7" minRefreshableVersion="3" recordCount="0" supportSubquery="1" supportAdvancedDrill="1" xr:uid="{C231B611-7674-4400-8BBF-E5506A7909CD}">
  <cacheSource type="external" connectionId="1"/>
  <cacheFields count="6">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8" level="32767"/>
    <cacheField name="[Measures].[Sum of Units]" caption="Sum of Units" numFmtId="0" hierarchy="9" level="32767"/>
    <cacheField name="[Measures].[Sum of Profit]" caption="Sum of Profit" numFmtId="0" hierarchy="10" level="32767"/>
    <cacheField name="[Measures].[Profit%]" caption="Profit%" numFmtId="0" hierarchy="12"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5"/>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rice]" caption="Cost Price" attribute="1" defaultMemberUniqueName="[data].[Cost Price].[All]" allUniqueName="[data].[Cost Price].[All]" dimensionUniqueName="[data]" displayFolder="" count="0" memberValueDatatype="5" unbalanced="0"/>
    <cacheHierarchy uniqueName="[data].[Total Cost Price]" caption="Total Cost Price" attribute="1" defaultMemberUniqueName="[data].[Total Cost Price].[All]" allUniqueName="[data].[Total Cost Price].[All]" dimensionUniqueName="[data]" displayFolder="" count="0" memberValueDatatype="5" unbalanced="0"/>
    <cacheHierarchy uniqueName="[data].[Profit]" caption="Profit" attribute="1" defaultMemberUniqueName="[data].[Profit].[All]" allUniqueName="[data].[Profi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Sum of Profit]" caption="Sum of Profit" measure="1" displayFolder="" measureGroup="data" count="0" oneField="1">
      <fieldsUsage count="1">
        <fieldUsage x="3"/>
      </fieldsUsage>
      <extLst>
        <ext xmlns:x15="http://schemas.microsoft.com/office/spreadsheetml/2010/11/main" uri="{B97F6D7D-B522-45F9-BDA1-12C45D357490}">
          <x15:cacheHierarchy aggregatedColumn="7"/>
        </ext>
      </extLst>
    </cacheHierarchy>
    <cacheHierarchy uniqueName="[Measures].[Sales per unit]" caption="Sales per unit" measure="1" displayFolder="" measureGroup="data" count="0"/>
    <cacheHierarchy uniqueName="[Measures].[Profit%]" caption="Profit%" measure="1" displayFolder="" measureGroup="data" count="0" oneField="1">
      <fieldsUsage count="1">
        <fieldUsage x="4"/>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4605.982854282411" backgroundQuery="1" createdVersion="3" refreshedVersion="7" minRefreshableVersion="3" recordCount="0" supportSubquery="1" supportAdvancedDrill="1" xr:uid="{CC85505C-3048-463E-93BB-96BB50335A7B}">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rice]" caption="Cost Price" attribute="1" defaultMemberUniqueName="[data].[Cost Price].[All]" allUniqueName="[data].[Cost Price].[All]" dimensionUniqueName="[data]" displayFolder="" count="0" memberValueDatatype="5" unbalanced="0"/>
    <cacheHierarchy uniqueName="[data].[Total Cost Price]" caption="Total Cost Price" attribute="1" defaultMemberUniqueName="[data].[Total Cost Price].[All]" allUniqueName="[data].[Total Cost Price].[All]" dimensionUniqueName="[data]" displayFolder="" count="0" memberValueDatatype="5" unbalanced="0"/>
    <cacheHierarchy uniqueName="[data].[Profit]" caption="Profit" attribute="1" defaultMemberUniqueName="[data].[Profit].[All]" allUniqueName="[data].[Profi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Profit]" caption="Sum of Profit" measure="1" displayFolder="" measureGroup="data" count="0">
      <extLst>
        <ext xmlns:x15="http://schemas.microsoft.com/office/spreadsheetml/2010/11/main" uri="{B97F6D7D-B522-45F9-BDA1-12C45D357490}">
          <x15:cacheHierarchy aggregatedColumn="7"/>
        </ext>
      </extLst>
    </cacheHierarchy>
    <cacheHierarchy uniqueName="[Measures].[Sales per unit]" caption="Sales per unit" measure="1" displayFolder="" measureGroup="data" count="0"/>
    <cacheHierarchy uniqueName="[Measures].[Profit%]" caption="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650689344"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s v="70% Dark Bites"/>
    <n v="1624"/>
    <n v="114"/>
  </r>
  <r>
    <x v="1"/>
    <x v="1"/>
    <s v="Choco Coated Almonds"/>
    <n v="6706"/>
    <n v="459"/>
  </r>
  <r>
    <x v="2"/>
    <x v="1"/>
    <s v="Almond Choco"/>
    <n v="959"/>
    <n v="147"/>
  </r>
  <r>
    <x v="3"/>
    <x v="2"/>
    <s v="Drinking Coco"/>
    <n v="9632"/>
    <n v="288"/>
  </r>
  <r>
    <x v="4"/>
    <x v="3"/>
    <s v="White Choc"/>
    <n v="2100"/>
    <n v="414"/>
  </r>
  <r>
    <x v="0"/>
    <x v="1"/>
    <s v="Peanut Butter Cubes"/>
    <n v="8869"/>
    <n v="432"/>
  </r>
  <r>
    <x v="4"/>
    <x v="4"/>
    <s v="Smooth Sliky Salty"/>
    <n v="2681"/>
    <n v="54"/>
  </r>
  <r>
    <x v="1"/>
    <x v="1"/>
    <s v="After Nines"/>
    <n v="5012"/>
    <n v="210"/>
  </r>
  <r>
    <x v="5"/>
    <x v="4"/>
    <s v="50% Dark Bites"/>
    <n v="1281"/>
    <n v="75"/>
  </r>
  <r>
    <x v="6"/>
    <x v="0"/>
    <s v="50% Dark Bites"/>
    <n v="4991"/>
    <n v="12"/>
  </r>
  <r>
    <x v="7"/>
    <x v="3"/>
    <s v="White Choc"/>
    <n v="1785"/>
    <n v="462"/>
  </r>
  <r>
    <x v="8"/>
    <x v="0"/>
    <s v="Eclairs"/>
    <n v="3983"/>
    <n v="144"/>
  </r>
  <r>
    <x v="2"/>
    <x v="4"/>
    <s v="Mint Chip Choco"/>
    <n v="2646"/>
    <n v="120"/>
  </r>
  <r>
    <x v="7"/>
    <x v="5"/>
    <s v="Milk Bars"/>
    <n v="252"/>
    <n v="54"/>
  </r>
  <r>
    <x v="8"/>
    <x v="1"/>
    <s v="White Choc"/>
    <n v="2464"/>
    <n v="234"/>
  </r>
  <r>
    <x v="8"/>
    <x v="1"/>
    <s v="Manuka Honey Choco"/>
    <n v="2114"/>
    <n v="66"/>
  </r>
  <r>
    <x v="4"/>
    <x v="0"/>
    <s v="Smooth Sliky Salty"/>
    <n v="7693"/>
    <n v="87"/>
  </r>
  <r>
    <x v="6"/>
    <x v="5"/>
    <s v="Orange Choco"/>
    <n v="15610"/>
    <n v="339"/>
  </r>
  <r>
    <x v="3"/>
    <x v="5"/>
    <s v="After Nines"/>
    <n v="336"/>
    <n v="144"/>
  </r>
  <r>
    <x v="7"/>
    <x v="3"/>
    <s v="Orange Choco"/>
    <n v="9443"/>
    <n v="162"/>
  </r>
  <r>
    <x v="2"/>
    <x v="5"/>
    <s v="Fruit &amp; Nut Bars"/>
    <n v="8155"/>
    <n v="90"/>
  </r>
  <r>
    <x v="1"/>
    <x v="4"/>
    <s v="Fruit &amp; Nut Bars"/>
    <n v="1701"/>
    <n v="234"/>
  </r>
  <r>
    <x v="9"/>
    <x v="4"/>
    <s v="After Nines"/>
    <n v="2205"/>
    <n v="141"/>
  </r>
  <r>
    <x v="1"/>
    <x v="0"/>
    <s v="99% Dark &amp; Pure"/>
    <n v="1771"/>
    <n v="204"/>
  </r>
  <r>
    <x v="3"/>
    <x v="1"/>
    <s v="Raspberry Choco"/>
    <n v="2114"/>
    <n v="186"/>
  </r>
  <r>
    <x v="3"/>
    <x v="2"/>
    <s v="Milk Bars"/>
    <n v="10311"/>
    <n v="231"/>
  </r>
  <r>
    <x v="8"/>
    <x v="3"/>
    <s v="Mint Chip Choco"/>
    <n v="21"/>
    <n v="168"/>
  </r>
  <r>
    <x v="9"/>
    <x v="1"/>
    <s v="Orange Choco"/>
    <n v="1974"/>
    <n v="195"/>
  </r>
  <r>
    <x v="6"/>
    <x v="2"/>
    <s v="Fruit &amp; Nut Bars"/>
    <n v="6314"/>
    <n v="15"/>
  </r>
  <r>
    <x v="9"/>
    <x v="0"/>
    <s v="Fruit &amp; Nut Bars"/>
    <n v="4683"/>
    <n v="30"/>
  </r>
  <r>
    <x v="3"/>
    <x v="0"/>
    <s v="85% Dark Bars"/>
    <n v="6398"/>
    <n v="102"/>
  </r>
  <r>
    <x v="7"/>
    <x v="1"/>
    <s v="99% Dark &amp; Pure"/>
    <n v="553"/>
    <n v="15"/>
  </r>
  <r>
    <x v="1"/>
    <x v="3"/>
    <s v="70% Dark Bites"/>
    <n v="7021"/>
    <n v="183"/>
  </r>
  <r>
    <x v="0"/>
    <x v="3"/>
    <s v="After Nines"/>
    <n v="5817"/>
    <n v="12"/>
  </r>
  <r>
    <x v="3"/>
    <x v="3"/>
    <s v="50% Dark Bites"/>
    <n v="3976"/>
    <n v="72"/>
  </r>
  <r>
    <x v="4"/>
    <x v="4"/>
    <s v="Organic Choco Syrup"/>
    <n v="1134"/>
    <n v="282"/>
  </r>
  <r>
    <x v="7"/>
    <x v="3"/>
    <s v="Caramel Stuffed Bars"/>
    <n v="6027"/>
    <n v="144"/>
  </r>
  <r>
    <x v="4"/>
    <x v="0"/>
    <s v="Mint Chip Choco"/>
    <n v="1904"/>
    <n v="405"/>
  </r>
  <r>
    <x v="5"/>
    <x v="5"/>
    <s v="Choco Coated Almonds"/>
    <n v="3262"/>
    <n v="75"/>
  </r>
  <r>
    <x v="0"/>
    <x v="5"/>
    <s v="Organic Choco Syrup"/>
    <n v="2289"/>
    <n v="135"/>
  </r>
  <r>
    <x v="6"/>
    <x v="5"/>
    <s v="Organic Choco Syrup"/>
    <n v="6986"/>
    <n v="21"/>
  </r>
  <r>
    <x v="7"/>
    <x v="4"/>
    <s v="Fruit &amp; Nut Bars"/>
    <n v="4417"/>
    <n v="153"/>
  </r>
  <r>
    <x v="4"/>
    <x v="5"/>
    <s v="Raspberry Choco"/>
    <n v="1442"/>
    <n v="15"/>
  </r>
  <r>
    <x v="8"/>
    <x v="1"/>
    <s v="50% Dark Bites"/>
    <n v="2415"/>
    <n v="255"/>
  </r>
  <r>
    <x v="7"/>
    <x v="0"/>
    <s v="99% Dark &amp; Pure"/>
    <n v="238"/>
    <n v="18"/>
  </r>
  <r>
    <x v="4"/>
    <x v="0"/>
    <s v="Fruit &amp; Nut Bars"/>
    <n v="4949"/>
    <n v="189"/>
  </r>
  <r>
    <x v="6"/>
    <x v="4"/>
    <s v="Choco Coated Almonds"/>
    <n v="5075"/>
    <n v="21"/>
  </r>
  <r>
    <x v="8"/>
    <x v="2"/>
    <s v="Mint Chip Choco"/>
    <n v="9198"/>
    <n v="36"/>
  </r>
  <r>
    <x v="4"/>
    <x v="5"/>
    <s v="Manuka Honey Choco"/>
    <n v="3339"/>
    <n v="75"/>
  </r>
  <r>
    <x v="0"/>
    <x v="5"/>
    <s v="Eclairs"/>
    <n v="5019"/>
    <n v="156"/>
  </r>
  <r>
    <x v="6"/>
    <x v="2"/>
    <s v="Mint Chip Choco"/>
    <n v="16184"/>
    <n v="39"/>
  </r>
  <r>
    <x v="4"/>
    <x v="2"/>
    <s v="Spicy Special Slims"/>
    <n v="497"/>
    <n v="63"/>
  </r>
  <r>
    <x v="7"/>
    <x v="2"/>
    <s v="Manuka Honey Choco"/>
    <n v="8211"/>
    <n v="75"/>
  </r>
  <r>
    <x v="7"/>
    <x v="4"/>
    <s v="Caramel Stuffed Bars"/>
    <n v="6580"/>
    <n v="183"/>
  </r>
  <r>
    <x v="3"/>
    <x v="1"/>
    <s v="Milk Bars"/>
    <n v="4760"/>
    <n v="69"/>
  </r>
  <r>
    <x v="0"/>
    <x v="2"/>
    <s v="White Choc"/>
    <n v="5439"/>
    <n v="30"/>
  </r>
  <r>
    <x v="3"/>
    <x v="5"/>
    <s v="Eclairs"/>
    <n v="1463"/>
    <n v="39"/>
  </r>
  <r>
    <x v="8"/>
    <x v="5"/>
    <s v="Choco Coated Almonds"/>
    <n v="7777"/>
    <n v="504"/>
  </r>
  <r>
    <x v="2"/>
    <x v="0"/>
    <s v="Manuka Honey Choco"/>
    <n v="1085"/>
    <n v="273"/>
  </r>
  <r>
    <x v="6"/>
    <x v="0"/>
    <s v="Smooth Sliky Salty"/>
    <n v="182"/>
    <n v="48"/>
  </r>
  <r>
    <x v="4"/>
    <x v="5"/>
    <s v="Organic Choco Syrup"/>
    <n v="4242"/>
    <n v="207"/>
  </r>
  <r>
    <x v="4"/>
    <x v="2"/>
    <s v="Choco Coated Almonds"/>
    <n v="6118"/>
    <n v="9"/>
  </r>
  <r>
    <x v="9"/>
    <x v="2"/>
    <s v="Fruit &amp; Nut Bars"/>
    <n v="2317"/>
    <n v="261"/>
  </r>
  <r>
    <x v="4"/>
    <x v="4"/>
    <s v="Mint Chip Choco"/>
    <n v="938"/>
    <n v="6"/>
  </r>
  <r>
    <x v="1"/>
    <x v="0"/>
    <s v="Raspberry Choco"/>
    <n v="9709"/>
    <n v="30"/>
  </r>
  <r>
    <x v="5"/>
    <x v="5"/>
    <s v="Orange Choco"/>
    <n v="2205"/>
    <n v="138"/>
  </r>
  <r>
    <x v="5"/>
    <x v="0"/>
    <s v="Eclairs"/>
    <n v="4487"/>
    <n v="111"/>
  </r>
  <r>
    <x v="6"/>
    <x v="1"/>
    <s v="Drinking Coco"/>
    <n v="2415"/>
    <n v="15"/>
  </r>
  <r>
    <x v="0"/>
    <x v="5"/>
    <s v="99% Dark &amp; Pure"/>
    <n v="4018"/>
    <n v="162"/>
  </r>
  <r>
    <x v="6"/>
    <x v="5"/>
    <s v="99% Dark &amp; Pure"/>
    <n v="861"/>
    <n v="195"/>
  </r>
  <r>
    <x v="9"/>
    <x v="4"/>
    <s v="50% Dark Bites"/>
    <n v="5586"/>
    <n v="525"/>
  </r>
  <r>
    <x v="5"/>
    <x v="5"/>
    <s v="Peanut Butter Cubes"/>
    <n v="2226"/>
    <n v="48"/>
  </r>
  <r>
    <x v="2"/>
    <x v="5"/>
    <s v="Caramel Stuffed Bars"/>
    <n v="14329"/>
    <n v="150"/>
  </r>
  <r>
    <x v="2"/>
    <x v="5"/>
    <s v="Orange Choco"/>
    <n v="8463"/>
    <n v="492"/>
  </r>
  <r>
    <x v="6"/>
    <x v="5"/>
    <s v="Manuka Honey Choco"/>
    <n v="2891"/>
    <n v="102"/>
  </r>
  <r>
    <x v="8"/>
    <x v="2"/>
    <s v="Fruit &amp; Nut Bars"/>
    <n v="3773"/>
    <n v="165"/>
  </r>
  <r>
    <x v="3"/>
    <x v="2"/>
    <s v="Caramel Stuffed Bars"/>
    <n v="854"/>
    <n v="309"/>
  </r>
  <r>
    <x v="4"/>
    <x v="2"/>
    <s v="Eclairs"/>
    <n v="4970"/>
    <n v="156"/>
  </r>
  <r>
    <x v="2"/>
    <x v="1"/>
    <s v="Baker's Choco Chips"/>
    <n v="98"/>
    <n v="159"/>
  </r>
  <r>
    <x v="6"/>
    <x v="1"/>
    <s v="Raspberry Choco"/>
    <n v="13391"/>
    <n v="201"/>
  </r>
  <r>
    <x v="1"/>
    <x v="3"/>
    <s v="Smooth Sliky Salty"/>
    <n v="8890"/>
    <n v="210"/>
  </r>
  <r>
    <x v="7"/>
    <x v="4"/>
    <s v="Milk Bars"/>
    <n v="56"/>
    <n v="51"/>
  </r>
  <r>
    <x v="8"/>
    <x v="2"/>
    <s v="White Choc"/>
    <n v="3339"/>
    <n v="39"/>
  </r>
  <r>
    <x v="9"/>
    <x v="1"/>
    <s v="Drinking Coco"/>
    <n v="3808"/>
    <n v="279"/>
  </r>
  <r>
    <x v="9"/>
    <x v="4"/>
    <s v="Milk Bars"/>
    <n v="63"/>
    <n v="123"/>
  </r>
  <r>
    <x v="7"/>
    <x v="3"/>
    <s v="Organic Choco Syrup"/>
    <n v="7812"/>
    <n v="81"/>
  </r>
  <r>
    <x v="0"/>
    <x v="0"/>
    <s v="99% Dark &amp; Pure"/>
    <n v="7693"/>
    <n v="21"/>
  </r>
  <r>
    <x v="8"/>
    <x v="2"/>
    <s v="Caramel Stuffed Bars"/>
    <n v="973"/>
    <n v="162"/>
  </r>
  <r>
    <x v="9"/>
    <x v="1"/>
    <s v="Spicy Special Slims"/>
    <n v="567"/>
    <n v="228"/>
  </r>
  <r>
    <x v="9"/>
    <x v="2"/>
    <s v="Manuka Honey Choco"/>
    <n v="2471"/>
    <n v="342"/>
  </r>
  <r>
    <x v="6"/>
    <x v="4"/>
    <s v="Milk Bars"/>
    <n v="7189"/>
    <n v="54"/>
  </r>
  <r>
    <x v="3"/>
    <x v="1"/>
    <s v="Caramel Stuffed Bars"/>
    <n v="7455"/>
    <n v="216"/>
  </r>
  <r>
    <x v="8"/>
    <x v="5"/>
    <s v="Baker's Choco Chips"/>
    <n v="3108"/>
    <n v="54"/>
  </r>
  <r>
    <x v="4"/>
    <x v="4"/>
    <s v="White Choc"/>
    <n v="469"/>
    <n v="75"/>
  </r>
  <r>
    <x v="2"/>
    <x v="0"/>
    <s v="Fruit &amp; Nut Bars"/>
    <n v="2737"/>
    <n v="93"/>
  </r>
  <r>
    <x v="2"/>
    <x v="0"/>
    <s v="White Choc"/>
    <n v="4305"/>
    <n v="156"/>
  </r>
  <r>
    <x v="2"/>
    <x v="4"/>
    <s v="Eclairs"/>
    <n v="2408"/>
    <n v="9"/>
  </r>
  <r>
    <x v="8"/>
    <x v="2"/>
    <s v="99% Dark &amp; Pure"/>
    <n v="1281"/>
    <n v="18"/>
  </r>
  <r>
    <x v="0"/>
    <x v="1"/>
    <s v="Choco Coated Almonds"/>
    <n v="12348"/>
    <n v="234"/>
  </r>
  <r>
    <x v="8"/>
    <x v="5"/>
    <s v="Caramel Stuffed Bars"/>
    <n v="3689"/>
    <n v="312"/>
  </r>
  <r>
    <x v="5"/>
    <x v="2"/>
    <s v="99% Dark &amp; Pure"/>
    <n v="2870"/>
    <n v="300"/>
  </r>
  <r>
    <x v="7"/>
    <x v="2"/>
    <s v="Organic Choco Syrup"/>
    <n v="798"/>
    <n v="519"/>
  </r>
  <r>
    <x v="3"/>
    <x v="0"/>
    <s v="Spicy Special Slims"/>
    <n v="2933"/>
    <n v="9"/>
  </r>
  <r>
    <x v="6"/>
    <x v="1"/>
    <s v="Almond Choco"/>
    <n v="2744"/>
    <n v="9"/>
  </r>
  <r>
    <x v="0"/>
    <x v="2"/>
    <s v="Peanut Butter Cubes"/>
    <n v="9772"/>
    <n v="90"/>
  </r>
  <r>
    <x v="5"/>
    <x v="5"/>
    <s v="White Choc"/>
    <n v="1568"/>
    <n v="96"/>
  </r>
  <r>
    <x v="7"/>
    <x v="2"/>
    <s v="Mint Chip Choco"/>
    <n v="11417"/>
    <n v="21"/>
  </r>
  <r>
    <x v="0"/>
    <x v="5"/>
    <s v="Baker's Choco Chips"/>
    <n v="6748"/>
    <n v="48"/>
  </r>
  <r>
    <x v="9"/>
    <x v="2"/>
    <s v="Organic Choco Syrup"/>
    <n v="1407"/>
    <n v="72"/>
  </r>
  <r>
    <x v="1"/>
    <x v="1"/>
    <s v="Manuka Honey Choco"/>
    <n v="2023"/>
    <n v="168"/>
  </r>
  <r>
    <x v="6"/>
    <x v="3"/>
    <s v="Baker's Choco Chips"/>
    <n v="5236"/>
    <n v="51"/>
  </r>
  <r>
    <x v="3"/>
    <x v="2"/>
    <s v="99% Dark &amp; Pure"/>
    <n v="1925"/>
    <n v="192"/>
  </r>
  <r>
    <x v="5"/>
    <x v="0"/>
    <s v="50% Dark Bites"/>
    <n v="6608"/>
    <n v="225"/>
  </r>
  <r>
    <x v="4"/>
    <x v="5"/>
    <s v="Baker's Choco Chips"/>
    <n v="8008"/>
    <n v="456"/>
  </r>
  <r>
    <x v="9"/>
    <x v="5"/>
    <s v="White Choc"/>
    <n v="1428"/>
    <n v="93"/>
  </r>
  <r>
    <x v="4"/>
    <x v="5"/>
    <s v="Almond Choco"/>
    <n v="525"/>
    <n v="48"/>
  </r>
  <r>
    <x v="4"/>
    <x v="0"/>
    <s v="Drinking Coco"/>
    <n v="1505"/>
    <n v="102"/>
  </r>
  <r>
    <x v="5"/>
    <x v="1"/>
    <s v="70% Dark Bites"/>
    <n v="6755"/>
    <n v="252"/>
  </r>
  <r>
    <x v="7"/>
    <x v="0"/>
    <s v="Drinking Coco"/>
    <n v="11571"/>
    <n v="138"/>
  </r>
  <r>
    <x v="0"/>
    <x v="4"/>
    <s v="White Choc"/>
    <n v="2541"/>
    <n v="90"/>
  </r>
  <r>
    <x v="3"/>
    <x v="0"/>
    <s v="70% Dark Bites"/>
    <n v="1526"/>
    <n v="240"/>
  </r>
  <r>
    <x v="0"/>
    <x v="4"/>
    <s v="Almond Choco"/>
    <n v="6125"/>
    <n v="102"/>
  </r>
  <r>
    <x v="3"/>
    <x v="1"/>
    <s v="Organic Choco Syrup"/>
    <n v="847"/>
    <n v="129"/>
  </r>
  <r>
    <x v="1"/>
    <x v="1"/>
    <s v="Organic Choco Syrup"/>
    <n v="4753"/>
    <n v="300"/>
  </r>
  <r>
    <x v="4"/>
    <x v="4"/>
    <s v="Peanut Butter Cubes"/>
    <n v="959"/>
    <n v="135"/>
  </r>
  <r>
    <x v="5"/>
    <x v="1"/>
    <s v="85% Dark Bars"/>
    <n v="2793"/>
    <n v="114"/>
  </r>
  <r>
    <x v="5"/>
    <x v="1"/>
    <s v="50% Dark Bites"/>
    <n v="4606"/>
    <n v="63"/>
  </r>
  <r>
    <x v="5"/>
    <x v="2"/>
    <s v="Manuka Honey Choco"/>
    <n v="5551"/>
    <n v="252"/>
  </r>
  <r>
    <x v="9"/>
    <x v="2"/>
    <s v="Choco Coated Almonds"/>
    <n v="6657"/>
    <n v="303"/>
  </r>
  <r>
    <x v="5"/>
    <x v="3"/>
    <s v="Eclairs"/>
    <n v="4438"/>
    <n v="246"/>
  </r>
  <r>
    <x v="1"/>
    <x v="4"/>
    <s v="After Nines"/>
    <n v="168"/>
    <n v="84"/>
  </r>
  <r>
    <x v="5"/>
    <x v="5"/>
    <s v="Eclairs"/>
    <n v="7777"/>
    <n v="39"/>
  </r>
  <r>
    <x v="6"/>
    <x v="2"/>
    <s v="Eclairs"/>
    <n v="3339"/>
    <n v="348"/>
  </r>
  <r>
    <x v="5"/>
    <x v="0"/>
    <s v="Peanut Butter Cubes"/>
    <n v="6391"/>
    <n v="48"/>
  </r>
  <r>
    <x v="6"/>
    <x v="0"/>
    <s v="After Nines"/>
    <n v="518"/>
    <n v="75"/>
  </r>
  <r>
    <x v="5"/>
    <x v="4"/>
    <s v="Caramel Stuffed Bars"/>
    <n v="5677"/>
    <n v="258"/>
  </r>
  <r>
    <x v="4"/>
    <x v="3"/>
    <s v="Eclairs"/>
    <n v="6048"/>
    <n v="27"/>
  </r>
  <r>
    <x v="1"/>
    <x v="4"/>
    <s v="Choco Coated Almonds"/>
    <n v="3752"/>
    <n v="213"/>
  </r>
  <r>
    <x v="6"/>
    <x v="1"/>
    <s v="Manuka Honey Choco"/>
    <n v="4480"/>
    <n v="357"/>
  </r>
  <r>
    <x v="2"/>
    <x v="0"/>
    <s v="Almond Choco"/>
    <n v="259"/>
    <n v="207"/>
  </r>
  <r>
    <x v="1"/>
    <x v="0"/>
    <s v="70% Dark Bites"/>
    <n v="42"/>
    <n v="150"/>
  </r>
  <r>
    <x v="3"/>
    <x v="2"/>
    <s v="Baker's Choco Chips"/>
    <n v="98"/>
    <n v="204"/>
  </r>
  <r>
    <x v="5"/>
    <x v="1"/>
    <s v="Organic Choco Syrup"/>
    <n v="2478"/>
    <n v="21"/>
  </r>
  <r>
    <x v="3"/>
    <x v="5"/>
    <s v="Peanut Butter Cubes"/>
    <n v="7847"/>
    <n v="174"/>
  </r>
  <r>
    <x v="7"/>
    <x v="0"/>
    <s v="Eclairs"/>
    <n v="9926"/>
    <n v="201"/>
  </r>
  <r>
    <x v="1"/>
    <x v="4"/>
    <s v="Milk Bars"/>
    <n v="819"/>
    <n v="510"/>
  </r>
  <r>
    <x v="4"/>
    <x v="3"/>
    <s v="Manuka Honey Choco"/>
    <n v="3052"/>
    <n v="378"/>
  </r>
  <r>
    <x v="2"/>
    <x v="5"/>
    <s v="Spicy Special Slims"/>
    <n v="6832"/>
    <n v="27"/>
  </r>
  <r>
    <x v="7"/>
    <x v="3"/>
    <s v="Mint Chip Choco"/>
    <n v="2016"/>
    <n v="117"/>
  </r>
  <r>
    <x v="4"/>
    <x v="4"/>
    <s v="Spicy Special Slims"/>
    <n v="7322"/>
    <n v="36"/>
  </r>
  <r>
    <x v="1"/>
    <x v="1"/>
    <s v="Peanut Butter Cubes"/>
    <n v="357"/>
    <n v="126"/>
  </r>
  <r>
    <x v="2"/>
    <x v="3"/>
    <s v="White Choc"/>
    <n v="3192"/>
    <n v="72"/>
  </r>
  <r>
    <x v="5"/>
    <x v="2"/>
    <s v="After Nines"/>
    <n v="8435"/>
    <n v="42"/>
  </r>
  <r>
    <x v="0"/>
    <x v="3"/>
    <s v="Manuka Honey Choco"/>
    <n v="0"/>
    <n v="135"/>
  </r>
  <r>
    <x v="5"/>
    <x v="5"/>
    <s v="85% Dark Bars"/>
    <n v="8862"/>
    <n v="189"/>
  </r>
  <r>
    <x v="4"/>
    <x v="0"/>
    <s v="Caramel Stuffed Bars"/>
    <n v="3556"/>
    <n v="459"/>
  </r>
  <r>
    <x v="6"/>
    <x v="5"/>
    <s v="Raspberry Choco"/>
    <n v="7280"/>
    <n v="201"/>
  </r>
  <r>
    <x v="4"/>
    <x v="5"/>
    <s v="70% Dark Bites"/>
    <n v="3402"/>
    <n v="366"/>
  </r>
  <r>
    <x v="8"/>
    <x v="0"/>
    <s v="Manuka Honey Choco"/>
    <n v="4592"/>
    <n v="324"/>
  </r>
  <r>
    <x v="2"/>
    <x v="1"/>
    <s v="Raspberry Choco"/>
    <n v="7833"/>
    <n v="243"/>
  </r>
  <r>
    <x v="7"/>
    <x v="3"/>
    <s v="Spicy Special Slims"/>
    <n v="7651"/>
    <n v="213"/>
  </r>
  <r>
    <x v="0"/>
    <x v="1"/>
    <s v="70% Dark Bites"/>
    <n v="2275"/>
    <n v="447"/>
  </r>
  <r>
    <x v="0"/>
    <x v="4"/>
    <s v="Milk Bars"/>
    <n v="5670"/>
    <n v="297"/>
  </r>
  <r>
    <x v="5"/>
    <x v="1"/>
    <s v="Mint Chip Choco"/>
    <n v="2135"/>
    <n v="27"/>
  </r>
  <r>
    <x v="0"/>
    <x v="5"/>
    <s v="Fruit &amp; Nut Bars"/>
    <n v="2779"/>
    <n v="75"/>
  </r>
  <r>
    <x v="9"/>
    <x v="3"/>
    <s v="Peanut Butter Cubes"/>
    <n v="12950"/>
    <n v="30"/>
  </r>
  <r>
    <x v="5"/>
    <x v="2"/>
    <s v="Drinking Coco"/>
    <n v="2646"/>
    <n v="177"/>
  </r>
  <r>
    <x v="0"/>
    <x v="5"/>
    <s v="Peanut Butter Cubes"/>
    <n v="3794"/>
    <n v="159"/>
  </r>
  <r>
    <x v="8"/>
    <x v="1"/>
    <s v="Peanut Butter Cubes"/>
    <n v="819"/>
    <n v="306"/>
  </r>
  <r>
    <x v="8"/>
    <x v="5"/>
    <s v="Orange Choco"/>
    <n v="2583"/>
    <n v="18"/>
  </r>
  <r>
    <x v="5"/>
    <x v="1"/>
    <s v="99% Dark &amp; Pure"/>
    <n v="4585"/>
    <n v="240"/>
  </r>
  <r>
    <x v="6"/>
    <x v="5"/>
    <s v="Peanut Butter Cubes"/>
    <n v="1652"/>
    <n v="93"/>
  </r>
  <r>
    <x v="9"/>
    <x v="5"/>
    <s v="Baker's Choco Chips"/>
    <n v="4991"/>
    <n v="9"/>
  </r>
  <r>
    <x v="1"/>
    <x v="5"/>
    <s v="Mint Chip Choco"/>
    <n v="2009"/>
    <n v="219"/>
  </r>
  <r>
    <x v="7"/>
    <x v="3"/>
    <s v="After Nines"/>
    <n v="1568"/>
    <n v="141"/>
  </r>
  <r>
    <x v="3"/>
    <x v="0"/>
    <s v="Orange Choco"/>
    <n v="3388"/>
    <n v="123"/>
  </r>
  <r>
    <x v="0"/>
    <x v="4"/>
    <s v="85% Dark Bars"/>
    <n v="623"/>
    <n v="51"/>
  </r>
  <r>
    <x v="4"/>
    <x v="2"/>
    <s v="Almond Choco"/>
    <n v="10073"/>
    <n v="120"/>
  </r>
  <r>
    <x v="1"/>
    <x v="3"/>
    <s v="Baker's Choco Chips"/>
    <n v="1561"/>
    <n v="27"/>
  </r>
  <r>
    <x v="2"/>
    <x v="2"/>
    <s v="Organic Choco Syrup"/>
    <n v="11522"/>
    <n v="204"/>
  </r>
  <r>
    <x v="4"/>
    <x v="4"/>
    <s v="Milk Bars"/>
    <n v="2317"/>
    <n v="123"/>
  </r>
  <r>
    <x v="9"/>
    <x v="0"/>
    <s v="Caramel Stuffed Bars"/>
    <n v="3059"/>
    <n v="27"/>
  </r>
  <r>
    <x v="3"/>
    <x v="0"/>
    <s v="Baker's Choco Chips"/>
    <n v="2324"/>
    <n v="177"/>
  </r>
  <r>
    <x v="8"/>
    <x v="3"/>
    <s v="Baker's Choco Chips"/>
    <n v="4956"/>
    <n v="171"/>
  </r>
  <r>
    <x v="9"/>
    <x v="5"/>
    <s v="99% Dark &amp; Pure"/>
    <n v="5355"/>
    <n v="204"/>
  </r>
  <r>
    <x v="8"/>
    <x v="5"/>
    <s v="50% Dark Bites"/>
    <n v="7259"/>
    <n v="276"/>
  </r>
  <r>
    <x v="1"/>
    <x v="0"/>
    <s v="Baker's Choco Chips"/>
    <n v="6279"/>
    <n v="45"/>
  </r>
  <r>
    <x v="0"/>
    <x v="4"/>
    <s v="Manuka Honey Choco"/>
    <n v="2541"/>
    <n v="45"/>
  </r>
  <r>
    <x v="4"/>
    <x v="1"/>
    <s v="Organic Choco Syrup"/>
    <n v="3864"/>
    <n v="177"/>
  </r>
  <r>
    <x v="6"/>
    <x v="2"/>
    <s v="Milk Bars"/>
    <n v="6146"/>
    <n v="63"/>
  </r>
  <r>
    <x v="2"/>
    <x v="3"/>
    <s v="Drinking Coco"/>
    <n v="2639"/>
    <n v="204"/>
  </r>
  <r>
    <x v="1"/>
    <x v="0"/>
    <s v="After Nines"/>
    <n v="1890"/>
    <n v="195"/>
  </r>
  <r>
    <x v="5"/>
    <x v="5"/>
    <s v="50% Dark Bites"/>
    <n v="1932"/>
    <n v="369"/>
  </r>
  <r>
    <x v="8"/>
    <x v="5"/>
    <s v="White Choc"/>
    <n v="6300"/>
    <n v="42"/>
  </r>
  <r>
    <x v="4"/>
    <x v="0"/>
    <s v="70% Dark Bites"/>
    <n v="560"/>
    <n v="81"/>
  </r>
  <r>
    <x v="2"/>
    <x v="0"/>
    <s v="Baker's Choco Chips"/>
    <n v="2856"/>
    <n v="246"/>
  </r>
  <r>
    <x v="2"/>
    <x v="5"/>
    <s v="Eclairs"/>
    <n v="707"/>
    <n v="174"/>
  </r>
  <r>
    <x v="1"/>
    <x v="1"/>
    <s v="70% Dark Bites"/>
    <n v="3598"/>
    <n v="81"/>
  </r>
  <r>
    <x v="0"/>
    <x v="1"/>
    <s v="After Nines"/>
    <n v="6853"/>
    <n v="372"/>
  </r>
  <r>
    <x v="0"/>
    <x v="1"/>
    <s v="Mint Chip Choco"/>
    <n v="4725"/>
    <n v="174"/>
  </r>
  <r>
    <x v="3"/>
    <x v="2"/>
    <s v="Choco Coated Almonds"/>
    <n v="10304"/>
    <n v="84"/>
  </r>
  <r>
    <x v="3"/>
    <x v="5"/>
    <s v="Mint Chip Choco"/>
    <n v="1274"/>
    <n v="225"/>
  </r>
  <r>
    <x v="6"/>
    <x v="2"/>
    <s v="70% Dark Bites"/>
    <n v="1526"/>
    <n v="105"/>
  </r>
  <r>
    <x v="0"/>
    <x v="3"/>
    <s v="Caramel Stuffed Bars"/>
    <n v="3101"/>
    <n v="225"/>
  </r>
  <r>
    <x v="7"/>
    <x v="0"/>
    <s v="50% Dark Bites"/>
    <n v="1057"/>
    <n v="54"/>
  </r>
  <r>
    <x v="5"/>
    <x v="0"/>
    <s v="Baker's Choco Chips"/>
    <n v="5306"/>
    <n v="0"/>
  </r>
  <r>
    <x v="6"/>
    <x v="3"/>
    <s v="85% Dark Bars"/>
    <n v="4018"/>
    <n v="171"/>
  </r>
  <r>
    <x v="2"/>
    <x v="5"/>
    <s v="Mint Chip Choco"/>
    <n v="938"/>
    <n v="189"/>
  </r>
  <r>
    <x v="5"/>
    <x v="4"/>
    <s v="Drinking Coco"/>
    <n v="1778"/>
    <n v="270"/>
  </r>
  <r>
    <x v="4"/>
    <x v="3"/>
    <s v="70% Dark Bites"/>
    <n v="1638"/>
    <n v="63"/>
  </r>
  <r>
    <x v="3"/>
    <x v="4"/>
    <s v="White Choc"/>
    <n v="154"/>
    <n v="21"/>
  </r>
  <r>
    <x v="5"/>
    <x v="0"/>
    <s v="After Nines"/>
    <n v="9835"/>
    <n v="207"/>
  </r>
  <r>
    <x v="2"/>
    <x v="0"/>
    <s v="Orange Choco"/>
    <n v="7273"/>
    <n v="96"/>
  </r>
  <r>
    <x v="6"/>
    <x v="3"/>
    <s v="After Nines"/>
    <n v="6909"/>
    <n v="81"/>
  </r>
  <r>
    <x v="2"/>
    <x v="3"/>
    <s v="85% Dark Bars"/>
    <n v="3920"/>
    <n v="306"/>
  </r>
  <r>
    <x v="9"/>
    <x v="3"/>
    <s v="Spicy Special Slims"/>
    <n v="4858"/>
    <n v="279"/>
  </r>
  <r>
    <x v="7"/>
    <x v="4"/>
    <s v="Almond Choco"/>
    <n v="3549"/>
    <n v="3"/>
  </r>
  <r>
    <x v="5"/>
    <x v="3"/>
    <s v="Organic Choco Syrup"/>
    <n v="966"/>
    <n v="198"/>
  </r>
  <r>
    <x v="6"/>
    <x v="3"/>
    <s v="Drinking Coco"/>
    <n v="385"/>
    <n v="249"/>
  </r>
  <r>
    <x v="4"/>
    <x v="5"/>
    <s v="Mint Chip Choco"/>
    <n v="2219"/>
    <n v="75"/>
  </r>
  <r>
    <x v="2"/>
    <x v="2"/>
    <s v="Choco Coated Almonds"/>
    <n v="2954"/>
    <n v="189"/>
  </r>
  <r>
    <x v="5"/>
    <x v="2"/>
    <s v="Choco Coated Almonds"/>
    <n v="280"/>
    <n v="87"/>
  </r>
  <r>
    <x v="3"/>
    <x v="2"/>
    <s v="70% Dark Bites"/>
    <n v="6118"/>
    <n v="174"/>
  </r>
  <r>
    <x v="7"/>
    <x v="3"/>
    <s v="Raspberry Choco"/>
    <n v="4802"/>
    <n v="36"/>
  </r>
  <r>
    <x v="2"/>
    <x v="4"/>
    <s v="85% Dark Bars"/>
    <n v="4137"/>
    <n v="60"/>
  </r>
  <r>
    <x v="8"/>
    <x v="1"/>
    <s v="Fruit &amp; Nut Bars"/>
    <n v="2023"/>
    <n v="78"/>
  </r>
  <r>
    <x v="2"/>
    <x v="2"/>
    <s v="70% Dark Bites"/>
    <n v="9051"/>
    <n v="57"/>
  </r>
  <r>
    <x v="2"/>
    <x v="0"/>
    <s v="Caramel Stuffed Bars"/>
    <n v="2919"/>
    <n v="45"/>
  </r>
  <r>
    <x v="3"/>
    <x v="4"/>
    <s v="After Nines"/>
    <n v="5915"/>
    <n v="3"/>
  </r>
  <r>
    <x v="9"/>
    <x v="1"/>
    <s v="Raspberry Choco"/>
    <n v="2562"/>
    <n v="6"/>
  </r>
  <r>
    <x v="6"/>
    <x v="0"/>
    <s v="White Choc"/>
    <n v="8813"/>
    <n v="21"/>
  </r>
  <r>
    <x v="6"/>
    <x v="2"/>
    <s v="Drinking Coco"/>
    <n v="6111"/>
    <n v="3"/>
  </r>
  <r>
    <x v="1"/>
    <x v="5"/>
    <s v="Smooth Sliky Salty"/>
    <n v="3507"/>
    <n v="288"/>
  </r>
  <r>
    <x v="4"/>
    <x v="2"/>
    <s v="Milk Bars"/>
    <n v="4319"/>
    <n v="30"/>
  </r>
  <r>
    <x v="0"/>
    <x v="4"/>
    <s v="Baker's Choco Chips"/>
    <n v="609"/>
    <n v="87"/>
  </r>
  <r>
    <x v="0"/>
    <x v="3"/>
    <s v="Organic Choco Syrup"/>
    <n v="6370"/>
    <n v="30"/>
  </r>
  <r>
    <x v="6"/>
    <x v="4"/>
    <s v="99% Dark &amp; Pure"/>
    <n v="5474"/>
    <n v="168"/>
  </r>
  <r>
    <x v="0"/>
    <x v="2"/>
    <s v="Organic Choco Syrup"/>
    <n v="3164"/>
    <n v="306"/>
  </r>
  <r>
    <x v="4"/>
    <x v="1"/>
    <s v="Almond Choco"/>
    <n v="1302"/>
    <n v="402"/>
  </r>
  <r>
    <x v="8"/>
    <x v="0"/>
    <s v="Caramel Stuffed Bars"/>
    <n v="7308"/>
    <n v="327"/>
  </r>
  <r>
    <x v="0"/>
    <x v="0"/>
    <s v="Organic Choco Syrup"/>
    <n v="6132"/>
    <n v="93"/>
  </r>
  <r>
    <x v="9"/>
    <x v="1"/>
    <s v="50% Dark Bites"/>
    <n v="3472"/>
    <n v="96"/>
  </r>
  <r>
    <x v="1"/>
    <x v="3"/>
    <s v="Drinking Coco"/>
    <n v="9660"/>
    <n v="27"/>
  </r>
  <r>
    <x v="2"/>
    <x v="4"/>
    <s v="Baker's Choco Chips"/>
    <n v="2436"/>
    <n v="99"/>
  </r>
  <r>
    <x v="2"/>
    <x v="4"/>
    <s v="Peanut Butter Cubes"/>
    <n v="9506"/>
    <n v="87"/>
  </r>
  <r>
    <x v="9"/>
    <x v="0"/>
    <s v="Spicy Special Slims"/>
    <n v="245"/>
    <n v="288"/>
  </r>
  <r>
    <x v="1"/>
    <x v="1"/>
    <s v="Orange Choco"/>
    <n v="2702"/>
    <n v="363"/>
  </r>
  <r>
    <x v="9"/>
    <x v="5"/>
    <s v="Eclairs"/>
    <n v="700"/>
    <n v="87"/>
  </r>
  <r>
    <x v="4"/>
    <x v="5"/>
    <s v="Eclairs"/>
    <n v="3759"/>
    <n v="150"/>
  </r>
  <r>
    <x v="7"/>
    <x v="1"/>
    <s v="Eclairs"/>
    <n v="1589"/>
    <n v="303"/>
  </r>
  <r>
    <x v="5"/>
    <x v="1"/>
    <s v="Caramel Stuffed Bars"/>
    <n v="5194"/>
    <n v="288"/>
  </r>
  <r>
    <x v="9"/>
    <x v="2"/>
    <s v="Milk Bars"/>
    <n v="945"/>
    <n v="75"/>
  </r>
  <r>
    <x v="0"/>
    <x v="4"/>
    <s v="Smooth Sliky Salty"/>
    <n v="1988"/>
    <n v="39"/>
  </r>
  <r>
    <x v="4"/>
    <x v="5"/>
    <s v="Choco Coated Almonds"/>
    <n v="6734"/>
    <n v="123"/>
  </r>
  <r>
    <x v="0"/>
    <x v="2"/>
    <s v="Almond Choco"/>
    <n v="217"/>
    <n v="36"/>
  </r>
  <r>
    <x v="6"/>
    <x v="5"/>
    <s v="After Nines"/>
    <n v="6279"/>
    <n v="237"/>
  </r>
  <r>
    <x v="0"/>
    <x v="2"/>
    <s v="Milk Bars"/>
    <n v="4424"/>
    <n v="201"/>
  </r>
  <r>
    <x v="7"/>
    <x v="2"/>
    <s v="Eclairs"/>
    <n v="189"/>
    <n v="48"/>
  </r>
  <r>
    <x v="6"/>
    <x v="1"/>
    <s v="After Nines"/>
    <n v="490"/>
    <n v="84"/>
  </r>
  <r>
    <x v="1"/>
    <x v="0"/>
    <s v="Spicy Special Slims"/>
    <n v="434"/>
    <n v="87"/>
  </r>
  <r>
    <x v="5"/>
    <x v="4"/>
    <s v="70% Dark Bites"/>
    <n v="10129"/>
    <n v="312"/>
  </r>
  <r>
    <x v="8"/>
    <x v="3"/>
    <s v="Caramel Stuffed Bars"/>
    <n v="1652"/>
    <n v="102"/>
  </r>
  <r>
    <x v="1"/>
    <x v="4"/>
    <s v="Spicy Special Slims"/>
    <n v="6433"/>
    <n v="78"/>
  </r>
  <r>
    <x v="8"/>
    <x v="5"/>
    <s v="Fruit &amp; Nut Bars"/>
    <n v="2212"/>
    <n v="117"/>
  </r>
  <r>
    <x v="3"/>
    <x v="1"/>
    <s v="99% Dark &amp; Pure"/>
    <n v="609"/>
    <n v="99"/>
  </r>
  <r>
    <x v="0"/>
    <x v="1"/>
    <s v="85% Dark Bars"/>
    <n v="1638"/>
    <n v="48"/>
  </r>
  <r>
    <x v="5"/>
    <x v="5"/>
    <s v="Raspberry Choco"/>
    <n v="3829"/>
    <n v="24"/>
  </r>
  <r>
    <x v="0"/>
    <x v="3"/>
    <s v="Raspberry Choco"/>
    <n v="5775"/>
    <n v="42"/>
  </r>
  <r>
    <x v="4"/>
    <x v="1"/>
    <s v="Orange Choco"/>
    <n v="1071"/>
    <n v="270"/>
  </r>
  <r>
    <x v="1"/>
    <x v="2"/>
    <s v="Fruit &amp; Nut Bars"/>
    <n v="5019"/>
    <n v="150"/>
  </r>
  <r>
    <x v="7"/>
    <x v="0"/>
    <s v="Raspberry Choco"/>
    <n v="2863"/>
    <n v="42"/>
  </r>
  <r>
    <x v="0"/>
    <x v="1"/>
    <s v="Manuka Honey Choco"/>
    <n v="1617"/>
    <n v="126"/>
  </r>
  <r>
    <x v="4"/>
    <x v="0"/>
    <s v="Baker's Choco Chips"/>
    <n v="6818"/>
    <n v="6"/>
  </r>
  <r>
    <x v="8"/>
    <x v="1"/>
    <s v="Raspberry Choco"/>
    <n v="6657"/>
    <n v="276"/>
  </r>
  <r>
    <x v="8"/>
    <x v="5"/>
    <s v="Eclairs"/>
    <n v="2919"/>
    <n v="93"/>
  </r>
  <r>
    <x v="7"/>
    <x v="2"/>
    <s v="Smooth Sliky Salty"/>
    <n v="3094"/>
    <n v="246"/>
  </r>
  <r>
    <x v="4"/>
    <x v="3"/>
    <s v="85% Dark Bars"/>
    <n v="2989"/>
    <n v="3"/>
  </r>
  <r>
    <x v="1"/>
    <x v="4"/>
    <s v="Organic Choco Syrup"/>
    <n v="2268"/>
    <n v="63"/>
  </r>
  <r>
    <x v="6"/>
    <x v="1"/>
    <s v="Smooth Sliky Salty"/>
    <n v="4753"/>
    <n v="246"/>
  </r>
  <r>
    <x v="7"/>
    <x v="5"/>
    <s v="99% Dark &amp; Pure"/>
    <n v="7511"/>
    <n v="120"/>
  </r>
  <r>
    <x v="7"/>
    <x v="4"/>
    <s v="Smooth Sliky Salty"/>
    <n v="4326"/>
    <n v="348"/>
  </r>
  <r>
    <x v="3"/>
    <x v="5"/>
    <s v="Fruit &amp; Nut Bars"/>
    <n v="4935"/>
    <n v="126"/>
  </r>
  <r>
    <x v="4"/>
    <x v="1"/>
    <s v="70% Dark Bites"/>
    <n v="4781"/>
    <n v="123"/>
  </r>
  <r>
    <x v="6"/>
    <x v="4"/>
    <s v="White Choc"/>
    <n v="7483"/>
    <n v="45"/>
  </r>
  <r>
    <x v="9"/>
    <x v="4"/>
    <s v="Almond Choco"/>
    <n v="6860"/>
    <n v="126"/>
  </r>
  <r>
    <x v="0"/>
    <x v="0"/>
    <s v="Manuka Honey Choco"/>
    <n v="9002"/>
    <n v="72"/>
  </r>
  <r>
    <x v="4"/>
    <x v="2"/>
    <s v="Manuka Honey Choco"/>
    <n v="1400"/>
    <n v="135"/>
  </r>
  <r>
    <x v="9"/>
    <x v="5"/>
    <s v="After Nines"/>
    <n v="4053"/>
    <n v="24"/>
  </r>
  <r>
    <x v="5"/>
    <x v="2"/>
    <s v="Smooth Sliky Salty"/>
    <n v="2149"/>
    <n v="117"/>
  </r>
  <r>
    <x v="8"/>
    <x v="3"/>
    <s v="Manuka Honey Choco"/>
    <n v="3640"/>
    <n v="51"/>
  </r>
  <r>
    <x v="7"/>
    <x v="3"/>
    <s v="Fruit &amp; Nut Bars"/>
    <n v="630"/>
    <n v="36"/>
  </r>
  <r>
    <x v="2"/>
    <x v="1"/>
    <s v="Organic Choco Syrup"/>
    <n v="2429"/>
    <n v="144"/>
  </r>
  <r>
    <x v="2"/>
    <x v="2"/>
    <s v="White Choc"/>
    <n v="2142"/>
    <n v="114"/>
  </r>
  <r>
    <x v="5"/>
    <x v="0"/>
    <s v="70% Dark Bites"/>
    <n v="6454"/>
    <n v="54"/>
  </r>
  <r>
    <x v="5"/>
    <x v="0"/>
    <s v="Mint Chip Choco"/>
    <n v="4487"/>
    <n v="333"/>
  </r>
  <r>
    <x v="8"/>
    <x v="0"/>
    <s v="Almond Choco"/>
    <n v="938"/>
    <n v="366"/>
  </r>
  <r>
    <x v="8"/>
    <x v="4"/>
    <s v="Baker's Choco Chips"/>
    <n v="8841"/>
    <n v="303"/>
  </r>
  <r>
    <x v="7"/>
    <x v="3"/>
    <s v="Peanut Butter Cubes"/>
    <n v="4018"/>
    <n v="126"/>
  </r>
  <r>
    <x v="3"/>
    <x v="0"/>
    <s v="Raspberry Choco"/>
    <n v="714"/>
    <n v="231"/>
  </r>
  <r>
    <x v="2"/>
    <x v="4"/>
    <s v="White Choc"/>
    <n v="3850"/>
    <n v="10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s v="Ram Mahesh"/>
    <x v="0"/>
    <x v="0"/>
    <n v="1624"/>
    <n v="114"/>
    <n v="14.49"/>
    <n v="1651.8600000000001"/>
    <n v="-27.860000000000127"/>
  </r>
  <r>
    <s v="Brien Boise"/>
    <x v="1"/>
    <x v="1"/>
    <n v="6706"/>
    <n v="459"/>
    <n v="8.65"/>
    <n v="3970.3500000000004"/>
    <n v="2735.6499999999996"/>
  </r>
  <r>
    <s v="Husein Augar"/>
    <x v="1"/>
    <x v="2"/>
    <n v="959"/>
    <n v="147"/>
    <n v="11.88"/>
    <n v="1746.3600000000001"/>
    <n v="-787.36000000000013"/>
  </r>
  <r>
    <s v="Carla Molina"/>
    <x v="2"/>
    <x v="3"/>
    <n v="9632"/>
    <n v="288"/>
    <n v="6.47"/>
    <n v="1863.36"/>
    <n v="7768.64"/>
  </r>
  <r>
    <s v="Curtice Advani"/>
    <x v="3"/>
    <x v="4"/>
    <n v="2100"/>
    <n v="414"/>
    <n v="13.15"/>
    <n v="5444.1"/>
    <n v="-3344.1000000000004"/>
  </r>
  <r>
    <s v="Ram Mahesh"/>
    <x v="1"/>
    <x v="5"/>
    <n v="8869"/>
    <n v="432"/>
    <n v="12.37"/>
    <n v="5343.8399999999992"/>
    <n v="3525.1600000000008"/>
  </r>
  <r>
    <s v="Curtice Advani"/>
    <x v="4"/>
    <x v="6"/>
    <n v="2681"/>
    <n v="54"/>
    <n v="5.79"/>
    <n v="312.66000000000003"/>
    <n v="2368.34"/>
  </r>
  <r>
    <s v="Brien Boise"/>
    <x v="1"/>
    <x v="7"/>
    <n v="5012"/>
    <n v="210"/>
    <n v="9.77"/>
    <n v="2051.6999999999998"/>
    <n v="2960.3"/>
  </r>
  <r>
    <s v="Ches Bonnell"/>
    <x v="4"/>
    <x v="8"/>
    <n v="1281"/>
    <n v="75"/>
    <n v="11.7"/>
    <n v="877.5"/>
    <n v="403.5"/>
  </r>
  <r>
    <s v="Gigi Bohling"/>
    <x v="0"/>
    <x v="8"/>
    <n v="4991"/>
    <n v="12"/>
    <n v="11.7"/>
    <n v="140.39999999999998"/>
    <n v="4850.6000000000004"/>
  </r>
  <r>
    <s v="Barr Faughny"/>
    <x v="3"/>
    <x v="4"/>
    <n v="1785"/>
    <n v="462"/>
    <n v="13.15"/>
    <n v="6075.3"/>
    <n v="-4290.3"/>
  </r>
  <r>
    <s v="Gunar Cockshoot"/>
    <x v="0"/>
    <x v="9"/>
    <n v="3983"/>
    <n v="144"/>
    <n v="3.11"/>
    <n v="447.84"/>
    <n v="3535.16"/>
  </r>
  <r>
    <s v="Husein Augar"/>
    <x v="4"/>
    <x v="10"/>
    <n v="2646"/>
    <n v="120"/>
    <n v="8.7899999999999991"/>
    <n v="1054.8"/>
    <n v="1591.2"/>
  </r>
  <r>
    <s v="Barr Faughny"/>
    <x v="5"/>
    <x v="11"/>
    <n v="252"/>
    <n v="54"/>
    <n v="9.33"/>
    <n v="503.82"/>
    <n v="-251.82"/>
  </r>
  <r>
    <s v="Gunar Cockshoot"/>
    <x v="1"/>
    <x v="4"/>
    <n v="2464"/>
    <n v="234"/>
    <n v="13.15"/>
    <n v="3077.1"/>
    <n v="-613.09999999999991"/>
  </r>
  <r>
    <s v="Gunar Cockshoot"/>
    <x v="1"/>
    <x v="12"/>
    <n v="2114"/>
    <n v="66"/>
    <n v="7.16"/>
    <n v="472.56"/>
    <n v="1641.44"/>
  </r>
  <r>
    <s v="Curtice Advani"/>
    <x v="0"/>
    <x v="6"/>
    <n v="7693"/>
    <n v="87"/>
    <n v="5.79"/>
    <n v="503.73"/>
    <n v="7189.27"/>
  </r>
  <r>
    <s v="Gigi Bohling"/>
    <x v="5"/>
    <x v="13"/>
    <n v="15610"/>
    <n v="339"/>
    <n v="10.62"/>
    <n v="3600.18"/>
    <n v="12009.82"/>
  </r>
  <r>
    <s v="Carla Molina"/>
    <x v="5"/>
    <x v="7"/>
    <n v="336"/>
    <n v="144"/>
    <n v="9.77"/>
    <n v="1406.8799999999999"/>
    <n v="-1070.8799999999999"/>
  </r>
  <r>
    <s v="Barr Faughny"/>
    <x v="3"/>
    <x v="13"/>
    <n v="9443"/>
    <n v="162"/>
    <n v="10.62"/>
    <n v="1720.4399999999998"/>
    <n v="7722.56"/>
  </r>
  <r>
    <s v="Husein Augar"/>
    <x v="5"/>
    <x v="14"/>
    <n v="8155"/>
    <n v="90"/>
    <n v="6.49"/>
    <n v="584.1"/>
    <n v="7570.9"/>
  </r>
  <r>
    <s v="Brien Boise"/>
    <x v="4"/>
    <x v="14"/>
    <n v="1701"/>
    <n v="234"/>
    <n v="6.49"/>
    <n v="1518.66"/>
    <n v="182.33999999999992"/>
  </r>
  <r>
    <s v="Oby Sorrel"/>
    <x v="4"/>
    <x v="7"/>
    <n v="2205"/>
    <n v="141"/>
    <n v="9.77"/>
    <n v="1377.57"/>
    <n v="827.43000000000006"/>
  </r>
  <r>
    <s v="Brien Boise"/>
    <x v="0"/>
    <x v="15"/>
    <n v="1771"/>
    <n v="204"/>
    <n v="7.64"/>
    <n v="1558.56"/>
    <n v="212.44000000000005"/>
  </r>
  <r>
    <s v="Carla Molina"/>
    <x v="1"/>
    <x v="16"/>
    <n v="2114"/>
    <n v="186"/>
    <n v="11.73"/>
    <n v="2181.7800000000002"/>
    <n v="-67.7800000000002"/>
  </r>
  <r>
    <s v="Carla Molina"/>
    <x v="2"/>
    <x v="11"/>
    <n v="10311"/>
    <n v="231"/>
    <n v="9.33"/>
    <n v="2155.23"/>
    <n v="8155.77"/>
  </r>
  <r>
    <s v="Gunar Cockshoot"/>
    <x v="3"/>
    <x v="10"/>
    <n v="21"/>
    <n v="168"/>
    <n v="8.7899999999999991"/>
    <n v="1476.7199999999998"/>
    <n v="-1455.7199999999998"/>
  </r>
  <r>
    <s v="Oby Sorrel"/>
    <x v="1"/>
    <x v="13"/>
    <n v="1974"/>
    <n v="195"/>
    <n v="10.62"/>
    <n v="2070.8999999999996"/>
    <n v="-96.899999999999636"/>
  </r>
  <r>
    <s v="Gigi Bohling"/>
    <x v="2"/>
    <x v="14"/>
    <n v="6314"/>
    <n v="15"/>
    <n v="6.49"/>
    <n v="97.350000000000009"/>
    <n v="6216.65"/>
  </r>
  <r>
    <s v="Oby Sorrel"/>
    <x v="0"/>
    <x v="14"/>
    <n v="4683"/>
    <n v="30"/>
    <n v="6.49"/>
    <n v="194.70000000000002"/>
    <n v="4488.3"/>
  </r>
  <r>
    <s v="Carla Molina"/>
    <x v="0"/>
    <x v="17"/>
    <n v="6398"/>
    <n v="102"/>
    <n v="4.97"/>
    <n v="506.94"/>
    <n v="5891.06"/>
  </r>
  <r>
    <s v="Barr Faughny"/>
    <x v="1"/>
    <x v="15"/>
    <n v="553"/>
    <n v="15"/>
    <n v="7.64"/>
    <n v="114.6"/>
    <n v="438.4"/>
  </r>
  <r>
    <s v="Brien Boise"/>
    <x v="3"/>
    <x v="0"/>
    <n v="7021"/>
    <n v="183"/>
    <n v="14.49"/>
    <n v="2651.67"/>
    <n v="4369.33"/>
  </r>
  <r>
    <s v="Ram Mahesh"/>
    <x v="3"/>
    <x v="7"/>
    <n v="5817"/>
    <n v="12"/>
    <n v="9.77"/>
    <n v="117.24"/>
    <n v="5699.76"/>
  </r>
  <r>
    <s v="Carla Molina"/>
    <x v="3"/>
    <x v="8"/>
    <n v="3976"/>
    <n v="72"/>
    <n v="11.7"/>
    <n v="842.4"/>
    <n v="3133.6"/>
  </r>
  <r>
    <s v="Curtice Advani"/>
    <x v="4"/>
    <x v="18"/>
    <n v="1134"/>
    <n v="282"/>
    <n v="16.73"/>
    <n v="4717.8599999999997"/>
    <n v="-3583.8599999999997"/>
  </r>
  <r>
    <s v="Barr Faughny"/>
    <x v="3"/>
    <x v="19"/>
    <n v="6027"/>
    <n v="144"/>
    <n v="10.38"/>
    <n v="1494.72"/>
    <n v="4532.28"/>
  </r>
  <r>
    <s v="Curtice Advani"/>
    <x v="0"/>
    <x v="10"/>
    <n v="1904"/>
    <n v="405"/>
    <n v="8.7899999999999991"/>
    <n v="3559.95"/>
    <n v="-1655.9499999999998"/>
  </r>
  <r>
    <s v="Ches Bonnell"/>
    <x v="5"/>
    <x v="1"/>
    <n v="3262"/>
    <n v="75"/>
    <n v="8.65"/>
    <n v="648.75"/>
    <n v="2613.25"/>
  </r>
  <r>
    <s v="Ram Mahesh"/>
    <x v="5"/>
    <x v="18"/>
    <n v="2289"/>
    <n v="135"/>
    <n v="16.73"/>
    <n v="2258.5500000000002"/>
    <n v="30.449999999999818"/>
  </r>
  <r>
    <s v="Gigi Bohling"/>
    <x v="5"/>
    <x v="18"/>
    <n v="6986"/>
    <n v="21"/>
    <n v="16.73"/>
    <n v="351.33"/>
    <n v="6634.67"/>
  </r>
  <r>
    <s v="Barr Faughny"/>
    <x v="4"/>
    <x v="14"/>
    <n v="4417"/>
    <n v="153"/>
    <n v="6.49"/>
    <n v="992.97"/>
    <n v="3424.0299999999997"/>
  </r>
  <r>
    <s v="Curtice Advani"/>
    <x v="5"/>
    <x v="16"/>
    <n v="1442"/>
    <n v="15"/>
    <n v="11.73"/>
    <n v="175.95000000000002"/>
    <n v="1266.05"/>
  </r>
  <r>
    <s v="Gunar Cockshoot"/>
    <x v="1"/>
    <x v="8"/>
    <n v="2415"/>
    <n v="255"/>
    <n v="11.7"/>
    <n v="2983.5"/>
    <n v="-568.5"/>
  </r>
  <r>
    <s v="Barr Faughny"/>
    <x v="0"/>
    <x v="15"/>
    <n v="238"/>
    <n v="18"/>
    <n v="7.64"/>
    <n v="137.51999999999998"/>
    <n v="100.48000000000002"/>
  </r>
  <r>
    <s v="Curtice Advani"/>
    <x v="0"/>
    <x v="14"/>
    <n v="4949"/>
    <n v="189"/>
    <n v="6.49"/>
    <n v="1226.6100000000001"/>
    <n v="3722.39"/>
  </r>
  <r>
    <s v="Gigi Bohling"/>
    <x v="4"/>
    <x v="1"/>
    <n v="5075"/>
    <n v="21"/>
    <n v="8.65"/>
    <n v="181.65"/>
    <n v="4893.3500000000004"/>
  </r>
  <r>
    <s v="Gunar Cockshoot"/>
    <x v="2"/>
    <x v="10"/>
    <n v="9198"/>
    <n v="36"/>
    <n v="8.7899999999999991"/>
    <n v="316.43999999999994"/>
    <n v="8881.56"/>
  </r>
  <r>
    <s v="Curtice Advani"/>
    <x v="5"/>
    <x v="12"/>
    <n v="3339"/>
    <n v="75"/>
    <n v="7.16"/>
    <n v="537"/>
    <n v="2802"/>
  </r>
  <r>
    <s v="Ram Mahesh"/>
    <x v="5"/>
    <x v="9"/>
    <n v="5019"/>
    <n v="156"/>
    <n v="3.11"/>
    <n v="485.15999999999997"/>
    <n v="4533.84"/>
  </r>
  <r>
    <s v="Gigi Bohling"/>
    <x v="2"/>
    <x v="10"/>
    <n v="16184"/>
    <n v="39"/>
    <n v="8.7899999999999991"/>
    <n v="342.80999999999995"/>
    <n v="15841.19"/>
  </r>
  <r>
    <s v="Curtice Advani"/>
    <x v="2"/>
    <x v="20"/>
    <n v="497"/>
    <n v="63"/>
    <n v="9"/>
    <n v="567"/>
    <n v="-70"/>
  </r>
  <r>
    <s v="Barr Faughny"/>
    <x v="2"/>
    <x v="12"/>
    <n v="8211"/>
    <n v="75"/>
    <n v="7.16"/>
    <n v="537"/>
    <n v="7674"/>
  </r>
  <r>
    <s v="Barr Faughny"/>
    <x v="4"/>
    <x v="19"/>
    <n v="6580"/>
    <n v="183"/>
    <n v="10.38"/>
    <n v="1899.5400000000002"/>
    <n v="4680.46"/>
  </r>
  <r>
    <s v="Carla Molina"/>
    <x v="1"/>
    <x v="11"/>
    <n v="4760"/>
    <n v="69"/>
    <n v="9.33"/>
    <n v="643.77"/>
    <n v="4116.2299999999996"/>
  </r>
  <r>
    <s v="Ram Mahesh"/>
    <x v="2"/>
    <x v="4"/>
    <n v="5439"/>
    <n v="30"/>
    <n v="13.15"/>
    <n v="394.5"/>
    <n v="5044.5"/>
  </r>
  <r>
    <s v="Carla Molina"/>
    <x v="5"/>
    <x v="9"/>
    <n v="1463"/>
    <n v="39"/>
    <n v="3.11"/>
    <n v="121.28999999999999"/>
    <n v="1341.71"/>
  </r>
  <r>
    <s v="Gunar Cockshoot"/>
    <x v="5"/>
    <x v="1"/>
    <n v="7777"/>
    <n v="504"/>
    <n v="8.65"/>
    <n v="4359.6000000000004"/>
    <n v="3417.3999999999996"/>
  </r>
  <r>
    <s v="Husein Augar"/>
    <x v="0"/>
    <x v="12"/>
    <n v="1085"/>
    <n v="273"/>
    <n v="7.16"/>
    <n v="1954.68"/>
    <n v="-869.68000000000006"/>
  </r>
  <r>
    <s v="Gigi Bohling"/>
    <x v="0"/>
    <x v="6"/>
    <n v="182"/>
    <n v="48"/>
    <n v="5.79"/>
    <n v="277.92"/>
    <n v="-95.920000000000016"/>
  </r>
  <r>
    <s v="Curtice Advani"/>
    <x v="5"/>
    <x v="18"/>
    <n v="4242"/>
    <n v="207"/>
    <n v="16.73"/>
    <n v="3463.11"/>
    <n v="778.88999999999987"/>
  </r>
  <r>
    <s v="Curtice Advani"/>
    <x v="2"/>
    <x v="1"/>
    <n v="6118"/>
    <n v="9"/>
    <n v="8.65"/>
    <n v="77.850000000000009"/>
    <n v="6040.15"/>
  </r>
  <r>
    <s v="Oby Sorrel"/>
    <x v="2"/>
    <x v="14"/>
    <n v="2317"/>
    <n v="261"/>
    <n v="6.49"/>
    <n v="1693.89"/>
    <n v="623.1099999999999"/>
  </r>
  <r>
    <s v="Curtice Advani"/>
    <x v="4"/>
    <x v="10"/>
    <n v="938"/>
    <n v="6"/>
    <n v="8.7899999999999991"/>
    <n v="52.739999999999995"/>
    <n v="885.26"/>
  </r>
  <r>
    <s v="Brien Boise"/>
    <x v="0"/>
    <x v="16"/>
    <n v="9709"/>
    <n v="30"/>
    <n v="11.73"/>
    <n v="351.90000000000003"/>
    <n v="9357.1"/>
  </r>
  <r>
    <s v="Ches Bonnell"/>
    <x v="5"/>
    <x v="13"/>
    <n v="2205"/>
    <n v="138"/>
    <n v="10.62"/>
    <n v="1465.56"/>
    <n v="739.44"/>
  </r>
  <r>
    <s v="Ches Bonnell"/>
    <x v="0"/>
    <x v="9"/>
    <n v="4487"/>
    <n v="111"/>
    <n v="3.11"/>
    <n v="345.21"/>
    <n v="4141.79"/>
  </r>
  <r>
    <s v="Gigi Bohling"/>
    <x v="1"/>
    <x v="3"/>
    <n v="2415"/>
    <n v="15"/>
    <n v="6.47"/>
    <n v="97.05"/>
    <n v="2317.9499999999998"/>
  </r>
  <r>
    <s v="Ram Mahesh"/>
    <x v="5"/>
    <x v="15"/>
    <n v="4018"/>
    <n v="162"/>
    <n v="7.64"/>
    <n v="1237.6799999999998"/>
    <n v="2780.32"/>
  </r>
  <r>
    <s v="Gigi Bohling"/>
    <x v="5"/>
    <x v="15"/>
    <n v="861"/>
    <n v="195"/>
    <n v="7.64"/>
    <n v="1489.8"/>
    <n v="-628.79999999999995"/>
  </r>
  <r>
    <s v="Oby Sorrel"/>
    <x v="4"/>
    <x v="8"/>
    <n v="5586"/>
    <n v="525"/>
    <n v="11.7"/>
    <n v="6142.5"/>
    <n v="-556.5"/>
  </r>
  <r>
    <s v="Ches Bonnell"/>
    <x v="5"/>
    <x v="5"/>
    <n v="2226"/>
    <n v="48"/>
    <n v="12.37"/>
    <n v="593.76"/>
    <n v="1632.24"/>
  </r>
  <r>
    <s v="Husein Augar"/>
    <x v="5"/>
    <x v="19"/>
    <n v="14329"/>
    <n v="150"/>
    <n v="10.38"/>
    <n v="1557.0000000000002"/>
    <n v="12772"/>
  </r>
  <r>
    <s v="Husein Augar"/>
    <x v="5"/>
    <x v="13"/>
    <n v="8463"/>
    <n v="492"/>
    <n v="10.62"/>
    <n v="5225.04"/>
    <n v="3237.96"/>
  </r>
  <r>
    <s v="Gigi Bohling"/>
    <x v="5"/>
    <x v="12"/>
    <n v="2891"/>
    <n v="102"/>
    <n v="7.16"/>
    <n v="730.32"/>
    <n v="2160.6799999999998"/>
  </r>
  <r>
    <s v="Gunar Cockshoot"/>
    <x v="2"/>
    <x v="14"/>
    <n v="3773"/>
    <n v="165"/>
    <n v="6.49"/>
    <n v="1070.8500000000001"/>
    <n v="2702.1499999999996"/>
  </r>
  <r>
    <s v="Carla Molina"/>
    <x v="2"/>
    <x v="19"/>
    <n v="854"/>
    <n v="309"/>
    <n v="10.38"/>
    <n v="3207.42"/>
    <n v="-2353.42"/>
  </r>
  <r>
    <s v="Curtice Advani"/>
    <x v="2"/>
    <x v="9"/>
    <n v="4970"/>
    <n v="156"/>
    <n v="3.11"/>
    <n v="485.15999999999997"/>
    <n v="4484.84"/>
  </r>
  <r>
    <s v="Husein Augar"/>
    <x v="1"/>
    <x v="21"/>
    <n v="98"/>
    <n v="159"/>
    <n v="5.6"/>
    <n v="890.4"/>
    <n v="-792.4"/>
  </r>
  <r>
    <s v="Gigi Bohling"/>
    <x v="1"/>
    <x v="16"/>
    <n v="13391"/>
    <n v="201"/>
    <n v="11.73"/>
    <n v="2357.73"/>
    <n v="11033.27"/>
  </r>
  <r>
    <s v="Brien Boise"/>
    <x v="3"/>
    <x v="6"/>
    <n v="8890"/>
    <n v="210"/>
    <n v="5.79"/>
    <n v="1215.9000000000001"/>
    <n v="7674.1"/>
  </r>
  <r>
    <s v="Barr Faughny"/>
    <x v="4"/>
    <x v="11"/>
    <n v="56"/>
    <n v="51"/>
    <n v="9.33"/>
    <n v="475.83"/>
    <n v="-419.83"/>
  </r>
  <r>
    <s v="Gunar Cockshoot"/>
    <x v="2"/>
    <x v="4"/>
    <n v="3339"/>
    <n v="39"/>
    <n v="13.15"/>
    <n v="512.85"/>
    <n v="2826.15"/>
  </r>
  <r>
    <s v="Oby Sorrel"/>
    <x v="1"/>
    <x v="3"/>
    <n v="3808"/>
    <n v="279"/>
    <n v="6.47"/>
    <n v="1805.1299999999999"/>
    <n v="2002.8700000000001"/>
  </r>
  <r>
    <s v="Oby Sorrel"/>
    <x v="4"/>
    <x v="11"/>
    <n v="63"/>
    <n v="123"/>
    <n v="9.33"/>
    <n v="1147.5899999999999"/>
    <n v="-1084.5899999999999"/>
  </r>
  <r>
    <s v="Barr Faughny"/>
    <x v="3"/>
    <x v="18"/>
    <n v="7812"/>
    <n v="81"/>
    <n v="16.73"/>
    <n v="1355.13"/>
    <n v="6456.87"/>
  </r>
  <r>
    <s v="Ram Mahesh"/>
    <x v="0"/>
    <x v="15"/>
    <n v="7693"/>
    <n v="21"/>
    <n v="7.64"/>
    <n v="160.44"/>
    <n v="7532.56"/>
  </r>
  <r>
    <s v="Gunar Cockshoot"/>
    <x v="2"/>
    <x v="19"/>
    <n v="973"/>
    <n v="162"/>
    <n v="10.38"/>
    <n v="1681.5600000000002"/>
    <n v="-708.56000000000017"/>
  </r>
  <r>
    <s v="Oby Sorrel"/>
    <x v="1"/>
    <x v="20"/>
    <n v="567"/>
    <n v="228"/>
    <n v="9"/>
    <n v="2052"/>
    <n v="-1485"/>
  </r>
  <r>
    <s v="Oby Sorrel"/>
    <x v="2"/>
    <x v="12"/>
    <n v="2471"/>
    <n v="342"/>
    <n v="7.16"/>
    <n v="2448.7200000000003"/>
    <n v="22.279999999999745"/>
  </r>
  <r>
    <s v="Gigi Bohling"/>
    <x v="4"/>
    <x v="11"/>
    <n v="7189"/>
    <n v="54"/>
    <n v="9.33"/>
    <n v="503.82"/>
    <n v="6685.18"/>
  </r>
  <r>
    <s v="Carla Molina"/>
    <x v="1"/>
    <x v="19"/>
    <n v="7455"/>
    <n v="216"/>
    <n v="10.38"/>
    <n v="2242.0800000000004"/>
    <n v="5212.92"/>
  </r>
  <r>
    <s v="Gunar Cockshoot"/>
    <x v="5"/>
    <x v="21"/>
    <n v="3108"/>
    <n v="54"/>
    <n v="5.6"/>
    <n v="302.39999999999998"/>
    <n v="2805.6"/>
  </r>
  <r>
    <s v="Curtice Advani"/>
    <x v="4"/>
    <x v="4"/>
    <n v="469"/>
    <n v="75"/>
    <n v="13.15"/>
    <n v="986.25"/>
    <n v="-517.25"/>
  </r>
  <r>
    <s v="Husein Augar"/>
    <x v="0"/>
    <x v="14"/>
    <n v="2737"/>
    <n v="93"/>
    <n v="6.49"/>
    <n v="603.57000000000005"/>
    <n v="2133.4299999999998"/>
  </r>
  <r>
    <s v="Husein Augar"/>
    <x v="0"/>
    <x v="4"/>
    <n v="4305"/>
    <n v="156"/>
    <n v="13.15"/>
    <n v="2051.4"/>
    <n v="2253.6"/>
  </r>
  <r>
    <s v="Husein Augar"/>
    <x v="4"/>
    <x v="9"/>
    <n v="2408"/>
    <n v="9"/>
    <n v="3.11"/>
    <n v="27.99"/>
    <n v="2380.0100000000002"/>
  </r>
  <r>
    <s v="Gunar Cockshoot"/>
    <x v="2"/>
    <x v="15"/>
    <n v="1281"/>
    <n v="18"/>
    <n v="7.64"/>
    <n v="137.51999999999998"/>
    <n v="1143.48"/>
  </r>
  <r>
    <s v="Ram Mahesh"/>
    <x v="1"/>
    <x v="1"/>
    <n v="12348"/>
    <n v="234"/>
    <n v="8.65"/>
    <n v="2024.1000000000001"/>
    <n v="10323.9"/>
  </r>
  <r>
    <s v="Gunar Cockshoot"/>
    <x v="5"/>
    <x v="19"/>
    <n v="3689"/>
    <n v="312"/>
    <n v="10.38"/>
    <n v="3238.5600000000004"/>
    <n v="450.4399999999996"/>
  </r>
  <r>
    <s v="Ches Bonnell"/>
    <x v="2"/>
    <x v="15"/>
    <n v="2870"/>
    <n v="300"/>
    <n v="7.64"/>
    <n v="2292"/>
    <n v="578"/>
  </r>
  <r>
    <s v="Barr Faughny"/>
    <x v="2"/>
    <x v="18"/>
    <n v="798"/>
    <n v="519"/>
    <n v="16.73"/>
    <n v="8682.8700000000008"/>
    <n v="-7884.8700000000008"/>
  </r>
  <r>
    <s v="Carla Molina"/>
    <x v="0"/>
    <x v="20"/>
    <n v="2933"/>
    <n v="9"/>
    <n v="9"/>
    <n v="81"/>
    <n v="2852"/>
  </r>
  <r>
    <s v="Gigi Bohling"/>
    <x v="1"/>
    <x v="2"/>
    <n v="2744"/>
    <n v="9"/>
    <n v="11.88"/>
    <n v="106.92"/>
    <n v="2637.08"/>
  </r>
  <r>
    <s v="Ram Mahesh"/>
    <x v="2"/>
    <x v="5"/>
    <n v="9772"/>
    <n v="90"/>
    <n v="12.37"/>
    <n v="1113.3"/>
    <n v="8658.7000000000007"/>
  </r>
  <r>
    <s v="Ches Bonnell"/>
    <x v="5"/>
    <x v="4"/>
    <n v="1568"/>
    <n v="96"/>
    <n v="13.15"/>
    <n v="1262.4000000000001"/>
    <n v="305.59999999999991"/>
  </r>
  <r>
    <s v="Barr Faughny"/>
    <x v="2"/>
    <x v="10"/>
    <n v="11417"/>
    <n v="21"/>
    <n v="8.7899999999999991"/>
    <n v="184.58999999999997"/>
    <n v="11232.41"/>
  </r>
  <r>
    <s v="Ram Mahesh"/>
    <x v="5"/>
    <x v="21"/>
    <n v="6748"/>
    <n v="48"/>
    <n v="5.6"/>
    <n v="268.79999999999995"/>
    <n v="6479.2"/>
  </r>
  <r>
    <s v="Oby Sorrel"/>
    <x v="2"/>
    <x v="18"/>
    <n v="1407"/>
    <n v="72"/>
    <n v="16.73"/>
    <n v="1204.56"/>
    <n v="202.44000000000005"/>
  </r>
  <r>
    <s v="Brien Boise"/>
    <x v="1"/>
    <x v="12"/>
    <n v="2023"/>
    <n v="168"/>
    <n v="7.16"/>
    <n v="1202.8800000000001"/>
    <n v="820.11999999999989"/>
  </r>
  <r>
    <s v="Gigi Bohling"/>
    <x v="3"/>
    <x v="21"/>
    <n v="5236"/>
    <n v="51"/>
    <n v="5.6"/>
    <n v="285.59999999999997"/>
    <n v="4950.3999999999996"/>
  </r>
  <r>
    <s v="Carla Molina"/>
    <x v="2"/>
    <x v="15"/>
    <n v="1925"/>
    <n v="192"/>
    <n v="7.64"/>
    <n v="1466.8799999999999"/>
    <n v="458.12000000000012"/>
  </r>
  <r>
    <s v="Ches Bonnell"/>
    <x v="0"/>
    <x v="8"/>
    <n v="6608"/>
    <n v="225"/>
    <n v="11.7"/>
    <n v="2632.5"/>
    <n v="3975.5"/>
  </r>
  <r>
    <s v="Curtice Advani"/>
    <x v="5"/>
    <x v="21"/>
    <n v="8008"/>
    <n v="456"/>
    <n v="5.6"/>
    <n v="2553.6"/>
    <n v="5454.4"/>
  </r>
  <r>
    <s v="Oby Sorrel"/>
    <x v="5"/>
    <x v="4"/>
    <n v="1428"/>
    <n v="93"/>
    <n v="13.15"/>
    <n v="1222.95"/>
    <n v="205.04999999999995"/>
  </r>
  <r>
    <s v="Curtice Advani"/>
    <x v="5"/>
    <x v="2"/>
    <n v="525"/>
    <n v="48"/>
    <n v="11.88"/>
    <n v="570.24"/>
    <n v="-45.240000000000009"/>
  </r>
  <r>
    <s v="Curtice Advani"/>
    <x v="0"/>
    <x v="3"/>
    <n v="1505"/>
    <n v="102"/>
    <n v="6.47"/>
    <n v="659.93999999999994"/>
    <n v="845.06000000000006"/>
  </r>
  <r>
    <s v="Ches Bonnell"/>
    <x v="1"/>
    <x v="0"/>
    <n v="6755"/>
    <n v="252"/>
    <n v="14.49"/>
    <n v="3651.48"/>
    <n v="3103.52"/>
  </r>
  <r>
    <s v="Barr Faughny"/>
    <x v="0"/>
    <x v="3"/>
    <n v="11571"/>
    <n v="138"/>
    <n v="6.47"/>
    <n v="892.86"/>
    <n v="10678.14"/>
  </r>
  <r>
    <s v="Ram Mahesh"/>
    <x v="4"/>
    <x v="4"/>
    <n v="2541"/>
    <n v="90"/>
    <n v="13.15"/>
    <n v="1183.5"/>
    <n v="1357.5"/>
  </r>
  <r>
    <s v="Carla Molina"/>
    <x v="0"/>
    <x v="0"/>
    <n v="1526"/>
    <n v="240"/>
    <n v="14.49"/>
    <n v="3477.6"/>
    <n v="-1951.6"/>
  </r>
  <r>
    <s v="Ram Mahesh"/>
    <x v="4"/>
    <x v="2"/>
    <n v="6125"/>
    <n v="102"/>
    <n v="11.88"/>
    <n v="1211.76"/>
    <n v="4913.24"/>
  </r>
  <r>
    <s v="Carla Molina"/>
    <x v="1"/>
    <x v="18"/>
    <n v="847"/>
    <n v="129"/>
    <n v="16.73"/>
    <n v="2158.17"/>
    <n v="-1311.17"/>
  </r>
  <r>
    <s v="Brien Boise"/>
    <x v="1"/>
    <x v="18"/>
    <n v="4753"/>
    <n v="300"/>
    <n v="16.73"/>
    <n v="5019"/>
    <n v="-266"/>
  </r>
  <r>
    <s v="Curtice Advani"/>
    <x v="4"/>
    <x v="5"/>
    <n v="959"/>
    <n v="135"/>
    <n v="12.37"/>
    <n v="1669.9499999999998"/>
    <n v="-710.94999999999982"/>
  </r>
  <r>
    <s v="Ches Bonnell"/>
    <x v="1"/>
    <x v="17"/>
    <n v="2793"/>
    <n v="114"/>
    <n v="4.97"/>
    <n v="566.57999999999993"/>
    <n v="2226.42"/>
  </r>
  <r>
    <s v="Ches Bonnell"/>
    <x v="1"/>
    <x v="8"/>
    <n v="4606"/>
    <n v="63"/>
    <n v="11.7"/>
    <n v="737.09999999999991"/>
    <n v="3868.9"/>
  </r>
  <r>
    <s v="Ches Bonnell"/>
    <x v="2"/>
    <x v="12"/>
    <n v="5551"/>
    <n v="252"/>
    <n v="7.16"/>
    <n v="1804.32"/>
    <n v="3746.6800000000003"/>
  </r>
  <r>
    <s v="Oby Sorrel"/>
    <x v="2"/>
    <x v="1"/>
    <n v="6657"/>
    <n v="303"/>
    <n v="8.65"/>
    <n v="2620.9500000000003"/>
    <n v="4036.0499999999997"/>
  </r>
  <r>
    <s v="Ches Bonnell"/>
    <x v="3"/>
    <x v="9"/>
    <n v="4438"/>
    <n v="246"/>
    <n v="3.11"/>
    <n v="765.06"/>
    <n v="3672.94"/>
  </r>
  <r>
    <s v="Brien Boise"/>
    <x v="4"/>
    <x v="7"/>
    <n v="168"/>
    <n v="84"/>
    <n v="9.77"/>
    <n v="820.68"/>
    <n v="-652.67999999999995"/>
  </r>
  <r>
    <s v="Ches Bonnell"/>
    <x v="5"/>
    <x v="9"/>
    <n v="7777"/>
    <n v="39"/>
    <n v="3.11"/>
    <n v="121.28999999999999"/>
    <n v="7655.71"/>
  </r>
  <r>
    <s v="Gigi Bohling"/>
    <x v="2"/>
    <x v="9"/>
    <n v="3339"/>
    <n v="348"/>
    <n v="3.11"/>
    <n v="1082.28"/>
    <n v="2256.7200000000003"/>
  </r>
  <r>
    <s v="Ches Bonnell"/>
    <x v="0"/>
    <x v="5"/>
    <n v="6391"/>
    <n v="48"/>
    <n v="12.37"/>
    <n v="593.76"/>
    <n v="5797.24"/>
  </r>
  <r>
    <s v="Gigi Bohling"/>
    <x v="0"/>
    <x v="7"/>
    <n v="518"/>
    <n v="75"/>
    <n v="9.77"/>
    <n v="732.75"/>
    <n v="-214.75"/>
  </r>
  <r>
    <s v="Ches Bonnell"/>
    <x v="4"/>
    <x v="19"/>
    <n v="5677"/>
    <n v="258"/>
    <n v="10.38"/>
    <n v="2678.0400000000004"/>
    <n v="2998.9599999999996"/>
  </r>
  <r>
    <s v="Curtice Advani"/>
    <x v="3"/>
    <x v="9"/>
    <n v="6048"/>
    <n v="27"/>
    <n v="3.11"/>
    <n v="83.97"/>
    <n v="5964.03"/>
  </r>
  <r>
    <s v="Brien Boise"/>
    <x v="4"/>
    <x v="1"/>
    <n v="3752"/>
    <n v="213"/>
    <n v="8.65"/>
    <n v="1842.45"/>
    <n v="1909.55"/>
  </r>
  <r>
    <s v="Gigi Bohling"/>
    <x v="1"/>
    <x v="12"/>
    <n v="4480"/>
    <n v="357"/>
    <n v="7.16"/>
    <n v="2556.12"/>
    <n v="1923.88"/>
  </r>
  <r>
    <s v="Husein Augar"/>
    <x v="0"/>
    <x v="2"/>
    <n v="259"/>
    <n v="207"/>
    <n v="11.88"/>
    <n v="2459.1600000000003"/>
    <n v="-2200.1600000000003"/>
  </r>
  <r>
    <s v="Brien Boise"/>
    <x v="0"/>
    <x v="0"/>
    <n v="42"/>
    <n v="150"/>
    <n v="14.49"/>
    <n v="2173.5"/>
    <n v="-2131.5"/>
  </r>
  <r>
    <s v="Carla Molina"/>
    <x v="2"/>
    <x v="21"/>
    <n v="98"/>
    <n v="204"/>
    <n v="5.6"/>
    <n v="1142.3999999999999"/>
    <n v="-1044.3999999999999"/>
  </r>
  <r>
    <s v="Ches Bonnell"/>
    <x v="1"/>
    <x v="18"/>
    <n v="2478"/>
    <n v="21"/>
    <n v="16.73"/>
    <n v="351.33"/>
    <n v="2126.67"/>
  </r>
  <r>
    <s v="Carla Molina"/>
    <x v="5"/>
    <x v="5"/>
    <n v="7847"/>
    <n v="174"/>
    <n v="12.37"/>
    <n v="2152.3799999999997"/>
    <n v="5694.6200000000008"/>
  </r>
  <r>
    <s v="Barr Faughny"/>
    <x v="0"/>
    <x v="9"/>
    <n v="9926"/>
    <n v="201"/>
    <n v="3.11"/>
    <n v="625.11"/>
    <n v="9300.89"/>
  </r>
  <r>
    <s v="Brien Boise"/>
    <x v="4"/>
    <x v="11"/>
    <n v="819"/>
    <n v="510"/>
    <n v="9.33"/>
    <n v="4758.3"/>
    <n v="-3939.3"/>
  </r>
  <r>
    <s v="Curtice Advani"/>
    <x v="3"/>
    <x v="12"/>
    <n v="3052"/>
    <n v="378"/>
    <n v="7.16"/>
    <n v="2706.48"/>
    <n v="345.52"/>
  </r>
  <r>
    <s v="Husein Augar"/>
    <x v="5"/>
    <x v="20"/>
    <n v="6832"/>
    <n v="27"/>
    <n v="9"/>
    <n v="243"/>
    <n v="6589"/>
  </r>
  <r>
    <s v="Barr Faughny"/>
    <x v="3"/>
    <x v="10"/>
    <n v="2016"/>
    <n v="117"/>
    <n v="8.7899999999999991"/>
    <n v="1028.4299999999998"/>
    <n v="987.57000000000016"/>
  </r>
  <r>
    <s v="Curtice Advani"/>
    <x v="4"/>
    <x v="20"/>
    <n v="7322"/>
    <n v="36"/>
    <n v="9"/>
    <n v="324"/>
    <n v="6998"/>
  </r>
  <r>
    <s v="Brien Boise"/>
    <x v="1"/>
    <x v="5"/>
    <n v="357"/>
    <n v="126"/>
    <n v="12.37"/>
    <n v="1558.62"/>
    <n v="-1201.6199999999999"/>
  </r>
  <r>
    <s v="Husein Augar"/>
    <x v="3"/>
    <x v="4"/>
    <n v="3192"/>
    <n v="72"/>
    <n v="13.15"/>
    <n v="946.80000000000007"/>
    <n v="2245.1999999999998"/>
  </r>
  <r>
    <s v="Ches Bonnell"/>
    <x v="2"/>
    <x v="7"/>
    <n v="8435"/>
    <n v="42"/>
    <n v="9.77"/>
    <n v="410.34"/>
    <n v="8024.66"/>
  </r>
  <r>
    <s v="Ram Mahesh"/>
    <x v="3"/>
    <x v="12"/>
    <n v="0"/>
    <n v="135"/>
    <n v="7.16"/>
    <n v="966.6"/>
    <n v="-966.6"/>
  </r>
  <r>
    <s v="Ches Bonnell"/>
    <x v="5"/>
    <x v="17"/>
    <n v="8862"/>
    <n v="189"/>
    <n v="4.97"/>
    <n v="939.32999999999993"/>
    <n v="7922.67"/>
  </r>
  <r>
    <s v="Curtice Advani"/>
    <x v="0"/>
    <x v="19"/>
    <n v="3556"/>
    <n v="459"/>
    <n v="10.38"/>
    <n v="4764.42"/>
    <n v="-1208.42"/>
  </r>
  <r>
    <s v="Gigi Bohling"/>
    <x v="5"/>
    <x v="16"/>
    <n v="7280"/>
    <n v="201"/>
    <n v="11.73"/>
    <n v="2357.73"/>
    <n v="4922.2700000000004"/>
  </r>
  <r>
    <s v="Curtice Advani"/>
    <x v="5"/>
    <x v="0"/>
    <n v="3402"/>
    <n v="366"/>
    <n v="14.49"/>
    <n v="5303.34"/>
    <n v="-1901.3400000000001"/>
  </r>
  <r>
    <s v="Gunar Cockshoot"/>
    <x v="0"/>
    <x v="12"/>
    <n v="4592"/>
    <n v="324"/>
    <n v="7.16"/>
    <n v="2319.84"/>
    <n v="2272.16"/>
  </r>
  <r>
    <s v="Husein Augar"/>
    <x v="1"/>
    <x v="16"/>
    <n v="7833"/>
    <n v="243"/>
    <n v="11.73"/>
    <n v="2850.3900000000003"/>
    <n v="4982.6099999999997"/>
  </r>
  <r>
    <s v="Barr Faughny"/>
    <x v="3"/>
    <x v="20"/>
    <n v="7651"/>
    <n v="213"/>
    <n v="9"/>
    <n v="1917"/>
    <n v="5734"/>
  </r>
  <r>
    <s v="Ram Mahesh"/>
    <x v="1"/>
    <x v="0"/>
    <n v="2275"/>
    <n v="447"/>
    <n v="14.49"/>
    <n v="6477.03"/>
    <n v="-4202.03"/>
  </r>
  <r>
    <s v="Ram Mahesh"/>
    <x v="4"/>
    <x v="11"/>
    <n v="5670"/>
    <n v="297"/>
    <n v="9.33"/>
    <n v="2771.01"/>
    <n v="2898.99"/>
  </r>
  <r>
    <s v="Ches Bonnell"/>
    <x v="1"/>
    <x v="10"/>
    <n v="2135"/>
    <n v="27"/>
    <n v="8.7899999999999991"/>
    <n v="237.32999999999998"/>
    <n v="1897.67"/>
  </r>
  <r>
    <s v="Ram Mahesh"/>
    <x v="5"/>
    <x v="14"/>
    <n v="2779"/>
    <n v="75"/>
    <n v="6.49"/>
    <n v="486.75"/>
    <n v="2292.25"/>
  </r>
  <r>
    <s v="Oby Sorrel"/>
    <x v="3"/>
    <x v="5"/>
    <n v="12950"/>
    <n v="30"/>
    <n v="12.37"/>
    <n v="371.09999999999997"/>
    <n v="12578.9"/>
  </r>
  <r>
    <s v="Ches Bonnell"/>
    <x v="2"/>
    <x v="3"/>
    <n v="2646"/>
    <n v="177"/>
    <n v="6.47"/>
    <n v="1145.19"/>
    <n v="1500.81"/>
  </r>
  <r>
    <s v="Ram Mahesh"/>
    <x v="5"/>
    <x v="5"/>
    <n v="3794"/>
    <n v="159"/>
    <n v="12.37"/>
    <n v="1966.83"/>
    <n v="1827.17"/>
  </r>
  <r>
    <s v="Gunar Cockshoot"/>
    <x v="1"/>
    <x v="5"/>
    <n v="819"/>
    <n v="306"/>
    <n v="12.37"/>
    <n v="3785.22"/>
    <n v="-2966.22"/>
  </r>
  <r>
    <s v="Gunar Cockshoot"/>
    <x v="5"/>
    <x v="13"/>
    <n v="2583"/>
    <n v="18"/>
    <n v="10.62"/>
    <n v="191.16"/>
    <n v="2391.84"/>
  </r>
  <r>
    <s v="Ches Bonnell"/>
    <x v="1"/>
    <x v="15"/>
    <n v="4585"/>
    <n v="240"/>
    <n v="7.64"/>
    <n v="1833.6"/>
    <n v="2751.4"/>
  </r>
  <r>
    <s v="Gigi Bohling"/>
    <x v="5"/>
    <x v="5"/>
    <n v="1652"/>
    <n v="93"/>
    <n v="12.37"/>
    <n v="1150.4099999999999"/>
    <n v="501.59000000000015"/>
  </r>
  <r>
    <s v="Oby Sorrel"/>
    <x v="5"/>
    <x v="21"/>
    <n v="4991"/>
    <n v="9"/>
    <n v="5.6"/>
    <n v="50.4"/>
    <n v="4940.6000000000004"/>
  </r>
  <r>
    <s v="Brien Boise"/>
    <x v="5"/>
    <x v="10"/>
    <n v="2009"/>
    <n v="219"/>
    <n v="8.7899999999999991"/>
    <n v="1925.0099999999998"/>
    <n v="83.990000000000236"/>
  </r>
  <r>
    <s v="Barr Faughny"/>
    <x v="3"/>
    <x v="7"/>
    <n v="1568"/>
    <n v="141"/>
    <n v="9.77"/>
    <n v="1377.57"/>
    <n v="190.43000000000006"/>
  </r>
  <r>
    <s v="Carla Molina"/>
    <x v="0"/>
    <x v="13"/>
    <n v="3388"/>
    <n v="123"/>
    <n v="10.62"/>
    <n v="1306.26"/>
    <n v="2081.7399999999998"/>
  </r>
  <r>
    <s v="Ram Mahesh"/>
    <x v="4"/>
    <x v="17"/>
    <n v="623"/>
    <n v="51"/>
    <n v="4.97"/>
    <n v="253.47"/>
    <n v="369.53"/>
  </r>
  <r>
    <s v="Curtice Advani"/>
    <x v="2"/>
    <x v="2"/>
    <n v="10073"/>
    <n v="120"/>
    <n v="11.88"/>
    <n v="1425.6000000000001"/>
    <n v="8647.4"/>
  </r>
  <r>
    <s v="Brien Boise"/>
    <x v="3"/>
    <x v="21"/>
    <n v="1561"/>
    <n v="27"/>
    <n v="5.6"/>
    <n v="151.19999999999999"/>
    <n v="1409.8"/>
  </r>
  <r>
    <s v="Husein Augar"/>
    <x v="2"/>
    <x v="18"/>
    <n v="11522"/>
    <n v="204"/>
    <n v="16.73"/>
    <n v="3412.92"/>
    <n v="8109.08"/>
  </r>
  <r>
    <s v="Curtice Advani"/>
    <x v="4"/>
    <x v="11"/>
    <n v="2317"/>
    <n v="123"/>
    <n v="9.33"/>
    <n v="1147.5899999999999"/>
    <n v="1169.4100000000001"/>
  </r>
  <r>
    <s v="Oby Sorrel"/>
    <x v="0"/>
    <x v="19"/>
    <n v="3059"/>
    <n v="27"/>
    <n v="10.38"/>
    <n v="280.26000000000005"/>
    <n v="2778.74"/>
  </r>
  <r>
    <s v="Carla Molina"/>
    <x v="0"/>
    <x v="21"/>
    <n v="2324"/>
    <n v="177"/>
    <n v="5.6"/>
    <n v="991.19999999999993"/>
    <n v="1332.8000000000002"/>
  </r>
  <r>
    <s v="Gunar Cockshoot"/>
    <x v="3"/>
    <x v="21"/>
    <n v="4956"/>
    <n v="171"/>
    <n v="5.6"/>
    <n v="957.59999999999991"/>
    <n v="3998.4"/>
  </r>
  <r>
    <s v="Oby Sorrel"/>
    <x v="5"/>
    <x v="15"/>
    <n v="5355"/>
    <n v="204"/>
    <n v="7.64"/>
    <n v="1558.56"/>
    <n v="3796.44"/>
  </r>
  <r>
    <s v="Gunar Cockshoot"/>
    <x v="5"/>
    <x v="8"/>
    <n v="7259"/>
    <n v="276"/>
    <n v="11.7"/>
    <n v="3229.2"/>
    <n v="4029.8"/>
  </r>
  <r>
    <s v="Brien Boise"/>
    <x v="0"/>
    <x v="21"/>
    <n v="6279"/>
    <n v="45"/>
    <n v="5.6"/>
    <n v="251.99999999999997"/>
    <n v="6027"/>
  </r>
  <r>
    <s v="Ram Mahesh"/>
    <x v="4"/>
    <x v="12"/>
    <n v="2541"/>
    <n v="45"/>
    <n v="7.16"/>
    <n v="322.2"/>
    <n v="2218.8000000000002"/>
  </r>
  <r>
    <s v="Curtice Advani"/>
    <x v="1"/>
    <x v="18"/>
    <n v="3864"/>
    <n v="177"/>
    <n v="16.73"/>
    <n v="2961.21"/>
    <n v="902.79"/>
  </r>
  <r>
    <s v="Gigi Bohling"/>
    <x v="2"/>
    <x v="11"/>
    <n v="6146"/>
    <n v="63"/>
    <n v="9.33"/>
    <n v="587.79"/>
    <n v="5558.21"/>
  </r>
  <r>
    <s v="Husein Augar"/>
    <x v="3"/>
    <x v="3"/>
    <n v="2639"/>
    <n v="204"/>
    <n v="6.47"/>
    <n v="1319.8799999999999"/>
    <n v="1319.1200000000001"/>
  </r>
  <r>
    <s v="Brien Boise"/>
    <x v="0"/>
    <x v="7"/>
    <n v="1890"/>
    <n v="195"/>
    <n v="9.77"/>
    <n v="1905.1499999999999"/>
    <n v="-15.149999999999864"/>
  </r>
  <r>
    <s v="Ches Bonnell"/>
    <x v="5"/>
    <x v="8"/>
    <n v="1932"/>
    <n v="369"/>
    <n v="11.7"/>
    <n v="4317.3"/>
    <n v="-2385.3000000000002"/>
  </r>
  <r>
    <s v="Gunar Cockshoot"/>
    <x v="5"/>
    <x v="4"/>
    <n v="6300"/>
    <n v="42"/>
    <n v="13.15"/>
    <n v="552.30000000000007"/>
    <n v="5747.7"/>
  </r>
  <r>
    <s v="Curtice Advani"/>
    <x v="0"/>
    <x v="0"/>
    <n v="560"/>
    <n v="81"/>
    <n v="14.49"/>
    <n v="1173.69"/>
    <n v="-613.69000000000005"/>
  </r>
  <r>
    <s v="Husein Augar"/>
    <x v="0"/>
    <x v="21"/>
    <n v="2856"/>
    <n v="246"/>
    <n v="5.6"/>
    <n v="1377.6"/>
    <n v="1478.4"/>
  </r>
  <r>
    <s v="Husein Augar"/>
    <x v="5"/>
    <x v="9"/>
    <n v="707"/>
    <n v="174"/>
    <n v="3.11"/>
    <n v="541.14"/>
    <n v="165.86"/>
  </r>
  <r>
    <s v="Brien Boise"/>
    <x v="1"/>
    <x v="0"/>
    <n v="3598"/>
    <n v="81"/>
    <n v="14.49"/>
    <n v="1173.69"/>
    <n v="2424.31"/>
  </r>
  <r>
    <s v="Ram Mahesh"/>
    <x v="1"/>
    <x v="7"/>
    <n v="6853"/>
    <n v="372"/>
    <n v="9.77"/>
    <n v="3634.44"/>
    <n v="3218.56"/>
  </r>
  <r>
    <s v="Ram Mahesh"/>
    <x v="1"/>
    <x v="10"/>
    <n v="4725"/>
    <n v="174"/>
    <n v="8.7899999999999991"/>
    <n v="1529.4599999999998"/>
    <n v="3195.54"/>
  </r>
  <r>
    <s v="Carla Molina"/>
    <x v="2"/>
    <x v="1"/>
    <n v="10304"/>
    <n v="84"/>
    <n v="8.65"/>
    <n v="726.6"/>
    <n v="9577.4"/>
  </r>
  <r>
    <s v="Carla Molina"/>
    <x v="5"/>
    <x v="10"/>
    <n v="1274"/>
    <n v="225"/>
    <n v="8.7899999999999991"/>
    <n v="1977.7499999999998"/>
    <n v="-703.74999999999977"/>
  </r>
  <r>
    <s v="Gigi Bohling"/>
    <x v="2"/>
    <x v="0"/>
    <n v="1526"/>
    <n v="105"/>
    <n v="14.49"/>
    <n v="1521.45"/>
    <n v="4.5499999999999545"/>
  </r>
  <r>
    <s v="Ram Mahesh"/>
    <x v="3"/>
    <x v="19"/>
    <n v="3101"/>
    <n v="225"/>
    <n v="10.38"/>
    <n v="2335.5"/>
    <n v="765.5"/>
  </r>
  <r>
    <s v="Barr Faughny"/>
    <x v="0"/>
    <x v="8"/>
    <n v="1057"/>
    <n v="54"/>
    <n v="11.7"/>
    <n v="631.79999999999995"/>
    <n v="425.20000000000005"/>
  </r>
  <r>
    <s v="Ches Bonnell"/>
    <x v="0"/>
    <x v="21"/>
    <n v="5306"/>
    <n v="0"/>
    <n v="5.6"/>
    <n v="0"/>
    <n v="5306"/>
  </r>
  <r>
    <s v="Gigi Bohling"/>
    <x v="3"/>
    <x v="17"/>
    <n v="4018"/>
    <n v="171"/>
    <n v="4.97"/>
    <n v="849.87"/>
    <n v="3168.13"/>
  </r>
  <r>
    <s v="Husein Augar"/>
    <x v="5"/>
    <x v="10"/>
    <n v="938"/>
    <n v="189"/>
    <n v="8.7899999999999991"/>
    <n v="1661.31"/>
    <n v="-723.31"/>
  </r>
  <r>
    <s v="Ches Bonnell"/>
    <x v="4"/>
    <x v="3"/>
    <n v="1778"/>
    <n v="270"/>
    <n v="6.47"/>
    <n v="1746.8999999999999"/>
    <n v="31.100000000000136"/>
  </r>
  <r>
    <s v="Curtice Advani"/>
    <x v="3"/>
    <x v="0"/>
    <n v="1638"/>
    <n v="63"/>
    <n v="14.49"/>
    <n v="912.87"/>
    <n v="725.13"/>
  </r>
  <r>
    <s v="Carla Molina"/>
    <x v="4"/>
    <x v="4"/>
    <n v="154"/>
    <n v="21"/>
    <n v="13.15"/>
    <n v="276.15000000000003"/>
    <n v="-122.15000000000003"/>
  </r>
  <r>
    <s v="Ches Bonnell"/>
    <x v="0"/>
    <x v="7"/>
    <n v="9835"/>
    <n v="207"/>
    <n v="9.77"/>
    <n v="2022.3899999999999"/>
    <n v="7812.6100000000006"/>
  </r>
  <r>
    <s v="Husein Augar"/>
    <x v="0"/>
    <x v="13"/>
    <n v="7273"/>
    <n v="96"/>
    <n v="10.62"/>
    <n v="1019.52"/>
    <n v="6253.48"/>
  </r>
  <r>
    <s v="Gigi Bohling"/>
    <x v="3"/>
    <x v="7"/>
    <n v="6909"/>
    <n v="81"/>
    <n v="9.77"/>
    <n v="791.37"/>
    <n v="6117.63"/>
  </r>
  <r>
    <s v="Husein Augar"/>
    <x v="3"/>
    <x v="17"/>
    <n v="3920"/>
    <n v="306"/>
    <n v="4.97"/>
    <n v="1520.82"/>
    <n v="2399.1800000000003"/>
  </r>
  <r>
    <s v="Oby Sorrel"/>
    <x v="3"/>
    <x v="20"/>
    <n v="4858"/>
    <n v="279"/>
    <n v="9"/>
    <n v="2511"/>
    <n v="2347"/>
  </r>
  <r>
    <s v="Barr Faughny"/>
    <x v="4"/>
    <x v="2"/>
    <n v="3549"/>
    <n v="3"/>
    <n v="11.88"/>
    <n v="35.64"/>
    <n v="3513.36"/>
  </r>
  <r>
    <s v="Ches Bonnell"/>
    <x v="3"/>
    <x v="18"/>
    <n v="966"/>
    <n v="198"/>
    <n v="16.73"/>
    <n v="3312.54"/>
    <n v="-2346.54"/>
  </r>
  <r>
    <s v="Gigi Bohling"/>
    <x v="3"/>
    <x v="3"/>
    <n v="385"/>
    <n v="249"/>
    <n v="6.47"/>
    <n v="1611.03"/>
    <n v="-1226.03"/>
  </r>
  <r>
    <s v="Curtice Advani"/>
    <x v="5"/>
    <x v="10"/>
    <n v="2219"/>
    <n v="75"/>
    <n v="8.7899999999999991"/>
    <n v="659.24999999999989"/>
    <n v="1559.75"/>
  </r>
  <r>
    <s v="Husein Augar"/>
    <x v="2"/>
    <x v="1"/>
    <n v="2954"/>
    <n v="189"/>
    <n v="8.65"/>
    <n v="1634.8500000000001"/>
    <n v="1319.1499999999999"/>
  </r>
  <r>
    <s v="Ches Bonnell"/>
    <x v="2"/>
    <x v="1"/>
    <n v="280"/>
    <n v="87"/>
    <n v="8.65"/>
    <n v="752.55000000000007"/>
    <n v="-472.55000000000007"/>
  </r>
  <r>
    <s v="Carla Molina"/>
    <x v="2"/>
    <x v="0"/>
    <n v="6118"/>
    <n v="174"/>
    <n v="14.49"/>
    <n v="2521.2600000000002"/>
    <n v="3596.74"/>
  </r>
  <r>
    <s v="Barr Faughny"/>
    <x v="3"/>
    <x v="16"/>
    <n v="4802"/>
    <n v="36"/>
    <n v="11.73"/>
    <n v="422.28000000000003"/>
    <n v="4379.72"/>
  </r>
  <r>
    <s v="Husein Augar"/>
    <x v="4"/>
    <x v="17"/>
    <n v="4137"/>
    <n v="60"/>
    <n v="4.97"/>
    <n v="298.2"/>
    <n v="3838.8"/>
  </r>
  <r>
    <s v="Gunar Cockshoot"/>
    <x v="1"/>
    <x v="14"/>
    <n v="2023"/>
    <n v="78"/>
    <n v="6.49"/>
    <n v="506.22"/>
    <n v="1516.78"/>
  </r>
  <r>
    <s v="Husein Augar"/>
    <x v="2"/>
    <x v="0"/>
    <n v="9051"/>
    <n v="57"/>
    <n v="14.49"/>
    <n v="825.93000000000006"/>
    <n v="8225.07"/>
  </r>
  <r>
    <s v="Husein Augar"/>
    <x v="0"/>
    <x v="19"/>
    <n v="2919"/>
    <n v="45"/>
    <n v="10.38"/>
    <n v="467.1"/>
    <n v="2451.9"/>
  </r>
  <r>
    <s v="Carla Molina"/>
    <x v="4"/>
    <x v="7"/>
    <n v="5915"/>
    <n v="3"/>
    <n v="9.77"/>
    <n v="29.31"/>
    <n v="5885.69"/>
  </r>
  <r>
    <s v="Oby Sorrel"/>
    <x v="1"/>
    <x v="16"/>
    <n v="2562"/>
    <n v="6"/>
    <n v="11.73"/>
    <n v="70.38"/>
    <n v="2491.62"/>
  </r>
  <r>
    <s v="Gigi Bohling"/>
    <x v="0"/>
    <x v="4"/>
    <n v="8813"/>
    <n v="21"/>
    <n v="13.15"/>
    <n v="276.15000000000003"/>
    <n v="8536.85"/>
  </r>
  <r>
    <s v="Gigi Bohling"/>
    <x v="2"/>
    <x v="3"/>
    <n v="6111"/>
    <n v="3"/>
    <n v="6.47"/>
    <n v="19.41"/>
    <n v="6091.59"/>
  </r>
  <r>
    <s v="Brien Boise"/>
    <x v="5"/>
    <x v="6"/>
    <n v="3507"/>
    <n v="288"/>
    <n v="5.79"/>
    <n v="1667.52"/>
    <n v="1839.48"/>
  </r>
  <r>
    <s v="Curtice Advani"/>
    <x v="2"/>
    <x v="11"/>
    <n v="4319"/>
    <n v="30"/>
    <n v="9.33"/>
    <n v="279.89999999999998"/>
    <n v="4039.1"/>
  </r>
  <r>
    <s v="Ram Mahesh"/>
    <x v="4"/>
    <x v="21"/>
    <n v="609"/>
    <n v="87"/>
    <n v="5.6"/>
    <n v="487.2"/>
    <n v="121.80000000000001"/>
  </r>
  <r>
    <s v="Ram Mahesh"/>
    <x v="3"/>
    <x v="18"/>
    <n v="6370"/>
    <n v="30"/>
    <n v="16.73"/>
    <n v="501.90000000000003"/>
    <n v="5868.1"/>
  </r>
  <r>
    <s v="Gigi Bohling"/>
    <x v="4"/>
    <x v="15"/>
    <n v="5474"/>
    <n v="168"/>
    <n v="7.64"/>
    <n v="1283.52"/>
    <n v="4190.4799999999996"/>
  </r>
  <r>
    <s v="Ram Mahesh"/>
    <x v="2"/>
    <x v="18"/>
    <n v="3164"/>
    <n v="306"/>
    <n v="16.73"/>
    <n v="5119.38"/>
    <n v="-1955.38"/>
  </r>
  <r>
    <s v="Curtice Advani"/>
    <x v="1"/>
    <x v="2"/>
    <n v="1302"/>
    <n v="402"/>
    <n v="11.88"/>
    <n v="4775.76"/>
    <n v="-3473.76"/>
  </r>
  <r>
    <s v="Gunar Cockshoot"/>
    <x v="0"/>
    <x v="19"/>
    <n v="7308"/>
    <n v="327"/>
    <n v="10.38"/>
    <n v="3394.26"/>
    <n v="3913.74"/>
  </r>
  <r>
    <s v="Ram Mahesh"/>
    <x v="0"/>
    <x v="18"/>
    <n v="6132"/>
    <n v="93"/>
    <n v="16.73"/>
    <n v="1555.89"/>
    <n v="4576.1099999999997"/>
  </r>
  <r>
    <s v="Oby Sorrel"/>
    <x v="1"/>
    <x v="8"/>
    <n v="3472"/>
    <n v="96"/>
    <n v="11.7"/>
    <n v="1123.1999999999998"/>
    <n v="2348.8000000000002"/>
  </r>
  <r>
    <s v="Brien Boise"/>
    <x v="3"/>
    <x v="3"/>
    <n v="9660"/>
    <n v="27"/>
    <n v="6.47"/>
    <n v="174.69"/>
    <n v="9485.31"/>
  </r>
  <r>
    <s v="Husein Augar"/>
    <x v="4"/>
    <x v="21"/>
    <n v="2436"/>
    <n v="99"/>
    <n v="5.6"/>
    <n v="554.4"/>
    <n v="1881.6"/>
  </r>
  <r>
    <s v="Husein Augar"/>
    <x v="4"/>
    <x v="5"/>
    <n v="9506"/>
    <n v="87"/>
    <n v="12.37"/>
    <n v="1076.1899999999998"/>
    <n v="8429.81"/>
  </r>
  <r>
    <s v="Oby Sorrel"/>
    <x v="0"/>
    <x v="20"/>
    <n v="245"/>
    <n v="288"/>
    <n v="9"/>
    <n v="2592"/>
    <n v="-2347"/>
  </r>
  <r>
    <s v="Brien Boise"/>
    <x v="1"/>
    <x v="13"/>
    <n v="2702"/>
    <n v="363"/>
    <n v="10.62"/>
    <n v="3855.0599999999995"/>
    <n v="-1153.0599999999995"/>
  </r>
  <r>
    <s v="Oby Sorrel"/>
    <x v="5"/>
    <x v="9"/>
    <n v="700"/>
    <n v="87"/>
    <n v="3.11"/>
    <n v="270.57"/>
    <n v="429.43"/>
  </r>
  <r>
    <s v="Curtice Advani"/>
    <x v="5"/>
    <x v="9"/>
    <n v="3759"/>
    <n v="150"/>
    <n v="3.11"/>
    <n v="466.5"/>
    <n v="3292.5"/>
  </r>
  <r>
    <s v="Barr Faughny"/>
    <x v="1"/>
    <x v="9"/>
    <n v="1589"/>
    <n v="303"/>
    <n v="3.11"/>
    <n v="942.32999999999993"/>
    <n v="646.67000000000007"/>
  </r>
  <r>
    <s v="Ches Bonnell"/>
    <x v="1"/>
    <x v="19"/>
    <n v="5194"/>
    <n v="288"/>
    <n v="10.38"/>
    <n v="2989.44"/>
    <n v="2204.56"/>
  </r>
  <r>
    <s v="Oby Sorrel"/>
    <x v="2"/>
    <x v="11"/>
    <n v="945"/>
    <n v="75"/>
    <n v="9.33"/>
    <n v="699.75"/>
    <n v="245.25"/>
  </r>
  <r>
    <s v="Ram Mahesh"/>
    <x v="4"/>
    <x v="6"/>
    <n v="1988"/>
    <n v="39"/>
    <n v="5.79"/>
    <n v="225.81"/>
    <n v="1762.19"/>
  </r>
  <r>
    <s v="Curtice Advani"/>
    <x v="5"/>
    <x v="1"/>
    <n v="6734"/>
    <n v="123"/>
    <n v="8.65"/>
    <n v="1063.95"/>
    <n v="5670.05"/>
  </r>
  <r>
    <s v="Ram Mahesh"/>
    <x v="2"/>
    <x v="2"/>
    <n v="217"/>
    <n v="36"/>
    <n v="11.88"/>
    <n v="427.68"/>
    <n v="-210.68"/>
  </r>
  <r>
    <s v="Gigi Bohling"/>
    <x v="5"/>
    <x v="7"/>
    <n v="6279"/>
    <n v="237"/>
    <n v="9.77"/>
    <n v="2315.4899999999998"/>
    <n v="3963.51"/>
  </r>
  <r>
    <s v="Ram Mahesh"/>
    <x v="2"/>
    <x v="11"/>
    <n v="4424"/>
    <n v="201"/>
    <n v="9.33"/>
    <n v="1875.33"/>
    <n v="2548.67"/>
  </r>
  <r>
    <s v="Barr Faughny"/>
    <x v="2"/>
    <x v="9"/>
    <n v="189"/>
    <n v="48"/>
    <n v="3.11"/>
    <n v="149.28"/>
    <n v="39.72"/>
  </r>
  <r>
    <s v="Gigi Bohling"/>
    <x v="1"/>
    <x v="7"/>
    <n v="490"/>
    <n v="84"/>
    <n v="9.77"/>
    <n v="820.68"/>
    <n v="-330.67999999999995"/>
  </r>
  <r>
    <s v="Brien Boise"/>
    <x v="0"/>
    <x v="20"/>
    <n v="434"/>
    <n v="87"/>
    <n v="9"/>
    <n v="783"/>
    <n v="-349"/>
  </r>
  <r>
    <s v="Ches Bonnell"/>
    <x v="4"/>
    <x v="0"/>
    <n v="10129"/>
    <n v="312"/>
    <n v="14.49"/>
    <n v="4520.88"/>
    <n v="5608.12"/>
  </r>
  <r>
    <s v="Gunar Cockshoot"/>
    <x v="3"/>
    <x v="19"/>
    <n v="1652"/>
    <n v="102"/>
    <n v="10.38"/>
    <n v="1058.76"/>
    <n v="593.24"/>
  </r>
  <r>
    <s v="Brien Boise"/>
    <x v="4"/>
    <x v="20"/>
    <n v="6433"/>
    <n v="78"/>
    <n v="9"/>
    <n v="702"/>
    <n v="5731"/>
  </r>
  <r>
    <s v="Gunar Cockshoot"/>
    <x v="5"/>
    <x v="14"/>
    <n v="2212"/>
    <n v="117"/>
    <n v="6.49"/>
    <n v="759.33"/>
    <n v="1452.67"/>
  </r>
  <r>
    <s v="Carla Molina"/>
    <x v="1"/>
    <x v="15"/>
    <n v="609"/>
    <n v="99"/>
    <n v="7.64"/>
    <n v="756.36"/>
    <n v="-147.36000000000001"/>
  </r>
  <r>
    <s v="Ram Mahesh"/>
    <x v="1"/>
    <x v="17"/>
    <n v="1638"/>
    <n v="48"/>
    <n v="4.97"/>
    <n v="238.56"/>
    <n v="1399.44"/>
  </r>
  <r>
    <s v="Ches Bonnell"/>
    <x v="5"/>
    <x v="16"/>
    <n v="3829"/>
    <n v="24"/>
    <n v="11.73"/>
    <n v="281.52"/>
    <n v="3547.48"/>
  </r>
  <r>
    <s v="Ram Mahesh"/>
    <x v="3"/>
    <x v="16"/>
    <n v="5775"/>
    <n v="42"/>
    <n v="11.73"/>
    <n v="492.66"/>
    <n v="5282.34"/>
  </r>
  <r>
    <s v="Curtice Advani"/>
    <x v="1"/>
    <x v="13"/>
    <n v="1071"/>
    <n v="270"/>
    <n v="10.62"/>
    <n v="2867.3999999999996"/>
    <n v="-1796.3999999999996"/>
  </r>
  <r>
    <s v="Brien Boise"/>
    <x v="2"/>
    <x v="14"/>
    <n v="5019"/>
    <n v="150"/>
    <n v="6.49"/>
    <n v="973.5"/>
    <n v="4045.5"/>
  </r>
  <r>
    <s v="Barr Faughny"/>
    <x v="0"/>
    <x v="16"/>
    <n v="2863"/>
    <n v="42"/>
    <n v="11.73"/>
    <n v="492.66"/>
    <n v="2370.34"/>
  </r>
  <r>
    <s v="Ram Mahesh"/>
    <x v="1"/>
    <x v="12"/>
    <n v="1617"/>
    <n v="126"/>
    <n v="7.16"/>
    <n v="902.16"/>
    <n v="714.84"/>
  </r>
  <r>
    <s v="Curtice Advani"/>
    <x v="0"/>
    <x v="21"/>
    <n v="6818"/>
    <n v="6"/>
    <n v="5.6"/>
    <n v="33.599999999999994"/>
    <n v="6784.4"/>
  </r>
  <r>
    <s v="Gunar Cockshoot"/>
    <x v="1"/>
    <x v="16"/>
    <n v="6657"/>
    <n v="276"/>
    <n v="11.73"/>
    <n v="3237.48"/>
    <n v="3419.52"/>
  </r>
  <r>
    <s v="Gunar Cockshoot"/>
    <x v="5"/>
    <x v="9"/>
    <n v="2919"/>
    <n v="93"/>
    <n v="3.11"/>
    <n v="289.22999999999996"/>
    <n v="2629.77"/>
  </r>
  <r>
    <s v="Barr Faughny"/>
    <x v="2"/>
    <x v="6"/>
    <n v="3094"/>
    <n v="246"/>
    <n v="5.79"/>
    <n v="1424.34"/>
    <n v="1669.66"/>
  </r>
  <r>
    <s v="Curtice Advani"/>
    <x v="3"/>
    <x v="17"/>
    <n v="2989"/>
    <n v="3"/>
    <n v="4.97"/>
    <n v="14.91"/>
    <n v="2974.09"/>
  </r>
  <r>
    <s v="Brien Boise"/>
    <x v="4"/>
    <x v="18"/>
    <n v="2268"/>
    <n v="63"/>
    <n v="16.73"/>
    <n v="1053.99"/>
    <n v="1214.01"/>
  </r>
  <r>
    <s v="Gigi Bohling"/>
    <x v="1"/>
    <x v="6"/>
    <n v="4753"/>
    <n v="246"/>
    <n v="5.79"/>
    <n v="1424.34"/>
    <n v="3328.66"/>
  </r>
  <r>
    <s v="Barr Faughny"/>
    <x v="5"/>
    <x v="15"/>
    <n v="7511"/>
    <n v="120"/>
    <n v="7.64"/>
    <n v="916.8"/>
    <n v="6594.2"/>
  </r>
  <r>
    <s v="Barr Faughny"/>
    <x v="4"/>
    <x v="6"/>
    <n v="4326"/>
    <n v="348"/>
    <n v="5.79"/>
    <n v="2014.92"/>
    <n v="2311.08"/>
  </r>
  <r>
    <s v="Carla Molina"/>
    <x v="5"/>
    <x v="14"/>
    <n v="4935"/>
    <n v="126"/>
    <n v="6.49"/>
    <n v="817.74"/>
    <n v="4117.26"/>
  </r>
  <r>
    <s v="Curtice Advani"/>
    <x v="1"/>
    <x v="0"/>
    <n v="4781"/>
    <n v="123"/>
    <n v="14.49"/>
    <n v="1782.27"/>
    <n v="2998.73"/>
  </r>
  <r>
    <s v="Gigi Bohling"/>
    <x v="4"/>
    <x v="4"/>
    <n v="7483"/>
    <n v="45"/>
    <n v="13.15"/>
    <n v="591.75"/>
    <n v="6891.25"/>
  </r>
  <r>
    <s v="Oby Sorrel"/>
    <x v="4"/>
    <x v="2"/>
    <n v="6860"/>
    <n v="126"/>
    <n v="11.88"/>
    <n v="1496.88"/>
    <n v="5363.12"/>
  </r>
  <r>
    <s v="Ram Mahesh"/>
    <x v="0"/>
    <x v="12"/>
    <n v="9002"/>
    <n v="72"/>
    <n v="7.16"/>
    <n v="515.52"/>
    <n v="8486.48"/>
  </r>
  <r>
    <s v="Curtice Advani"/>
    <x v="2"/>
    <x v="12"/>
    <n v="1400"/>
    <n v="135"/>
    <n v="7.16"/>
    <n v="966.6"/>
    <n v="433.4"/>
  </r>
  <r>
    <s v="Oby Sorrel"/>
    <x v="5"/>
    <x v="7"/>
    <n v="4053"/>
    <n v="24"/>
    <n v="9.77"/>
    <n v="234.48"/>
    <n v="3818.52"/>
  </r>
  <r>
    <s v="Ches Bonnell"/>
    <x v="2"/>
    <x v="6"/>
    <n v="2149"/>
    <n v="117"/>
    <n v="5.79"/>
    <n v="677.43"/>
    <n v="1471.5700000000002"/>
  </r>
  <r>
    <s v="Gunar Cockshoot"/>
    <x v="3"/>
    <x v="12"/>
    <n v="3640"/>
    <n v="51"/>
    <n v="7.16"/>
    <n v="365.16"/>
    <n v="3274.84"/>
  </r>
  <r>
    <s v="Barr Faughny"/>
    <x v="3"/>
    <x v="14"/>
    <n v="630"/>
    <n v="36"/>
    <n v="6.49"/>
    <n v="233.64000000000001"/>
    <n v="396.36"/>
  </r>
  <r>
    <s v="Husein Augar"/>
    <x v="1"/>
    <x v="18"/>
    <n v="2429"/>
    <n v="144"/>
    <n v="16.73"/>
    <n v="2409.12"/>
    <n v="19.880000000000109"/>
  </r>
  <r>
    <s v="Husein Augar"/>
    <x v="2"/>
    <x v="4"/>
    <n v="2142"/>
    <n v="114"/>
    <n v="13.15"/>
    <n v="1499.1000000000001"/>
    <n v="642.89999999999986"/>
  </r>
  <r>
    <s v="Ches Bonnell"/>
    <x v="0"/>
    <x v="0"/>
    <n v="6454"/>
    <n v="54"/>
    <n v="14.49"/>
    <n v="782.46"/>
    <n v="5671.54"/>
  </r>
  <r>
    <s v="Ches Bonnell"/>
    <x v="0"/>
    <x v="10"/>
    <n v="4487"/>
    <n v="333"/>
    <n v="8.7899999999999991"/>
    <n v="2927.0699999999997"/>
    <n v="1559.9300000000003"/>
  </r>
  <r>
    <s v="Gunar Cockshoot"/>
    <x v="0"/>
    <x v="2"/>
    <n v="938"/>
    <n v="366"/>
    <n v="11.88"/>
    <n v="4348.08"/>
    <n v="-3410.08"/>
  </r>
  <r>
    <s v="Gunar Cockshoot"/>
    <x v="4"/>
    <x v="21"/>
    <n v="8841"/>
    <n v="303"/>
    <n v="5.6"/>
    <n v="1696.8"/>
    <n v="7144.2"/>
  </r>
  <r>
    <s v="Barr Faughny"/>
    <x v="3"/>
    <x v="5"/>
    <n v="4018"/>
    <n v="126"/>
    <n v="12.37"/>
    <n v="1558.62"/>
    <n v="2459.38"/>
  </r>
  <r>
    <s v="Carla Molina"/>
    <x v="0"/>
    <x v="16"/>
    <n v="714"/>
    <n v="231"/>
    <n v="11.73"/>
    <n v="2709.63"/>
    <n v="-1995.63"/>
  </r>
  <r>
    <s v="Husein Augar"/>
    <x v="4"/>
    <x v="4"/>
    <n v="3850"/>
    <n v="102"/>
    <n v="13.15"/>
    <n v="1341.3"/>
    <n v="2508.699999999999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BC996A-9210-4A6F-A65D-6B219D568E4A}"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B3:E9" firstHeaderRow="0" firstDataRow="1" firstDataCol="1"/>
  <pivotFields count="5">
    <pivotField showAll="0">
      <items count="11">
        <item x="7"/>
        <item h="1" x="1"/>
        <item h="1" x="3"/>
        <item h="1" x="5"/>
        <item h="1" x="4"/>
        <item h="1" x="6"/>
        <item h="1" x="8"/>
        <item h="1" x="2"/>
        <item h="1" x="9"/>
        <item h="1"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164" showAll="0"/>
    <pivotField dataField="1" numFmtId="3" showAll="0"/>
  </pivotFields>
  <rowFields count="1">
    <field x="1"/>
  </rowFields>
  <rowItems count="6">
    <i>
      <x v="4"/>
    </i>
    <i>
      <x v="3"/>
    </i>
    <i>
      <x v="1"/>
    </i>
    <i>
      <x/>
    </i>
    <i>
      <x v="2"/>
    </i>
    <i>
      <x v="5"/>
    </i>
  </rowItems>
  <colFields count="1">
    <field x="-2"/>
  </colFields>
  <colItems count="3">
    <i>
      <x/>
    </i>
    <i i="1">
      <x v="1"/>
    </i>
    <i i="2">
      <x v="2"/>
    </i>
  </colItems>
  <dataFields count="3">
    <dataField name="Sum of Amount" fld="3" baseField="0" baseItem="0"/>
    <dataField name="                                " fld="3" baseField="1" baseItem="4"/>
    <dataField name="Sum of Units" fld="4" baseField="0" baseItem="0"/>
  </dataFields>
  <formats count="1">
    <format dxfId="14">
      <pivotArea collapsedLevelsAreSubtotals="1" fieldPosition="0">
        <references count="2">
          <reference field="4294967294" count="1" selected="0">
            <x v="0"/>
          </reference>
          <reference field="1" count="0"/>
        </references>
      </pivotArea>
    </format>
  </formats>
  <conditionalFormats count="1">
    <conditionalFormat scope="field" priority="1">
      <pivotAreas count="1">
        <pivotArea outline="0" collapsedLevelsAreSubtotals="1" fieldPosition="0">
          <references count="2">
            <reference field="4294967294" count="1" selected="0">
              <x v="1"/>
            </reference>
            <reference field="1" count="0" selected="0"/>
          </references>
        </pivotArea>
      </pivotAreas>
    </conditionalFormat>
  </conditional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6424F4B-153C-48D5-8674-CBF1355740C2}" name="PivotTable2"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3:E26" firstHeaderRow="0" firstDataRow="1" firstDataCol="1"/>
  <pivotFields count="4">
    <pivotField dataField="1" subtotalTop="0" showAll="0" defaultSubtotal="0"/>
    <pivotField dataField="1" subtotalTop="0" showAll="0" defaultSubtotal="0"/>
    <pivotField axis="axisRow" allDrilled="1" subtotalTop="0" showAll="0" sortType="de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2"/>
            </reference>
          </references>
        </pivotArea>
      </autoSortScope>
    </pivotField>
    <pivotField dataField="1" subtotalTop="0" showAll="0" defaultSubtotal="0"/>
  </pivotFields>
  <rowFields count="1">
    <field x="2"/>
  </rowFields>
  <rowItems count="23">
    <i>
      <x v="18"/>
    </i>
    <i>
      <x v="17"/>
    </i>
    <i>
      <x v="2"/>
    </i>
    <i>
      <x v="6"/>
    </i>
    <i>
      <x v="4"/>
    </i>
    <i>
      <x v="8"/>
    </i>
    <i>
      <x v="11"/>
    </i>
    <i>
      <x v="9"/>
    </i>
    <i>
      <x v="20"/>
    </i>
    <i>
      <x v="14"/>
    </i>
    <i>
      <x v="10"/>
    </i>
    <i>
      <x v="21"/>
    </i>
    <i>
      <x v="13"/>
    </i>
    <i>
      <x v="15"/>
    </i>
    <i>
      <x v="1"/>
    </i>
    <i>
      <x v="19"/>
    </i>
    <i>
      <x v="16"/>
    </i>
    <i>
      <x v="3"/>
    </i>
    <i>
      <x v="7"/>
    </i>
    <i>
      <x v="5"/>
    </i>
    <i>
      <x/>
    </i>
    <i>
      <x v="12"/>
    </i>
    <i t="grand">
      <x/>
    </i>
  </rowItems>
  <colFields count="1">
    <field x="-2"/>
  </colFields>
  <colItems count="3">
    <i>
      <x/>
    </i>
    <i i="1">
      <x v="1"/>
    </i>
    <i i="2">
      <x v="2"/>
    </i>
  </colItems>
  <dataFields count="3">
    <dataField name="Sum of Amount" fld="0" baseField="0" baseItem="0"/>
    <dataField name="Sum of Units" fld="1" baseField="0" baseItem="0"/>
    <dataField fld="3" subtotal="count" baseField="0" baseItem="0"/>
  </dataField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611E829-96DA-4F70-B05C-BA00F017602B}" name="PivotTable3"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I3:L9" firstHeaderRow="0" firstDataRow="1" firstDataCol="1"/>
  <pivotFields count="4">
    <pivotField dataField="1" subtotalTop="0" showAll="0" defaultSubtotal="0"/>
    <pivotField dataField="1" subtotalTop="0" showAll="0" defaultSubtotal="0"/>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2"/>
            </reference>
          </references>
        </pivotArea>
      </autoSortScope>
    </pivotField>
    <pivotField dataField="1" subtotalTop="0" showAll="0" defaultSubtotal="0"/>
  </pivotFields>
  <rowFields count="1">
    <field x="2"/>
  </rowFields>
  <rowItems count="6">
    <i>
      <x v="4"/>
    </i>
    <i>
      <x/>
    </i>
    <i>
      <x v="2"/>
    </i>
    <i>
      <x v="3"/>
    </i>
    <i>
      <x v="1"/>
    </i>
    <i t="grand">
      <x/>
    </i>
  </rowItems>
  <colFields count="1">
    <field x="-2"/>
  </colFields>
  <colItems count="3">
    <i>
      <x/>
    </i>
    <i i="1">
      <x v="1"/>
    </i>
    <i i="2">
      <x v="2"/>
    </i>
  </colItems>
  <dataFields count="3">
    <dataField name="Sum of Amount" fld="0" baseField="0" baseItem="0"/>
    <dataField name="Sum of Units" fld="1" baseField="0" baseItem="0"/>
    <dataField fld="3" subtotal="count" baseField="0" baseItem="0"/>
  </dataField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2" type="count" id="1" iMeasureHier="8">
      <autoFilter ref="A1">
        <filterColumn colId="0">
          <top10 val="5" filterVal="5"/>
        </filterColumn>
      </autoFilter>
    </filter>
  </filters>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136C3D5-367E-4195-9758-093851EBB894}" name="PivotTable6"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B3:C15" firstHeaderRow="1" firstDataRow="1" firstDataCol="1"/>
  <pivotFields count="5">
    <pivotField axis="axisRow" showAll="0" measureFilter="1" sortType="descending" defaultSubtotal="0">
      <items count="10">
        <item x="7"/>
        <item x="1"/>
        <item x="3"/>
        <item x="5"/>
        <item x="4"/>
        <item x="6"/>
        <item x="8"/>
        <item x="2"/>
        <item x="9"/>
        <item x="0"/>
      </items>
      <autoSortScope>
        <pivotArea dataOnly="0" outline="0" fieldPosition="0">
          <references count="1">
            <reference field="4294967294" count="1" selected="0">
              <x v="0"/>
            </reference>
          </references>
        </pivotArea>
      </autoSortScope>
    </pivotField>
    <pivotField axis="axisRow" showAll="0" defaultSubtotal="0">
      <items count="6">
        <item x="4"/>
        <item x="2"/>
        <item x="5"/>
        <item x="0"/>
        <item x="3"/>
        <item x="1"/>
      </items>
    </pivotField>
    <pivotField showAll="0" defaultSubtotal="0"/>
    <pivotField dataField="1" numFmtId="164" showAll="0" defaultSubtotal="0"/>
    <pivotField numFmtId="3" showAll="0" defaultSubtotal="0"/>
  </pivotFields>
  <rowFields count="2">
    <field x="1"/>
    <field x="0"/>
  </rowFields>
  <rowItems count="12">
    <i>
      <x/>
    </i>
    <i r="1">
      <x v="5"/>
    </i>
    <i>
      <x v="1"/>
    </i>
    <i r="1">
      <x v="5"/>
    </i>
    <i>
      <x v="2"/>
    </i>
    <i r="1">
      <x v="5"/>
    </i>
    <i>
      <x v="3"/>
    </i>
    <i r="1">
      <x v="3"/>
    </i>
    <i>
      <x v="4"/>
    </i>
    <i r="1">
      <x/>
    </i>
    <i>
      <x v="5"/>
    </i>
    <i r="1">
      <x v="9"/>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D7B8C7-9E4D-48C0-9A7D-9D1ED237127C}" name="PivotTable7"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F3:G15" firstHeaderRow="1" firstDataRow="1" firstDataCol="1"/>
  <pivotFields count="5">
    <pivotField axis="axisRow" showAll="0" measureFilter="1" sortType="descending" defaultSubtotal="0">
      <items count="10">
        <item x="7"/>
        <item x="1"/>
        <item x="3"/>
        <item x="5"/>
        <item x="4"/>
        <item x="6"/>
        <item x="8"/>
        <item x="2"/>
        <item x="9"/>
        <item x="0"/>
      </items>
      <autoSortScope>
        <pivotArea dataOnly="0" outline="0" fieldPosition="0">
          <references count="1">
            <reference field="4294967294" count="1" selected="0">
              <x v="0"/>
            </reference>
          </references>
        </pivotArea>
      </autoSortScope>
    </pivotField>
    <pivotField axis="axisRow" showAll="0" defaultSubtotal="0">
      <items count="6">
        <item x="4"/>
        <item x="2"/>
        <item x="5"/>
        <item x="0"/>
        <item x="3"/>
        <item x="1"/>
      </items>
    </pivotField>
    <pivotField showAll="0" defaultSubtotal="0"/>
    <pivotField dataField="1" numFmtId="164" showAll="0" defaultSubtotal="0"/>
    <pivotField numFmtId="3" showAll="0" defaultSubtotal="0"/>
  </pivotFields>
  <rowFields count="2">
    <field x="1"/>
    <field x="0"/>
  </rowFields>
  <rowItems count="12">
    <i>
      <x/>
    </i>
    <i r="1">
      <x v="2"/>
    </i>
    <i>
      <x v="1"/>
    </i>
    <i r="1">
      <x v="1"/>
    </i>
    <i>
      <x v="2"/>
    </i>
    <i r="1">
      <x v="1"/>
    </i>
    <i>
      <x v="3"/>
    </i>
    <i r="1">
      <x v="8"/>
    </i>
    <i>
      <x v="4"/>
    </i>
    <i r="1">
      <x v="2"/>
    </i>
    <i>
      <x v="5"/>
    </i>
    <i r="1">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2"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08EC65B-5BE9-4CAA-A6AC-6E83E68C40F9}" name="PivotTable8"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L3:O26" firstHeaderRow="0" firstDataRow="1" firstDataCol="1"/>
  <pivotFields count="8">
    <pivotField showAll="0"/>
    <pivotField showAll="0">
      <items count="7">
        <item x="4"/>
        <item x="2"/>
        <item x="5"/>
        <item x="0"/>
        <item x="3"/>
        <item x="1"/>
        <item t="default"/>
      </items>
    </pivotField>
    <pivotField axis="axisRow" showAll="0">
      <items count="23">
        <item x="8"/>
        <item x="0"/>
        <item x="17"/>
        <item x="15"/>
        <item x="7"/>
        <item x="2"/>
        <item x="21"/>
        <item x="19"/>
        <item x="1"/>
        <item x="3"/>
        <item x="9"/>
        <item x="14"/>
        <item x="12"/>
        <item x="11"/>
        <item x="10"/>
        <item x="13"/>
        <item x="18"/>
        <item x="5"/>
        <item x="16"/>
        <item x="6"/>
        <item x="20"/>
        <item x="4"/>
        <item t="default"/>
      </items>
    </pivotField>
    <pivotField dataField="1" numFmtId="164" showAll="0"/>
    <pivotField numFmtId="3" showAll="0"/>
    <pivotField showAll="0"/>
    <pivotField dataField="1" showAll="0"/>
    <pivotField dataField="1" numFmtId="164" showAll="0"/>
  </pivotFields>
  <rowFields count="1">
    <field x="2"/>
  </rowFields>
  <rowItems count="23">
    <i>
      <x/>
    </i>
    <i>
      <x v="1"/>
    </i>
    <i>
      <x v="2"/>
    </i>
    <i>
      <x v="3"/>
    </i>
    <i>
      <x v="4"/>
    </i>
    <i>
      <x v="5"/>
    </i>
    <i>
      <x v="6"/>
    </i>
    <i>
      <x v="7"/>
    </i>
    <i>
      <x v="8"/>
    </i>
    <i>
      <x v="9"/>
    </i>
    <i>
      <x v="10"/>
    </i>
    <i>
      <x v="11"/>
    </i>
    <i>
      <x v="12"/>
    </i>
    <i>
      <x v="13"/>
    </i>
    <i>
      <x v="14"/>
    </i>
    <i>
      <x v="15"/>
    </i>
    <i>
      <x v="16"/>
    </i>
    <i>
      <x v="17"/>
    </i>
    <i>
      <x v="18"/>
    </i>
    <i>
      <x v="19"/>
    </i>
    <i>
      <x v="20"/>
    </i>
    <i>
      <x v="21"/>
    </i>
    <i t="grand">
      <x/>
    </i>
  </rowItems>
  <colFields count="1">
    <field x="-2"/>
  </colFields>
  <colItems count="3">
    <i>
      <x/>
    </i>
    <i i="1">
      <x v="1"/>
    </i>
    <i i="2">
      <x v="2"/>
    </i>
  </colItems>
  <dataFields count="3">
    <dataField name="Sum of Total Cost" fld="6" baseField="0" baseItem="0"/>
    <dataField name="Sum of Amount" fld="3" baseField="0" baseItem="0"/>
    <dataField name="Sum of Total Profit" fld="7" baseField="0" baseItem="0"/>
  </dataFields>
  <formats count="2">
    <format dxfId="10">
      <pivotArea collapsedLevelsAreSubtotals="1" fieldPosition="0">
        <references count="1">
          <reference field="2" count="0"/>
        </references>
      </pivotArea>
    </format>
    <format dxfId="9">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D91D259-153D-4377-A127-9FD057AF095A}" name="PivotTable11"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3:F26" firstHeaderRow="0" firstDataRow="1" firstDataCol="1"/>
  <pivotFields count="6">
    <pivotField axis="axisRow" allDrilled="1" subtotalTop="0" showAll="0" sortType="a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3">
    <i>
      <x v="6"/>
    </i>
    <i>
      <x v="20"/>
    </i>
    <i>
      <x v="10"/>
    </i>
    <i>
      <x v="11"/>
    </i>
    <i>
      <x v="21"/>
    </i>
    <i>
      <x v="2"/>
    </i>
    <i>
      <x v="19"/>
    </i>
    <i>
      <x v="13"/>
    </i>
    <i>
      <x v="5"/>
    </i>
    <i>
      <x v="15"/>
    </i>
    <i>
      <x v="3"/>
    </i>
    <i>
      <x v="9"/>
    </i>
    <i>
      <x v="14"/>
    </i>
    <i>
      <x v="17"/>
    </i>
    <i>
      <x v="12"/>
    </i>
    <i>
      <x/>
    </i>
    <i>
      <x v="4"/>
    </i>
    <i>
      <x v="7"/>
    </i>
    <i>
      <x v="16"/>
    </i>
    <i>
      <x v="1"/>
    </i>
    <i>
      <x v="8"/>
    </i>
    <i>
      <x v="18"/>
    </i>
    <i t="grand">
      <x/>
    </i>
  </rowItems>
  <colFields count="1">
    <field x="-2"/>
  </colFields>
  <colItems count="4">
    <i>
      <x/>
    </i>
    <i i="1">
      <x v="1"/>
    </i>
    <i i="2">
      <x v="2"/>
    </i>
    <i i="3">
      <x v="3"/>
    </i>
  </colItems>
  <dataFields count="4">
    <dataField name="Sum of Amount" fld="1" baseField="0" baseItem="0"/>
    <dataField name="Sum of Units" fld="2" baseField="0" baseItem="0"/>
    <dataField name="Sum of Profit" fld="3" baseField="0" baseItem="0" numFmtId="1"/>
    <dataField fld="4" subtotal="count" baseField="0" baseItem="0"/>
  </dataFields>
  <formats count="1">
    <format dxfId="2">
      <pivotArea outline="0" collapsedLevelsAreSubtotals="1" fieldPosition="0">
        <references count="1">
          <reference field="4294967294" count="1" selected="0">
            <x v="2"/>
          </reference>
        </references>
      </pivotArea>
    </format>
  </formats>
  <conditionalFormats count="1">
    <conditionalFormat priority="1">
      <pivotAreas count="1">
        <pivotArea type="data" outline="0" collapsedLevelsAreSubtotals="1" fieldPosition="0">
          <references count="1">
            <reference field="4294967294" count="1" selected="0">
              <x v="3"/>
            </reference>
          </references>
        </pivotArea>
      </pivotAreas>
    </conditionalFormat>
  </conditionalFormats>
  <pivotHierarchies count="15">
    <pivotHierarchy dragToData="1"/>
    <pivotHierarchy multipleItemSelectionAllowed="1" dragToData="1">
      <members count="1" level="1">
        <member name="[data].[Geography].&amp;[USA]"/>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0430BD1D-4E72-4D81-9694-E41CEC9AB2E2}" sourceName="Sales Person">
  <pivotTables>
    <pivotTable tabId="7" name="PivotTable1"/>
  </pivotTables>
  <data>
    <tabular pivotCacheId="2104927121">
      <items count="10">
        <i x="7" s="1"/>
        <i x="1"/>
        <i x="3"/>
        <i x="5"/>
        <i x="4"/>
        <i x="6"/>
        <i x="8"/>
        <i x="2"/>
        <i x="9"/>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B8633ABB-6FC5-4B73-9A11-A1CB68D53116}" sourceName="Geography">
  <pivotTables>
    <pivotTable tabId="12" name="PivotTable8"/>
  </pivotTables>
  <data>
    <tabular pivotCacheId="39314041">
      <items count="6">
        <i x="4" s="1"/>
        <i x="2" s="1"/>
        <i x="5" s="1"/>
        <i x="0" s="1"/>
        <i x="3"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40D51E28-9555-41B3-84AC-EE3222D6813C}" sourceName="[data].[Geography]">
  <pivotTables>
    <pivotTable tabId="14" name="PivotTable11"/>
  </pivotTables>
  <data>
    <olap pivotCacheId="650689344">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mp;[USA]"/>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E97CAD85-C898-4DED-954D-D026DCC051AD}" cache="Slicer_Sales_Person" caption="Sales Person" columnCount="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6C237C8B-B74C-4638-8805-9AB16A872DB0}" cache="Slicer_Geography" caption="Geography"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E1FF7CBC-568D-4CF0-9524-4B2EAF75DF5B}" cache="Slicer_Geography1" caption="Geography"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Z10:AA32" totalsRowShown="0">
  <autoFilter ref="Z10:AA32" xr:uid="{6DAC1E92-D947-4232-891E-65555AD7A47E}"/>
  <tableColumns count="2">
    <tableColumn id="1" xr3:uid="{1B8963D1-E60F-4400-A175-651A513B826F}" name="Product"/>
    <tableColumn id="2" xr3:uid="{1798A7DA-FB9F-46D3-AA0A-B6BCA4A81AC3}" name="Cost per unit" dataDxfId="3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E0BB4C-4E1E-484A-92AD-3E741A22738E}" name="data" displayName="data" ref="C10:J311" totalsRowCount="1" headerRowDxfId="30">
  <tableColumns count="8">
    <tableColumn id="1" xr3:uid="{3B348034-378B-477C-BF02-E2393493A70E}" name="Sales Person"/>
    <tableColumn id="2" xr3:uid="{BFC9D4BA-C9AB-479F-95FA-81A4728F62AB}" name="Geography"/>
    <tableColumn id="3" xr3:uid="{63A28640-3F71-47D3-8BEF-18115845861F}" name="Product"/>
    <tableColumn id="4" xr3:uid="{3D6859BA-A605-49C8-9D89-D2EE6B9E1A1C}" name="Amount" dataDxfId="29" totalsRowDxfId="28"/>
    <tableColumn id="5" xr3:uid="{50A3FD60-BE0D-4560-8B7B-FF5F2D62E38D}" name="Units" dataDxfId="27" totalsRowDxfId="26"/>
    <tableColumn id="6" xr3:uid="{80D15826-F115-46B3-844F-487C03A3C934}" name="Cost Price" dataDxfId="25">
      <calculatedColumnFormula>_xlfn.XLOOKUP(data[[#This Row],[Product]],products[Product],products[Cost per unit])</calculatedColumnFormula>
    </tableColumn>
    <tableColumn id="9" xr3:uid="{D27138FA-5844-4F82-A6A5-4A4A47CA6D65}" name="Total Cost Price" totalsRowFunction="custom" dataDxfId="24" totalsRowDxfId="23">
      <calculatedColumnFormula>data[[#This Row],[Units]]*data[[#This Row],[Cost Price]]</calculatedColumnFormula>
      <totalsRowFormula>SUM(I11:I310)</totalsRowFormula>
    </tableColumn>
    <tableColumn id="10" xr3:uid="{58995A50-D00F-487B-A438-412DF93116F1}" name="Profit" totalsRowFunction="custom" dataDxfId="22" totalsRowDxfId="21">
      <calculatedColumnFormula>data[[#This Row],[Amount]]-data[[#This Row],[Total Cost Price]]</calculatedColumnFormula>
      <totalsRowFormula>SUM(J11:J310)</totalsRow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7F6A977-75E5-4A6F-AEB2-235252029BB9}" name="data4" displayName="data4" ref="B4:F304" totalsRowShown="0" headerRowDxfId="20">
  <sortState xmlns:xlrd2="http://schemas.microsoft.com/office/spreadsheetml/2017/richdata2" ref="B5:F304">
    <sortCondition descending="1" ref="F4:F304"/>
  </sortState>
  <tableColumns count="5">
    <tableColumn id="1" xr3:uid="{699DFF11-023D-4C14-A1E5-11005C93EC9A}" name="Sales Person"/>
    <tableColumn id="2" xr3:uid="{6101E0AA-B883-43AF-A862-4C158ECC7E67}" name="Geography"/>
    <tableColumn id="3" xr3:uid="{CFC91822-5C9D-43F4-BE2D-A878B9F5CAB8}" name="Product"/>
    <tableColumn id="4" xr3:uid="{024783EF-1107-49C5-87BB-F9E8B88C6656}" name="Amount" dataDxfId="19"/>
    <tableColumn id="5" xr3:uid="{9510427D-173B-4B3C-83A5-8B51B33E8EAF}" name="Units" dataDxfId="1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508C565-8583-481E-9E78-631795F5340E}" name="data45" displayName="data45" ref="B4:F304" totalsRowShown="0" headerRowDxfId="17">
  <sortState xmlns:xlrd2="http://schemas.microsoft.com/office/spreadsheetml/2017/richdata2" ref="B5:F304">
    <sortCondition descending="1" ref="F4:F304"/>
  </sortState>
  <tableColumns count="5">
    <tableColumn id="1" xr3:uid="{6BA7E007-565F-47F2-967D-FC651930E952}" name="Sales Person"/>
    <tableColumn id="2" xr3:uid="{29D58624-33F0-417F-8723-1730BF909166}" name="Geography"/>
    <tableColumn id="3" xr3:uid="{B40F4F84-DA49-47F7-9457-2EFE71D378AF}" name="Product"/>
    <tableColumn id="4" xr3:uid="{A4328459-7B6D-43E2-8BF5-2F95F739652A}" name="Amount" dataDxfId="16"/>
    <tableColumn id="5" xr3:uid="{DAB9E326-F5F3-42D9-B11D-9DB7F0244B24}" name="Units" dataDxfId="15"/>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FDC556C-1E6C-48A3-AF20-C2CC9B43999F}" name="data8" displayName="data8" ref="P2:T302" totalsRowShown="0" headerRowDxfId="13">
  <autoFilter ref="P2:T302" xr:uid="{9FDC556C-1E6C-48A3-AF20-C2CC9B43999F}"/>
  <tableColumns count="5">
    <tableColumn id="1" xr3:uid="{92564B96-D7A9-41F8-90E8-61F8B4470553}" name="Sales Person"/>
    <tableColumn id="2" xr3:uid="{B7E687E1-5172-4CEF-A715-5DBD82353372}" name="Geography"/>
    <tableColumn id="3" xr3:uid="{4E192BF1-2244-4257-8C59-6F649549A55C}" name="Product"/>
    <tableColumn id="4" xr3:uid="{34BDBB6D-65E8-48AE-85E8-DD081D2D24C5}" name="Amount" dataDxfId="12"/>
    <tableColumn id="5" xr3:uid="{158EE303-9AD0-4179-9062-40CE623DE025}" name="Units" dataDxfId="11"/>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064C66C-40AA-4F69-88C2-7C714B5C2FF0}" name="data9" displayName="data9" ref="B3:I303" totalsRowShown="0" headerRowDxfId="8">
  <autoFilter ref="B3:I303" xr:uid="{9064C66C-40AA-4F69-88C2-7C714B5C2FF0}"/>
  <tableColumns count="8">
    <tableColumn id="1" xr3:uid="{F60EBC66-A181-45D0-A641-E76416CABA02}" name="Sales Person"/>
    <tableColumn id="2" xr3:uid="{849967B3-520A-4FF5-A0FB-C6925BD70359}" name="Geography"/>
    <tableColumn id="3" xr3:uid="{8278BB94-65A5-44F3-9A2C-27E653DBE23F}" name="Product"/>
    <tableColumn id="4" xr3:uid="{0ED47386-E34F-416E-A052-2E6B4915DC8E}" name="Amount" dataDxfId="7"/>
    <tableColumn id="5" xr3:uid="{C1FB7A55-9DCD-46FF-BF3C-290A55F96699}" name="Units" dataDxfId="6"/>
    <tableColumn id="6" xr3:uid="{686205E9-944F-434F-8A14-F19DC7720D26}" name="Cost per Unit" dataDxfId="5">
      <calculatedColumnFormula>_xlfn.XLOOKUP(data9[[#This Row],[Product]],products[Product],products[Cost per unit])</calculatedColumnFormula>
    </tableColumn>
    <tableColumn id="9" xr3:uid="{FD6B38BC-2003-4189-AD47-E3B8F0192F8D}" name="Total Cost" dataDxfId="4">
      <calculatedColumnFormula>data9[[#This Row],[Cost per Unit]]*data9[[#This Row],[Units]]</calculatedColumnFormula>
    </tableColumn>
    <tableColumn id="10" xr3:uid="{65DD921B-A935-4952-9619-016E7BC5025F}" name="Total Profit" dataDxfId="3">
      <calculatedColumnFormula>data9[[#This Row],[Amount]]-data9[[#This Row],[Total Cost]]</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4.xml"/><Relationship Id="rId1" Type="http://schemas.openxmlformats.org/officeDocument/2006/relationships/pivotTable" Target="../pivotTables/pivotTable6.xml"/><Relationship Id="rId4" Type="http://schemas.microsoft.com/office/2007/relationships/slicer" Target="../slicers/slicer2.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E0CDC-532D-42FC-820A-01A044137819}">
  <dimension ref="B2:C12"/>
  <sheetViews>
    <sheetView tabSelected="1" workbookViewId="0">
      <selection activeCell="E18" sqref="E18"/>
    </sheetView>
  </sheetViews>
  <sheetFormatPr defaultRowHeight="14.4" x14ac:dyDescent="0.3"/>
  <sheetData>
    <row r="2" spans="2:3" x14ac:dyDescent="0.3">
      <c r="B2" s="7" t="s">
        <v>42</v>
      </c>
      <c r="C2" s="1"/>
    </row>
    <row r="3" spans="2:3" x14ac:dyDescent="0.3">
      <c r="B3" s="5">
        <v>1</v>
      </c>
      <c r="C3" s="6" t="s">
        <v>43</v>
      </c>
    </row>
    <row r="4" spans="2:3" x14ac:dyDescent="0.3">
      <c r="B4" s="5">
        <v>2</v>
      </c>
      <c r="C4" s="6" t="s">
        <v>52</v>
      </c>
    </row>
    <row r="5" spans="2:3" x14ac:dyDescent="0.3">
      <c r="B5" s="5">
        <v>3</v>
      </c>
      <c r="C5" s="6" t="s">
        <v>44</v>
      </c>
    </row>
    <row r="6" spans="2:3" x14ac:dyDescent="0.3">
      <c r="B6" s="5">
        <v>4</v>
      </c>
      <c r="C6" s="6" t="s">
        <v>45</v>
      </c>
    </row>
    <row r="7" spans="2:3" x14ac:dyDescent="0.3">
      <c r="B7" s="5">
        <v>5</v>
      </c>
      <c r="C7" s="6" t="s">
        <v>53</v>
      </c>
    </row>
    <row r="8" spans="2:3" x14ac:dyDescent="0.3">
      <c r="B8" s="5">
        <v>6</v>
      </c>
      <c r="C8" s="6" t="s">
        <v>54</v>
      </c>
    </row>
    <row r="9" spans="2:3" x14ac:dyDescent="0.3">
      <c r="B9" s="5">
        <v>7</v>
      </c>
      <c r="C9" s="6" t="s">
        <v>48</v>
      </c>
    </row>
    <row r="10" spans="2:3" x14ac:dyDescent="0.3">
      <c r="B10" s="5">
        <v>8</v>
      </c>
      <c r="C10" s="6" t="s">
        <v>51</v>
      </c>
    </row>
    <row r="11" spans="2:3" x14ac:dyDescent="0.3">
      <c r="B11" s="5">
        <v>9</v>
      </c>
      <c r="C11" s="6" t="s">
        <v>46</v>
      </c>
    </row>
    <row r="12" spans="2:3" x14ac:dyDescent="0.3">
      <c r="B12" s="5">
        <v>10</v>
      </c>
      <c r="C12" s="6"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C10:AA657"/>
  <sheetViews>
    <sheetView showGridLines="0" zoomScale="145" zoomScaleNormal="145" workbookViewId="0">
      <selection activeCell="D223" sqref="D223"/>
    </sheetView>
  </sheetViews>
  <sheetFormatPr defaultRowHeight="14.4" x14ac:dyDescent="0.3"/>
  <cols>
    <col min="1" max="1" width="1.6640625" customWidth="1"/>
    <col min="2" max="2" width="3.6640625" customWidth="1"/>
    <col min="3" max="3" width="19.5546875" customWidth="1"/>
    <col min="4" max="4" width="14.6640625" customWidth="1"/>
    <col min="5" max="5" width="21.88671875" bestFit="1" customWidth="1"/>
    <col min="6" max="6" width="13.5546875" customWidth="1"/>
    <col min="7" max="7" width="11.6640625" customWidth="1"/>
    <col min="9" max="9" width="14.33203125" bestFit="1" customWidth="1"/>
    <col min="10" max="10" width="10.109375" bestFit="1" customWidth="1"/>
    <col min="13" max="13" width="3.88671875" customWidth="1"/>
    <col min="14" max="14" width="53.88671875" customWidth="1"/>
    <col min="28" max="28" width="21.88671875" bestFit="1" customWidth="1"/>
    <col min="29" max="29" width="14.44140625" customWidth="1"/>
    <col min="34" max="34" width="21.88671875" customWidth="1"/>
  </cols>
  <sheetData>
    <row r="10" spans="3:27" x14ac:dyDescent="0.3">
      <c r="C10" s="4" t="s">
        <v>11</v>
      </c>
      <c r="D10" s="4" t="s">
        <v>12</v>
      </c>
      <c r="E10" s="4" t="s">
        <v>0</v>
      </c>
      <c r="F10" s="8" t="s">
        <v>1</v>
      </c>
      <c r="G10" s="8" t="s">
        <v>49</v>
      </c>
      <c r="H10" s="4" t="s">
        <v>85</v>
      </c>
      <c r="I10" s="4" t="s">
        <v>87</v>
      </c>
      <c r="J10" s="4" t="s">
        <v>83</v>
      </c>
      <c r="K10" s="7" t="s">
        <v>42</v>
      </c>
      <c r="L10" s="1"/>
      <c r="Z10" t="s">
        <v>0</v>
      </c>
      <c r="AA10" t="s">
        <v>50</v>
      </c>
    </row>
    <row r="11" spans="3:27" x14ac:dyDescent="0.3">
      <c r="C11" t="s">
        <v>40</v>
      </c>
      <c r="D11" t="s">
        <v>37</v>
      </c>
      <c r="E11" t="s">
        <v>30</v>
      </c>
      <c r="F11" s="2">
        <v>1624</v>
      </c>
      <c r="G11" s="3">
        <v>114</v>
      </c>
      <c r="H11">
        <f>_xlfn.XLOOKUP(data[[#This Row],[Product]],products[Product],products[Cost per unit])</f>
        <v>14.49</v>
      </c>
      <c r="I11">
        <f>data[[#This Row],[Units]]*data[[#This Row],[Cost Price]]</f>
        <v>1651.8600000000001</v>
      </c>
      <c r="J11" s="2">
        <f>data[[#This Row],[Amount]]-data[[#This Row],[Total Cost Price]]</f>
        <v>-27.860000000000127</v>
      </c>
      <c r="K11" s="5">
        <v>1</v>
      </c>
      <c r="L11" s="6" t="s">
        <v>43</v>
      </c>
      <c r="Z11" t="s">
        <v>13</v>
      </c>
      <c r="AA11" s="9">
        <v>9.33</v>
      </c>
    </row>
    <row r="12" spans="3:27" x14ac:dyDescent="0.3">
      <c r="C12" t="s">
        <v>8</v>
      </c>
      <c r="D12" t="s">
        <v>35</v>
      </c>
      <c r="E12" t="s">
        <v>32</v>
      </c>
      <c r="F12" s="2">
        <v>6706</v>
      </c>
      <c r="G12" s="3">
        <v>459</v>
      </c>
      <c r="H12">
        <f>_xlfn.XLOOKUP(data[[#This Row],[Product]],products[Product],products[Cost per unit])</f>
        <v>8.65</v>
      </c>
      <c r="I12">
        <f>data[[#This Row],[Units]]*data[[#This Row],[Cost Price]]</f>
        <v>3970.3500000000004</v>
      </c>
      <c r="J12" s="2">
        <f>data[[#This Row],[Amount]]-data[[#This Row],[Total Cost Price]]</f>
        <v>2735.6499999999996</v>
      </c>
      <c r="K12" s="5">
        <v>2</v>
      </c>
      <c r="L12" s="6" t="s">
        <v>52</v>
      </c>
      <c r="Z12" t="s">
        <v>14</v>
      </c>
      <c r="AA12" s="9">
        <v>11.7</v>
      </c>
    </row>
    <row r="13" spans="3:27" x14ac:dyDescent="0.3">
      <c r="C13" t="s">
        <v>9</v>
      </c>
      <c r="D13" t="s">
        <v>35</v>
      </c>
      <c r="E13" t="s">
        <v>4</v>
      </c>
      <c r="F13" s="2">
        <v>959</v>
      </c>
      <c r="G13" s="3">
        <v>147</v>
      </c>
      <c r="H13">
        <f>_xlfn.XLOOKUP(data[[#This Row],[Product]],products[Product],products[Cost per unit])</f>
        <v>11.88</v>
      </c>
      <c r="I13">
        <f>data[[#This Row],[Units]]*data[[#This Row],[Cost Price]]</f>
        <v>1746.3600000000001</v>
      </c>
      <c r="J13" s="2">
        <f>data[[#This Row],[Amount]]-data[[#This Row],[Total Cost Price]]</f>
        <v>-787.36000000000013</v>
      </c>
      <c r="K13" s="5">
        <v>3</v>
      </c>
      <c r="L13" s="6" t="s">
        <v>44</v>
      </c>
      <c r="Z13" t="s">
        <v>4</v>
      </c>
      <c r="AA13" s="9">
        <v>11.88</v>
      </c>
    </row>
    <row r="14" spans="3:27" x14ac:dyDescent="0.3">
      <c r="C14" t="s">
        <v>41</v>
      </c>
      <c r="D14" t="s">
        <v>36</v>
      </c>
      <c r="E14" t="s">
        <v>18</v>
      </c>
      <c r="F14" s="2">
        <v>9632</v>
      </c>
      <c r="G14" s="3">
        <v>288</v>
      </c>
      <c r="H14">
        <f>_xlfn.XLOOKUP(data[[#This Row],[Product]],products[Product],products[Cost per unit])</f>
        <v>6.47</v>
      </c>
      <c r="I14">
        <f>data[[#This Row],[Units]]*data[[#This Row],[Cost Price]]</f>
        <v>1863.36</v>
      </c>
      <c r="J14" s="2">
        <f>data[[#This Row],[Amount]]-data[[#This Row],[Total Cost Price]]</f>
        <v>7768.64</v>
      </c>
      <c r="K14" s="5">
        <v>4</v>
      </c>
      <c r="L14" s="6" t="s">
        <v>45</v>
      </c>
      <c r="Z14" t="s">
        <v>15</v>
      </c>
      <c r="AA14" s="9">
        <v>11.73</v>
      </c>
    </row>
    <row r="15" spans="3:27" x14ac:dyDescent="0.3">
      <c r="C15" t="s">
        <v>6</v>
      </c>
      <c r="D15" t="s">
        <v>39</v>
      </c>
      <c r="E15" t="s">
        <v>25</v>
      </c>
      <c r="F15" s="2">
        <v>2100</v>
      </c>
      <c r="G15" s="3">
        <v>414</v>
      </c>
      <c r="H15">
        <f>_xlfn.XLOOKUP(data[[#This Row],[Product]],products[Product],products[Cost per unit])</f>
        <v>13.15</v>
      </c>
      <c r="I15">
        <f>data[[#This Row],[Units]]*data[[#This Row],[Cost Price]]</f>
        <v>5444.1</v>
      </c>
      <c r="J15" s="2">
        <f>data[[#This Row],[Amount]]-data[[#This Row],[Total Cost Price]]</f>
        <v>-3344.1000000000004</v>
      </c>
      <c r="K15" s="5">
        <v>5</v>
      </c>
      <c r="L15" s="6" t="s">
        <v>53</v>
      </c>
      <c r="Z15" t="s">
        <v>16</v>
      </c>
      <c r="AA15" s="9">
        <v>8.7899999999999991</v>
      </c>
    </row>
    <row r="16" spans="3:27" x14ac:dyDescent="0.3">
      <c r="C16" t="s">
        <v>40</v>
      </c>
      <c r="D16" t="s">
        <v>35</v>
      </c>
      <c r="E16" t="s">
        <v>33</v>
      </c>
      <c r="F16" s="2">
        <v>8869</v>
      </c>
      <c r="G16" s="3">
        <v>432</v>
      </c>
      <c r="H16">
        <f>_xlfn.XLOOKUP(data[[#This Row],[Product]],products[Product],products[Cost per unit])</f>
        <v>12.37</v>
      </c>
      <c r="I16">
        <f>data[[#This Row],[Units]]*data[[#This Row],[Cost Price]]</f>
        <v>5343.8399999999992</v>
      </c>
      <c r="J16" s="2">
        <f>data[[#This Row],[Amount]]-data[[#This Row],[Total Cost Price]]</f>
        <v>3525.1600000000008</v>
      </c>
      <c r="K16" s="5">
        <v>6</v>
      </c>
      <c r="L16" s="6" t="s">
        <v>54</v>
      </c>
      <c r="Z16" t="s">
        <v>17</v>
      </c>
      <c r="AA16" s="9">
        <v>3.11</v>
      </c>
    </row>
    <row r="17" spans="3:27" x14ac:dyDescent="0.3">
      <c r="C17" t="s">
        <v>6</v>
      </c>
      <c r="D17" t="s">
        <v>38</v>
      </c>
      <c r="E17" t="s">
        <v>31</v>
      </c>
      <c r="F17" s="2">
        <v>2681</v>
      </c>
      <c r="G17" s="3">
        <v>54</v>
      </c>
      <c r="H17">
        <f>_xlfn.XLOOKUP(data[[#This Row],[Product]],products[Product],products[Cost per unit])</f>
        <v>5.79</v>
      </c>
      <c r="I17">
        <f>data[[#This Row],[Units]]*data[[#This Row],[Cost Price]]</f>
        <v>312.66000000000003</v>
      </c>
      <c r="J17" s="2">
        <f>data[[#This Row],[Amount]]-data[[#This Row],[Total Cost Price]]</f>
        <v>2368.34</v>
      </c>
      <c r="K17" s="5">
        <v>7</v>
      </c>
      <c r="L17" s="6" t="s">
        <v>48</v>
      </c>
      <c r="Z17" t="s">
        <v>18</v>
      </c>
      <c r="AA17" s="9">
        <v>6.47</v>
      </c>
    </row>
    <row r="18" spans="3:27" x14ac:dyDescent="0.3">
      <c r="C18" t="s">
        <v>8</v>
      </c>
      <c r="D18" t="s">
        <v>35</v>
      </c>
      <c r="E18" t="s">
        <v>22</v>
      </c>
      <c r="F18" s="2">
        <v>5012</v>
      </c>
      <c r="G18" s="3">
        <v>210</v>
      </c>
      <c r="H18">
        <f>_xlfn.XLOOKUP(data[[#This Row],[Product]],products[Product],products[Cost per unit])</f>
        <v>9.77</v>
      </c>
      <c r="I18">
        <f>data[[#This Row],[Units]]*data[[#This Row],[Cost Price]]</f>
        <v>2051.6999999999998</v>
      </c>
      <c r="J18" s="2">
        <f>data[[#This Row],[Amount]]-data[[#This Row],[Total Cost Price]]</f>
        <v>2960.3</v>
      </c>
      <c r="K18" s="5">
        <v>8</v>
      </c>
      <c r="L18" s="6" t="s">
        <v>51</v>
      </c>
      <c r="Z18" t="s">
        <v>19</v>
      </c>
      <c r="AA18" s="9">
        <v>7.64</v>
      </c>
    </row>
    <row r="19" spans="3:27" x14ac:dyDescent="0.3">
      <c r="C19" t="s">
        <v>7</v>
      </c>
      <c r="D19" t="s">
        <v>38</v>
      </c>
      <c r="E19" t="s">
        <v>14</v>
      </c>
      <c r="F19" s="2">
        <v>1281</v>
      </c>
      <c r="G19" s="3">
        <v>75</v>
      </c>
      <c r="H19">
        <f>_xlfn.XLOOKUP(data[[#This Row],[Product]],products[Product],products[Cost per unit])</f>
        <v>11.7</v>
      </c>
      <c r="I19">
        <f>data[[#This Row],[Units]]*data[[#This Row],[Cost Price]]</f>
        <v>877.5</v>
      </c>
      <c r="J19" s="2">
        <f>data[[#This Row],[Amount]]-data[[#This Row],[Total Cost Price]]</f>
        <v>403.5</v>
      </c>
      <c r="K19" s="5">
        <v>9</v>
      </c>
      <c r="L19" s="6" t="s">
        <v>46</v>
      </c>
      <c r="Z19" t="s">
        <v>20</v>
      </c>
      <c r="AA19" s="9">
        <v>10.62</v>
      </c>
    </row>
    <row r="20" spans="3:27" x14ac:dyDescent="0.3">
      <c r="C20" t="s">
        <v>5</v>
      </c>
      <c r="D20" t="s">
        <v>37</v>
      </c>
      <c r="E20" t="s">
        <v>14</v>
      </c>
      <c r="F20" s="2">
        <v>4991</v>
      </c>
      <c r="G20" s="3">
        <v>12</v>
      </c>
      <c r="H20">
        <f>_xlfn.XLOOKUP(data[[#This Row],[Product]],products[Product],products[Cost per unit])</f>
        <v>11.7</v>
      </c>
      <c r="I20">
        <f>data[[#This Row],[Units]]*data[[#This Row],[Cost Price]]</f>
        <v>140.39999999999998</v>
      </c>
      <c r="J20" s="2">
        <f>data[[#This Row],[Amount]]-data[[#This Row],[Total Cost Price]]</f>
        <v>4850.6000000000004</v>
      </c>
      <c r="K20" s="5">
        <v>10</v>
      </c>
      <c r="L20" s="6" t="s">
        <v>47</v>
      </c>
      <c r="Z20" t="s">
        <v>21</v>
      </c>
      <c r="AA20" s="9">
        <v>9</v>
      </c>
    </row>
    <row r="21" spans="3:27" x14ac:dyDescent="0.3">
      <c r="C21" t="s">
        <v>2</v>
      </c>
      <c r="D21" t="s">
        <v>39</v>
      </c>
      <c r="E21" t="s">
        <v>25</v>
      </c>
      <c r="F21" s="2">
        <v>1785</v>
      </c>
      <c r="G21" s="3">
        <v>462</v>
      </c>
      <c r="H21">
        <f>_xlfn.XLOOKUP(data[[#This Row],[Product]],products[Product],products[Cost per unit])</f>
        <v>13.15</v>
      </c>
      <c r="I21">
        <f>data[[#This Row],[Units]]*data[[#This Row],[Cost Price]]</f>
        <v>6075.3</v>
      </c>
      <c r="J21" s="2">
        <f>data[[#This Row],[Amount]]-data[[#This Row],[Total Cost Price]]</f>
        <v>-4290.3</v>
      </c>
      <c r="Z21" t="s">
        <v>22</v>
      </c>
      <c r="AA21" s="9">
        <v>9.77</v>
      </c>
    </row>
    <row r="22" spans="3:27" x14ac:dyDescent="0.3">
      <c r="C22" t="s">
        <v>3</v>
      </c>
      <c r="D22" t="s">
        <v>37</v>
      </c>
      <c r="E22" t="s">
        <v>17</v>
      </c>
      <c r="F22" s="2">
        <v>3983</v>
      </c>
      <c r="G22" s="3">
        <v>144</v>
      </c>
      <c r="H22">
        <f>_xlfn.XLOOKUP(data[[#This Row],[Product]],products[Product],products[Cost per unit])</f>
        <v>3.11</v>
      </c>
      <c r="I22">
        <f>data[[#This Row],[Units]]*data[[#This Row],[Cost Price]]</f>
        <v>447.84</v>
      </c>
      <c r="J22" s="2">
        <f>data[[#This Row],[Amount]]-data[[#This Row],[Total Cost Price]]</f>
        <v>3535.16</v>
      </c>
      <c r="Z22" t="s">
        <v>23</v>
      </c>
      <c r="AA22" s="9">
        <v>6.49</v>
      </c>
    </row>
    <row r="23" spans="3:27" x14ac:dyDescent="0.3">
      <c r="C23" t="s">
        <v>9</v>
      </c>
      <c r="D23" t="s">
        <v>38</v>
      </c>
      <c r="E23" t="s">
        <v>16</v>
      </c>
      <c r="F23" s="2">
        <v>2646</v>
      </c>
      <c r="G23" s="3">
        <v>120</v>
      </c>
      <c r="H23">
        <f>_xlfn.XLOOKUP(data[[#This Row],[Product]],products[Product],products[Cost per unit])</f>
        <v>8.7899999999999991</v>
      </c>
      <c r="I23">
        <f>data[[#This Row],[Units]]*data[[#This Row],[Cost Price]]</f>
        <v>1054.8</v>
      </c>
      <c r="J23" s="2">
        <f>data[[#This Row],[Amount]]-data[[#This Row],[Total Cost Price]]</f>
        <v>1591.2</v>
      </c>
      <c r="Z23" t="s">
        <v>24</v>
      </c>
      <c r="AA23" s="9">
        <v>4.97</v>
      </c>
    </row>
    <row r="24" spans="3:27" x14ac:dyDescent="0.3">
      <c r="C24" t="s">
        <v>2</v>
      </c>
      <c r="D24" t="s">
        <v>34</v>
      </c>
      <c r="E24" t="s">
        <v>13</v>
      </c>
      <c r="F24" s="2">
        <v>252</v>
      </c>
      <c r="G24" s="3">
        <v>54</v>
      </c>
      <c r="H24">
        <f>_xlfn.XLOOKUP(data[[#This Row],[Product]],products[Product],products[Cost per unit])</f>
        <v>9.33</v>
      </c>
      <c r="I24">
        <f>data[[#This Row],[Units]]*data[[#This Row],[Cost Price]]</f>
        <v>503.82</v>
      </c>
      <c r="J24" s="2">
        <f>data[[#This Row],[Amount]]-data[[#This Row],[Total Cost Price]]</f>
        <v>-251.82</v>
      </c>
      <c r="Z24" t="s">
        <v>25</v>
      </c>
      <c r="AA24" s="9">
        <v>13.15</v>
      </c>
    </row>
    <row r="25" spans="3:27" x14ac:dyDescent="0.3">
      <c r="C25" t="s">
        <v>3</v>
      </c>
      <c r="D25" t="s">
        <v>35</v>
      </c>
      <c r="E25" t="s">
        <v>25</v>
      </c>
      <c r="F25" s="2">
        <v>2464</v>
      </c>
      <c r="G25" s="3">
        <v>234</v>
      </c>
      <c r="H25">
        <f>_xlfn.XLOOKUP(data[[#This Row],[Product]],products[Product],products[Cost per unit])</f>
        <v>13.15</v>
      </c>
      <c r="I25">
        <f>data[[#This Row],[Units]]*data[[#This Row],[Cost Price]]</f>
        <v>3077.1</v>
      </c>
      <c r="J25" s="2">
        <f>data[[#This Row],[Amount]]-data[[#This Row],[Total Cost Price]]</f>
        <v>-613.09999999999991</v>
      </c>
      <c r="Z25" t="s">
        <v>26</v>
      </c>
      <c r="AA25" s="9">
        <v>5.6</v>
      </c>
    </row>
    <row r="26" spans="3:27" x14ac:dyDescent="0.3">
      <c r="C26" t="s">
        <v>3</v>
      </c>
      <c r="D26" t="s">
        <v>35</v>
      </c>
      <c r="E26" t="s">
        <v>29</v>
      </c>
      <c r="F26" s="2">
        <v>2114</v>
      </c>
      <c r="G26" s="3">
        <v>66</v>
      </c>
      <c r="H26">
        <f>_xlfn.XLOOKUP(data[[#This Row],[Product]],products[Product],products[Cost per unit])</f>
        <v>7.16</v>
      </c>
      <c r="I26">
        <f>data[[#This Row],[Units]]*data[[#This Row],[Cost Price]]</f>
        <v>472.56</v>
      </c>
      <c r="J26" s="2">
        <f>data[[#This Row],[Amount]]-data[[#This Row],[Total Cost Price]]</f>
        <v>1641.44</v>
      </c>
      <c r="Z26" t="s">
        <v>27</v>
      </c>
      <c r="AA26" s="9">
        <v>16.73</v>
      </c>
    </row>
    <row r="27" spans="3:27" x14ac:dyDescent="0.3">
      <c r="C27" t="s">
        <v>6</v>
      </c>
      <c r="D27" t="s">
        <v>37</v>
      </c>
      <c r="E27" t="s">
        <v>31</v>
      </c>
      <c r="F27" s="2">
        <v>7693</v>
      </c>
      <c r="G27" s="3">
        <v>87</v>
      </c>
      <c r="H27">
        <f>_xlfn.XLOOKUP(data[[#This Row],[Product]],products[Product],products[Cost per unit])</f>
        <v>5.79</v>
      </c>
      <c r="I27">
        <f>data[[#This Row],[Units]]*data[[#This Row],[Cost Price]]</f>
        <v>503.73</v>
      </c>
      <c r="J27" s="2">
        <f>data[[#This Row],[Amount]]-data[[#This Row],[Total Cost Price]]</f>
        <v>7189.27</v>
      </c>
      <c r="Z27" t="s">
        <v>28</v>
      </c>
      <c r="AA27" s="9">
        <v>10.38</v>
      </c>
    </row>
    <row r="28" spans="3:27" x14ac:dyDescent="0.3">
      <c r="C28" t="s">
        <v>5</v>
      </c>
      <c r="D28" t="s">
        <v>34</v>
      </c>
      <c r="E28" t="s">
        <v>20</v>
      </c>
      <c r="F28" s="2">
        <v>15610</v>
      </c>
      <c r="G28" s="3">
        <v>339</v>
      </c>
      <c r="H28">
        <f>_xlfn.XLOOKUP(data[[#This Row],[Product]],products[Product],products[Cost per unit])</f>
        <v>10.62</v>
      </c>
      <c r="I28">
        <f>data[[#This Row],[Units]]*data[[#This Row],[Cost Price]]</f>
        <v>3600.18</v>
      </c>
      <c r="J28" s="2">
        <f>data[[#This Row],[Amount]]-data[[#This Row],[Total Cost Price]]</f>
        <v>12009.82</v>
      </c>
      <c r="Z28" t="s">
        <v>29</v>
      </c>
      <c r="AA28" s="9">
        <v>7.16</v>
      </c>
    </row>
    <row r="29" spans="3:27" x14ac:dyDescent="0.3">
      <c r="C29" t="s">
        <v>41</v>
      </c>
      <c r="D29" t="s">
        <v>34</v>
      </c>
      <c r="E29" t="s">
        <v>22</v>
      </c>
      <c r="F29" s="2">
        <v>336</v>
      </c>
      <c r="G29" s="3">
        <v>144</v>
      </c>
      <c r="H29">
        <f>_xlfn.XLOOKUP(data[[#This Row],[Product]],products[Product],products[Cost per unit])</f>
        <v>9.77</v>
      </c>
      <c r="I29">
        <f>data[[#This Row],[Units]]*data[[#This Row],[Cost Price]]</f>
        <v>1406.8799999999999</v>
      </c>
      <c r="J29" s="2">
        <f>data[[#This Row],[Amount]]-data[[#This Row],[Total Cost Price]]</f>
        <v>-1070.8799999999999</v>
      </c>
      <c r="Z29" t="s">
        <v>30</v>
      </c>
      <c r="AA29" s="9">
        <v>14.49</v>
      </c>
    </row>
    <row r="30" spans="3:27" x14ac:dyDescent="0.3">
      <c r="C30" t="s">
        <v>2</v>
      </c>
      <c r="D30" t="s">
        <v>39</v>
      </c>
      <c r="E30" t="s">
        <v>20</v>
      </c>
      <c r="F30" s="2">
        <v>9443</v>
      </c>
      <c r="G30" s="3">
        <v>162</v>
      </c>
      <c r="H30">
        <f>_xlfn.XLOOKUP(data[[#This Row],[Product]],products[Product],products[Cost per unit])</f>
        <v>10.62</v>
      </c>
      <c r="I30">
        <f>data[[#This Row],[Units]]*data[[#This Row],[Cost Price]]</f>
        <v>1720.4399999999998</v>
      </c>
      <c r="J30" s="2">
        <f>data[[#This Row],[Amount]]-data[[#This Row],[Total Cost Price]]</f>
        <v>7722.56</v>
      </c>
      <c r="Z30" t="s">
        <v>31</v>
      </c>
      <c r="AA30" s="9">
        <v>5.79</v>
      </c>
    </row>
    <row r="31" spans="3:27" x14ac:dyDescent="0.3">
      <c r="C31" t="s">
        <v>9</v>
      </c>
      <c r="D31" t="s">
        <v>34</v>
      </c>
      <c r="E31" t="s">
        <v>23</v>
      </c>
      <c r="F31" s="2">
        <v>8155</v>
      </c>
      <c r="G31" s="3">
        <v>90</v>
      </c>
      <c r="H31">
        <f>_xlfn.XLOOKUP(data[[#This Row],[Product]],products[Product],products[Cost per unit])</f>
        <v>6.49</v>
      </c>
      <c r="I31">
        <f>data[[#This Row],[Units]]*data[[#This Row],[Cost Price]]</f>
        <v>584.1</v>
      </c>
      <c r="J31" s="2">
        <f>data[[#This Row],[Amount]]-data[[#This Row],[Total Cost Price]]</f>
        <v>7570.9</v>
      </c>
      <c r="Z31" t="s">
        <v>32</v>
      </c>
      <c r="AA31" s="9">
        <v>8.65</v>
      </c>
    </row>
    <row r="32" spans="3:27" x14ac:dyDescent="0.3">
      <c r="C32" t="s">
        <v>8</v>
      </c>
      <c r="D32" t="s">
        <v>38</v>
      </c>
      <c r="E32" t="s">
        <v>23</v>
      </c>
      <c r="F32" s="2">
        <v>1701</v>
      </c>
      <c r="G32" s="3">
        <v>234</v>
      </c>
      <c r="H32">
        <f>_xlfn.XLOOKUP(data[[#This Row],[Product]],products[Product],products[Cost per unit])</f>
        <v>6.49</v>
      </c>
      <c r="I32">
        <f>data[[#This Row],[Units]]*data[[#This Row],[Cost Price]]</f>
        <v>1518.66</v>
      </c>
      <c r="J32" s="2">
        <f>data[[#This Row],[Amount]]-data[[#This Row],[Total Cost Price]]</f>
        <v>182.33999999999992</v>
      </c>
      <c r="Z32" t="s">
        <v>33</v>
      </c>
      <c r="AA32" s="9">
        <v>12.37</v>
      </c>
    </row>
    <row r="33" spans="3:10" x14ac:dyDescent="0.3">
      <c r="C33" t="s">
        <v>10</v>
      </c>
      <c r="D33" t="s">
        <v>38</v>
      </c>
      <c r="E33" t="s">
        <v>22</v>
      </c>
      <c r="F33" s="2">
        <v>2205</v>
      </c>
      <c r="G33" s="3">
        <v>141</v>
      </c>
      <c r="H33">
        <f>_xlfn.XLOOKUP(data[[#This Row],[Product]],products[Product],products[Cost per unit])</f>
        <v>9.77</v>
      </c>
      <c r="I33">
        <f>data[[#This Row],[Units]]*data[[#This Row],[Cost Price]]</f>
        <v>1377.57</v>
      </c>
      <c r="J33" s="2">
        <f>data[[#This Row],[Amount]]-data[[#This Row],[Total Cost Price]]</f>
        <v>827.43000000000006</v>
      </c>
    </row>
    <row r="34" spans="3:10" x14ac:dyDescent="0.3">
      <c r="C34" t="s">
        <v>8</v>
      </c>
      <c r="D34" t="s">
        <v>37</v>
      </c>
      <c r="E34" t="s">
        <v>19</v>
      </c>
      <c r="F34" s="2">
        <v>1771</v>
      </c>
      <c r="G34" s="3">
        <v>204</v>
      </c>
      <c r="H34">
        <f>_xlfn.XLOOKUP(data[[#This Row],[Product]],products[Product],products[Cost per unit])</f>
        <v>7.64</v>
      </c>
      <c r="I34">
        <f>data[[#This Row],[Units]]*data[[#This Row],[Cost Price]]</f>
        <v>1558.56</v>
      </c>
      <c r="J34" s="2">
        <f>data[[#This Row],[Amount]]-data[[#This Row],[Total Cost Price]]</f>
        <v>212.44000000000005</v>
      </c>
    </row>
    <row r="35" spans="3:10" x14ac:dyDescent="0.3">
      <c r="C35" t="s">
        <v>41</v>
      </c>
      <c r="D35" t="s">
        <v>35</v>
      </c>
      <c r="E35" t="s">
        <v>15</v>
      </c>
      <c r="F35" s="2">
        <v>2114</v>
      </c>
      <c r="G35" s="3">
        <v>186</v>
      </c>
      <c r="H35">
        <f>_xlfn.XLOOKUP(data[[#This Row],[Product]],products[Product],products[Cost per unit])</f>
        <v>11.73</v>
      </c>
      <c r="I35">
        <f>data[[#This Row],[Units]]*data[[#This Row],[Cost Price]]</f>
        <v>2181.7800000000002</v>
      </c>
      <c r="J35" s="2">
        <f>data[[#This Row],[Amount]]-data[[#This Row],[Total Cost Price]]</f>
        <v>-67.7800000000002</v>
      </c>
    </row>
    <row r="36" spans="3:10" x14ac:dyDescent="0.3">
      <c r="C36" t="s">
        <v>41</v>
      </c>
      <c r="D36" t="s">
        <v>36</v>
      </c>
      <c r="E36" t="s">
        <v>13</v>
      </c>
      <c r="F36" s="2">
        <v>10311</v>
      </c>
      <c r="G36" s="3">
        <v>231</v>
      </c>
      <c r="H36">
        <f>_xlfn.XLOOKUP(data[[#This Row],[Product]],products[Product],products[Cost per unit])</f>
        <v>9.33</v>
      </c>
      <c r="I36">
        <f>data[[#This Row],[Units]]*data[[#This Row],[Cost Price]]</f>
        <v>2155.23</v>
      </c>
      <c r="J36" s="2">
        <f>data[[#This Row],[Amount]]-data[[#This Row],[Total Cost Price]]</f>
        <v>8155.77</v>
      </c>
    </row>
    <row r="37" spans="3:10" x14ac:dyDescent="0.3">
      <c r="C37" t="s">
        <v>3</v>
      </c>
      <c r="D37" t="s">
        <v>39</v>
      </c>
      <c r="E37" t="s">
        <v>16</v>
      </c>
      <c r="F37" s="2">
        <v>21</v>
      </c>
      <c r="G37" s="3">
        <v>168</v>
      </c>
      <c r="H37">
        <f>_xlfn.XLOOKUP(data[[#This Row],[Product]],products[Product],products[Cost per unit])</f>
        <v>8.7899999999999991</v>
      </c>
      <c r="I37">
        <f>data[[#This Row],[Units]]*data[[#This Row],[Cost Price]]</f>
        <v>1476.7199999999998</v>
      </c>
      <c r="J37" s="2">
        <f>data[[#This Row],[Amount]]-data[[#This Row],[Total Cost Price]]</f>
        <v>-1455.7199999999998</v>
      </c>
    </row>
    <row r="38" spans="3:10" x14ac:dyDescent="0.3">
      <c r="C38" t="s">
        <v>10</v>
      </c>
      <c r="D38" t="s">
        <v>35</v>
      </c>
      <c r="E38" t="s">
        <v>20</v>
      </c>
      <c r="F38" s="2">
        <v>1974</v>
      </c>
      <c r="G38" s="3">
        <v>195</v>
      </c>
      <c r="H38">
        <f>_xlfn.XLOOKUP(data[[#This Row],[Product]],products[Product],products[Cost per unit])</f>
        <v>10.62</v>
      </c>
      <c r="I38">
        <f>data[[#This Row],[Units]]*data[[#This Row],[Cost Price]]</f>
        <v>2070.8999999999996</v>
      </c>
      <c r="J38" s="2">
        <f>data[[#This Row],[Amount]]-data[[#This Row],[Total Cost Price]]</f>
        <v>-96.899999999999636</v>
      </c>
    </row>
    <row r="39" spans="3:10" x14ac:dyDescent="0.3">
      <c r="C39" t="s">
        <v>5</v>
      </c>
      <c r="D39" t="s">
        <v>36</v>
      </c>
      <c r="E39" t="s">
        <v>23</v>
      </c>
      <c r="F39" s="2">
        <v>6314</v>
      </c>
      <c r="G39" s="3">
        <v>15</v>
      </c>
      <c r="H39">
        <f>_xlfn.XLOOKUP(data[[#This Row],[Product]],products[Product],products[Cost per unit])</f>
        <v>6.49</v>
      </c>
      <c r="I39">
        <f>data[[#This Row],[Units]]*data[[#This Row],[Cost Price]]</f>
        <v>97.350000000000009</v>
      </c>
      <c r="J39" s="2">
        <f>data[[#This Row],[Amount]]-data[[#This Row],[Total Cost Price]]</f>
        <v>6216.65</v>
      </c>
    </row>
    <row r="40" spans="3:10" x14ac:dyDescent="0.3">
      <c r="C40" t="s">
        <v>10</v>
      </c>
      <c r="D40" t="s">
        <v>37</v>
      </c>
      <c r="E40" t="s">
        <v>23</v>
      </c>
      <c r="F40" s="2">
        <v>4683</v>
      </c>
      <c r="G40" s="3">
        <v>30</v>
      </c>
      <c r="H40">
        <f>_xlfn.XLOOKUP(data[[#This Row],[Product]],products[Product],products[Cost per unit])</f>
        <v>6.49</v>
      </c>
      <c r="I40">
        <f>data[[#This Row],[Units]]*data[[#This Row],[Cost Price]]</f>
        <v>194.70000000000002</v>
      </c>
      <c r="J40" s="2">
        <f>data[[#This Row],[Amount]]-data[[#This Row],[Total Cost Price]]</f>
        <v>4488.3</v>
      </c>
    </row>
    <row r="41" spans="3:10" x14ac:dyDescent="0.3">
      <c r="C41" t="s">
        <v>41</v>
      </c>
      <c r="D41" t="s">
        <v>37</v>
      </c>
      <c r="E41" t="s">
        <v>24</v>
      </c>
      <c r="F41" s="2">
        <v>6398</v>
      </c>
      <c r="G41" s="3">
        <v>102</v>
      </c>
      <c r="H41">
        <f>_xlfn.XLOOKUP(data[[#This Row],[Product]],products[Product],products[Cost per unit])</f>
        <v>4.97</v>
      </c>
      <c r="I41">
        <f>data[[#This Row],[Units]]*data[[#This Row],[Cost Price]]</f>
        <v>506.94</v>
      </c>
      <c r="J41" s="2">
        <f>data[[#This Row],[Amount]]-data[[#This Row],[Total Cost Price]]</f>
        <v>5891.06</v>
      </c>
    </row>
    <row r="42" spans="3:10" x14ac:dyDescent="0.3">
      <c r="C42" t="s">
        <v>2</v>
      </c>
      <c r="D42" t="s">
        <v>35</v>
      </c>
      <c r="E42" t="s">
        <v>19</v>
      </c>
      <c r="F42" s="2">
        <v>553</v>
      </c>
      <c r="G42" s="3">
        <v>15</v>
      </c>
      <c r="H42">
        <f>_xlfn.XLOOKUP(data[[#This Row],[Product]],products[Product],products[Cost per unit])</f>
        <v>7.64</v>
      </c>
      <c r="I42">
        <f>data[[#This Row],[Units]]*data[[#This Row],[Cost Price]]</f>
        <v>114.6</v>
      </c>
      <c r="J42" s="2">
        <f>data[[#This Row],[Amount]]-data[[#This Row],[Total Cost Price]]</f>
        <v>438.4</v>
      </c>
    </row>
    <row r="43" spans="3:10" x14ac:dyDescent="0.3">
      <c r="C43" t="s">
        <v>8</v>
      </c>
      <c r="D43" t="s">
        <v>39</v>
      </c>
      <c r="E43" t="s">
        <v>30</v>
      </c>
      <c r="F43" s="2">
        <v>7021</v>
      </c>
      <c r="G43" s="3">
        <v>183</v>
      </c>
      <c r="H43">
        <f>_xlfn.XLOOKUP(data[[#This Row],[Product]],products[Product],products[Cost per unit])</f>
        <v>14.49</v>
      </c>
      <c r="I43">
        <f>data[[#This Row],[Units]]*data[[#This Row],[Cost Price]]</f>
        <v>2651.67</v>
      </c>
      <c r="J43" s="2">
        <f>data[[#This Row],[Amount]]-data[[#This Row],[Total Cost Price]]</f>
        <v>4369.33</v>
      </c>
    </row>
    <row r="44" spans="3:10" x14ac:dyDescent="0.3">
      <c r="C44" t="s">
        <v>40</v>
      </c>
      <c r="D44" t="s">
        <v>39</v>
      </c>
      <c r="E44" t="s">
        <v>22</v>
      </c>
      <c r="F44" s="2">
        <v>5817</v>
      </c>
      <c r="G44" s="3">
        <v>12</v>
      </c>
      <c r="H44">
        <f>_xlfn.XLOOKUP(data[[#This Row],[Product]],products[Product],products[Cost per unit])</f>
        <v>9.77</v>
      </c>
      <c r="I44">
        <f>data[[#This Row],[Units]]*data[[#This Row],[Cost Price]]</f>
        <v>117.24</v>
      </c>
      <c r="J44" s="2">
        <f>data[[#This Row],[Amount]]-data[[#This Row],[Total Cost Price]]</f>
        <v>5699.76</v>
      </c>
    </row>
    <row r="45" spans="3:10" x14ac:dyDescent="0.3">
      <c r="C45" t="s">
        <v>41</v>
      </c>
      <c r="D45" t="s">
        <v>39</v>
      </c>
      <c r="E45" t="s">
        <v>14</v>
      </c>
      <c r="F45" s="2">
        <v>3976</v>
      </c>
      <c r="G45" s="3">
        <v>72</v>
      </c>
      <c r="H45">
        <f>_xlfn.XLOOKUP(data[[#This Row],[Product]],products[Product],products[Cost per unit])</f>
        <v>11.7</v>
      </c>
      <c r="I45">
        <f>data[[#This Row],[Units]]*data[[#This Row],[Cost Price]]</f>
        <v>842.4</v>
      </c>
      <c r="J45" s="2">
        <f>data[[#This Row],[Amount]]-data[[#This Row],[Total Cost Price]]</f>
        <v>3133.6</v>
      </c>
    </row>
    <row r="46" spans="3:10" x14ac:dyDescent="0.3">
      <c r="C46" t="s">
        <v>6</v>
      </c>
      <c r="D46" t="s">
        <v>38</v>
      </c>
      <c r="E46" t="s">
        <v>27</v>
      </c>
      <c r="F46" s="2">
        <v>1134</v>
      </c>
      <c r="G46" s="3">
        <v>282</v>
      </c>
      <c r="H46">
        <f>_xlfn.XLOOKUP(data[[#This Row],[Product]],products[Product],products[Cost per unit])</f>
        <v>16.73</v>
      </c>
      <c r="I46">
        <f>data[[#This Row],[Units]]*data[[#This Row],[Cost Price]]</f>
        <v>4717.8599999999997</v>
      </c>
      <c r="J46" s="2">
        <f>data[[#This Row],[Amount]]-data[[#This Row],[Total Cost Price]]</f>
        <v>-3583.8599999999997</v>
      </c>
    </row>
    <row r="47" spans="3:10" x14ac:dyDescent="0.3">
      <c r="C47" t="s">
        <v>2</v>
      </c>
      <c r="D47" t="s">
        <v>39</v>
      </c>
      <c r="E47" t="s">
        <v>28</v>
      </c>
      <c r="F47" s="2">
        <v>6027</v>
      </c>
      <c r="G47" s="3">
        <v>144</v>
      </c>
      <c r="H47">
        <f>_xlfn.XLOOKUP(data[[#This Row],[Product]],products[Product],products[Cost per unit])</f>
        <v>10.38</v>
      </c>
      <c r="I47">
        <f>data[[#This Row],[Units]]*data[[#This Row],[Cost Price]]</f>
        <v>1494.72</v>
      </c>
      <c r="J47" s="2">
        <f>data[[#This Row],[Amount]]-data[[#This Row],[Total Cost Price]]</f>
        <v>4532.28</v>
      </c>
    </row>
    <row r="48" spans="3:10" x14ac:dyDescent="0.3">
      <c r="C48" t="s">
        <v>6</v>
      </c>
      <c r="D48" t="s">
        <v>37</v>
      </c>
      <c r="E48" t="s">
        <v>16</v>
      </c>
      <c r="F48" s="2">
        <v>1904</v>
      </c>
      <c r="G48" s="3">
        <v>405</v>
      </c>
      <c r="H48">
        <f>_xlfn.XLOOKUP(data[[#This Row],[Product]],products[Product],products[Cost per unit])</f>
        <v>8.7899999999999991</v>
      </c>
      <c r="I48">
        <f>data[[#This Row],[Units]]*data[[#This Row],[Cost Price]]</f>
        <v>3559.95</v>
      </c>
      <c r="J48" s="2">
        <f>data[[#This Row],[Amount]]-data[[#This Row],[Total Cost Price]]</f>
        <v>-1655.9499999999998</v>
      </c>
    </row>
    <row r="49" spans="3:10" x14ac:dyDescent="0.3">
      <c r="C49" t="s">
        <v>7</v>
      </c>
      <c r="D49" t="s">
        <v>34</v>
      </c>
      <c r="E49" t="s">
        <v>32</v>
      </c>
      <c r="F49" s="2">
        <v>3262</v>
      </c>
      <c r="G49" s="3">
        <v>75</v>
      </c>
      <c r="H49">
        <f>_xlfn.XLOOKUP(data[[#This Row],[Product]],products[Product],products[Cost per unit])</f>
        <v>8.65</v>
      </c>
      <c r="I49">
        <f>data[[#This Row],[Units]]*data[[#This Row],[Cost Price]]</f>
        <v>648.75</v>
      </c>
      <c r="J49" s="2">
        <f>data[[#This Row],[Amount]]-data[[#This Row],[Total Cost Price]]</f>
        <v>2613.25</v>
      </c>
    </row>
    <row r="50" spans="3:10" x14ac:dyDescent="0.3">
      <c r="C50" t="s">
        <v>40</v>
      </c>
      <c r="D50" t="s">
        <v>34</v>
      </c>
      <c r="E50" t="s">
        <v>27</v>
      </c>
      <c r="F50" s="2">
        <v>2289</v>
      </c>
      <c r="G50" s="3">
        <v>135</v>
      </c>
      <c r="H50">
        <f>_xlfn.XLOOKUP(data[[#This Row],[Product]],products[Product],products[Cost per unit])</f>
        <v>16.73</v>
      </c>
      <c r="I50">
        <f>data[[#This Row],[Units]]*data[[#This Row],[Cost Price]]</f>
        <v>2258.5500000000002</v>
      </c>
      <c r="J50" s="2">
        <f>data[[#This Row],[Amount]]-data[[#This Row],[Total Cost Price]]</f>
        <v>30.449999999999818</v>
      </c>
    </row>
    <row r="51" spans="3:10" x14ac:dyDescent="0.3">
      <c r="C51" t="s">
        <v>5</v>
      </c>
      <c r="D51" t="s">
        <v>34</v>
      </c>
      <c r="E51" t="s">
        <v>27</v>
      </c>
      <c r="F51" s="2">
        <v>6986</v>
      </c>
      <c r="G51" s="3">
        <v>21</v>
      </c>
      <c r="H51">
        <f>_xlfn.XLOOKUP(data[[#This Row],[Product]],products[Product],products[Cost per unit])</f>
        <v>16.73</v>
      </c>
      <c r="I51">
        <f>data[[#This Row],[Units]]*data[[#This Row],[Cost Price]]</f>
        <v>351.33</v>
      </c>
      <c r="J51" s="2">
        <f>data[[#This Row],[Amount]]-data[[#This Row],[Total Cost Price]]</f>
        <v>6634.67</v>
      </c>
    </row>
    <row r="52" spans="3:10" x14ac:dyDescent="0.3">
      <c r="C52" t="s">
        <v>2</v>
      </c>
      <c r="D52" t="s">
        <v>38</v>
      </c>
      <c r="E52" t="s">
        <v>23</v>
      </c>
      <c r="F52" s="2">
        <v>4417</v>
      </c>
      <c r="G52" s="3">
        <v>153</v>
      </c>
      <c r="H52">
        <f>_xlfn.XLOOKUP(data[[#This Row],[Product]],products[Product],products[Cost per unit])</f>
        <v>6.49</v>
      </c>
      <c r="I52">
        <f>data[[#This Row],[Units]]*data[[#This Row],[Cost Price]]</f>
        <v>992.97</v>
      </c>
      <c r="J52" s="2">
        <f>data[[#This Row],[Amount]]-data[[#This Row],[Total Cost Price]]</f>
        <v>3424.0299999999997</v>
      </c>
    </row>
    <row r="53" spans="3:10" x14ac:dyDescent="0.3">
      <c r="C53" t="s">
        <v>6</v>
      </c>
      <c r="D53" t="s">
        <v>34</v>
      </c>
      <c r="E53" t="s">
        <v>15</v>
      </c>
      <c r="F53" s="2">
        <v>1442</v>
      </c>
      <c r="G53" s="3">
        <v>15</v>
      </c>
      <c r="H53">
        <f>_xlfn.XLOOKUP(data[[#This Row],[Product]],products[Product],products[Cost per unit])</f>
        <v>11.73</v>
      </c>
      <c r="I53">
        <f>data[[#This Row],[Units]]*data[[#This Row],[Cost Price]]</f>
        <v>175.95000000000002</v>
      </c>
      <c r="J53" s="2">
        <f>data[[#This Row],[Amount]]-data[[#This Row],[Total Cost Price]]</f>
        <v>1266.05</v>
      </c>
    </row>
    <row r="54" spans="3:10" x14ac:dyDescent="0.3">
      <c r="C54" t="s">
        <v>3</v>
      </c>
      <c r="D54" t="s">
        <v>35</v>
      </c>
      <c r="E54" t="s">
        <v>14</v>
      </c>
      <c r="F54" s="2">
        <v>2415</v>
      </c>
      <c r="G54" s="3">
        <v>255</v>
      </c>
      <c r="H54">
        <f>_xlfn.XLOOKUP(data[[#This Row],[Product]],products[Product],products[Cost per unit])</f>
        <v>11.7</v>
      </c>
      <c r="I54">
        <f>data[[#This Row],[Units]]*data[[#This Row],[Cost Price]]</f>
        <v>2983.5</v>
      </c>
      <c r="J54" s="2">
        <f>data[[#This Row],[Amount]]-data[[#This Row],[Total Cost Price]]</f>
        <v>-568.5</v>
      </c>
    </row>
    <row r="55" spans="3:10" x14ac:dyDescent="0.3">
      <c r="C55" t="s">
        <v>2</v>
      </c>
      <c r="D55" t="s">
        <v>37</v>
      </c>
      <c r="E55" t="s">
        <v>19</v>
      </c>
      <c r="F55" s="2">
        <v>238</v>
      </c>
      <c r="G55" s="3">
        <v>18</v>
      </c>
      <c r="H55">
        <f>_xlfn.XLOOKUP(data[[#This Row],[Product]],products[Product],products[Cost per unit])</f>
        <v>7.64</v>
      </c>
      <c r="I55">
        <f>data[[#This Row],[Units]]*data[[#This Row],[Cost Price]]</f>
        <v>137.51999999999998</v>
      </c>
      <c r="J55" s="2">
        <f>data[[#This Row],[Amount]]-data[[#This Row],[Total Cost Price]]</f>
        <v>100.48000000000002</v>
      </c>
    </row>
    <row r="56" spans="3:10" x14ac:dyDescent="0.3">
      <c r="C56" t="s">
        <v>6</v>
      </c>
      <c r="D56" t="s">
        <v>37</v>
      </c>
      <c r="E56" t="s">
        <v>23</v>
      </c>
      <c r="F56" s="2">
        <v>4949</v>
      </c>
      <c r="G56" s="3">
        <v>189</v>
      </c>
      <c r="H56">
        <f>_xlfn.XLOOKUP(data[[#This Row],[Product]],products[Product],products[Cost per unit])</f>
        <v>6.49</v>
      </c>
      <c r="I56">
        <f>data[[#This Row],[Units]]*data[[#This Row],[Cost Price]]</f>
        <v>1226.6100000000001</v>
      </c>
      <c r="J56" s="2">
        <f>data[[#This Row],[Amount]]-data[[#This Row],[Total Cost Price]]</f>
        <v>3722.39</v>
      </c>
    </row>
    <row r="57" spans="3:10" x14ac:dyDescent="0.3">
      <c r="C57" t="s">
        <v>5</v>
      </c>
      <c r="D57" t="s">
        <v>38</v>
      </c>
      <c r="E57" t="s">
        <v>32</v>
      </c>
      <c r="F57" s="2">
        <v>5075</v>
      </c>
      <c r="G57" s="3">
        <v>21</v>
      </c>
      <c r="H57">
        <f>_xlfn.XLOOKUP(data[[#This Row],[Product]],products[Product],products[Cost per unit])</f>
        <v>8.65</v>
      </c>
      <c r="I57">
        <f>data[[#This Row],[Units]]*data[[#This Row],[Cost Price]]</f>
        <v>181.65</v>
      </c>
      <c r="J57" s="2">
        <f>data[[#This Row],[Amount]]-data[[#This Row],[Total Cost Price]]</f>
        <v>4893.3500000000004</v>
      </c>
    </row>
    <row r="58" spans="3:10" x14ac:dyDescent="0.3">
      <c r="C58" t="s">
        <v>3</v>
      </c>
      <c r="D58" t="s">
        <v>36</v>
      </c>
      <c r="E58" t="s">
        <v>16</v>
      </c>
      <c r="F58" s="2">
        <v>9198</v>
      </c>
      <c r="G58" s="3">
        <v>36</v>
      </c>
      <c r="H58">
        <f>_xlfn.XLOOKUP(data[[#This Row],[Product]],products[Product],products[Cost per unit])</f>
        <v>8.7899999999999991</v>
      </c>
      <c r="I58">
        <f>data[[#This Row],[Units]]*data[[#This Row],[Cost Price]]</f>
        <v>316.43999999999994</v>
      </c>
      <c r="J58" s="2">
        <f>data[[#This Row],[Amount]]-data[[#This Row],[Total Cost Price]]</f>
        <v>8881.56</v>
      </c>
    </row>
    <row r="59" spans="3:10" x14ac:dyDescent="0.3">
      <c r="C59" t="s">
        <v>6</v>
      </c>
      <c r="D59" t="s">
        <v>34</v>
      </c>
      <c r="E59" t="s">
        <v>29</v>
      </c>
      <c r="F59" s="2">
        <v>3339</v>
      </c>
      <c r="G59" s="3">
        <v>75</v>
      </c>
      <c r="H59">
        <f>_xlfn.XLOOKUP(data[[#This Row],[Product]],products[Product],products[Cost per unit])</f>
        <v>7.16</v>
      </c>
      <c r="I59">
        <f>data[[#This Row],[Units]]*data[[#This Row],[Cost Price]]</f>
        <v>537</v>
      </c>
      <c r="J59" s="2">
        <f>data[[#This Row],[Amount]]-data[[#This Row],[Total Cost Price]]</f>
        <v>2802</v>
      </c>
    </row>
    <row r="60" spans="3:10" x14ac:dyDescent="0.3">
      <c r="C60" t="s">
        <v>40</v>
      </c>
      <c r="D60" t="s">
        <v>34</v>
      </c>
      <c r="E60" t="s">
        <v>17</v>
      </c>
      <c r="F60" s="2">
        <v>5019</v>
      </c>
      <c r="G60" s="3">
        <v>156</v>
      </c>
      <c r="H60">
        <f>_xlfn.XLOOKUP(data[[#This Row],[Product]],products[Product],products[Cost per unit])</f>
        <v>3.11</v>
      </c>
      <c r="I60">
        <f>data[[#This Row],[Units]]*data[[#This Row],[Cost Price]]</f>
        <v>485.15999999999997</v>
      </c>
      <c r="J60" s="2">
        <f>data[[#This Row],[Amount]]-data[[#This Row],[Total Cost Price]]</f>
        <v>4533.84</v>
      </c>
    </row>
    <row r="61" spans="3:10" x14ac:dyDescent="0.3">
      <c r="C61" t="s">
        <v>5</v>
      </c>
      <c r="D61" t="s">
        <v>36</v>
      </c>
      <c r="E61" t="s">
        <v>16</v>
      </c>
      <c r="F61" s="2">
        <v>16184</v>
      </c>
      <c r="G61" s="3">
        <v>39</v>
      </c>
      <c r="H61">
        <f>_xlfn.XLOOKUP(data[[#This Row],[Product]],products[Product],products[Cost per unit])</f>
        <v>8.7899999999999991</v>
      </c>
      <c r="I61">
        <f>data[[#This Row],[Units]]*data[[#This Row],[Cost Price]]</f>
        <v>342.80999999999995</v>
      </c>
      <c r="J61" s="2">
        <f>data[[#This Row],[Amount]]-data[[#This Row],[Total Cost Price]]</f>
        <v>15841.19</v>
      </c>
    </row>
    <row r="62" spans="3:10" x14ac:dyDescent="0.3">
      <c r="C62" t="s">
        <v>6</v>
      </c>
      <c r="D62" t="s">
        <v>36</v>
      </c>
      <c r="E62" t="s">
        <v>21</v>
      </c>
      <c r="F62" s="2">
        <v>497</v>
      </c>
      <c r="G62" s="3">
        <v>63</v>
      </c>
      <c r="H62">
        <f>_xlfn.XLOOKUP(data[[#This Row],[Product]],products[Product],products[Cost per unit])</f>
        <v>9</v>
      </c>
      <c r="I62">
        <f>data[[#This Row],[Units]]*data[[#This Row],[Cost Price]]</f>
        <v>567</v>
      </c>
      <c r="J62" s="2">
        <f>data[[#This Row],[Amount]]-data[[#This Row],[Total Cost Price]]</f>
        <v>-70</v>
      </c>
    </row>
    <row r="63" spans="3:10" x14ac:dyDescent="0.3">
      <c r="C63" t="s">
        <v>2</v>
      </c>
      <c r="D63" t="s">
        <v>36</v>
      </c>
      <c r="E63" t="s">
        <v>29</v>
      </c>
      <c r="F63" s="2">
        <v>8211</v>
      </c>
      <c r="G63" s="3">
        <v>75</v>
      </c>
      <c r="H63">
        <f>_xlfn.XLOOKUP(data[[#This Row],[Product]],products[Product],products[Cost per unit])</f>
        <v>7.16</v>
      </c>
      <c r="I63">
        <f>data[[#This Row],[Units]]*data[[#This Row],[Cost Price]]</f>
        <v>537</v>
      </c>
      <c r="J63" s="2">
        <f>data[[#This Row],[Amount]]-data[[#This Row],[Total Cost Price]]</f>
        <v>7674</v>
      </c>
    </row>
    <row r="64" spans="3:10" x14ac:dyDescent="0.3">
      <c r="C64" t="s">
        <v>2</v>
      </c>
      <c r="D64" t="s">
        <v>38</v>
      </c>
      <c r="E64" t="s">
        <v>28</v>
      </c>
      <c r="F64" s="2">
        <v>6580</v>
      </c>
      <c r="G64" s="3">
        <v>183</v>
      </c>
      <c r="H64">
        <f>_xlfn.XLOOKUP(data[[#This Row],[Product]],products[Product],products[Cost per unit])</f>
        <v>10.38</v>
      </c>
      <c r="I64">
        <f>data[[#This Row],[Units]]*data[[#This Row],[Cost Price]]</f>
        <v>1899.5400000000002</v>
      </c>
      <c r="J64" s="2">
        <f>data[[#This Row],[Amount]]-data[[#This Row],[Total Cost Price]]</f>
        <v>4680.46</v>
      </c>
    </row>
    <row r="65" spans="3:10" x14ac:dyDescent="0.3">
      <c r="C65" t="s">
        <v>41</v>
      </c>
      <c r="D65" t="s">
        <v>35</v>
      </c>
      <c r="E65" t="s">
        <v>13</v>
      </c>
      <c r="F65" s="2">
        <v>4760</v>
      </c>
      <c r="G65" s="3">
        <v>69</v>
      </c>
      <c r="H65">
        <f>_xlfn.XLOOKUP(data[[#This Row],[Product]],products[Product],products[Cost per unit])</f>
        <v>9.33</v>
      </c>
      <c r="I65">
        <f>data[[#This Row],[Units]]*data[[#This Row],[Cost Price]]</f>
        <v>643.77</v>
      </c>
      <c r="J65" s="2">
        <f>data[[#This Row],[Amount]]-data[[#This Row],[Total Cost Price]]</f>
        <v>4116.2299999999996</v>
      </c>
    </row>
    <row r="66" spans="3:10" x14ac:dyDescent="0.3">
      <c r="C66" t="s">
        <v>40</v>
      </c>
      <c r="D66" t="s">
        <v>36</v>
      </c>
      <c r="E66" t="s">
        <v>25</v>
      </c>
      <c r="F66" s="2">
        <v>5439</v>
      </c>
      <c r="G66" s="3">
        <v>30</v>
      </c>
      <c r="H66">
        <f>_xlfn.XLOOKUP(data[[#This Row],[Product]],products[Product],products[Cost per unit])</f>
        <v>13.15</v>
      </c>
      <c r="I66">
        <f>data[[#This Row],[Units]]*data[[#This Row],[Cost Price]]</f>
        <v>394.5</v>
      </c>
      <c r="J66" s="2">
        <f>data[[#This Row],[Amount]]-data[[#This Row],[Total Cost Price]]</f>
        <v>5044.5</v>
      </c>
    </row>
    <row r="67" spans="3:10" x14ac:dyDescent="0.3">
      <c r="C67" t="s">
        <v>41</v>
      </c>
      <c r="D67" t="s">
        <v>34</v>
      </c>
      <c r="E67" t="s">
        <v>17</v>
      </c>
      <c r="F67" s="2">
        <v>1463</v>
      </c>
      <c r="G67" s="3">
        <v>39</v>
      </c>
      <c r="H67">
        <f>_xlfn.XLOOKUP(data[[#This Row],[Product]],products[Product],products[Cost per unit])</f>
        <v>3.11</v>
      </c>
      <c r="I67">
        <f>data[[#This Row],[Units]]*data[[#This Row],[Cost Price]]</f>
        <v>121.28999999999999</v>
      </c>
      <c r="J67" s="2">
        <f>data[[#This Row],[Amount]]-data[[#This Row],[Total Cost Price]]</f>
        <v>1341.71</v>
      </c>
    </row>
    <row r="68" spans="3:10" x14ac:dyDescent="0.3">
      <c r="C68" t="s">
        <v>3</v>
      </c>
      <c r="D68" t="s">
        <v>34</v>
      </c>
      <c r="E68" t="s">
        <v>32</v>
      </c>
      <c r="F68" s="2">
        <v>7777</v>
      </c>
      <c r="G68" s="3">
        <v>504</v>
      </c>
      <c r="H68">
        <f>_xlfn.XLOOKUP(data[[#This Row],[Product]],products[Product],products[Cost per unit])</f>
        <v>8.65</v>
      </c>
      <c r="I68">
        <f>data[[#This Row],[Units]]*data[[#This Row],[Cost Price]]</f>
        <v>4359.6000000000004</v>
      </c>
      <c r="J68" s="2">
        <f>data[[#This Row],[Amount]]-data[[#This Row],[Total Cost Price]]</f>
        <v>3417.3999999999996</v>
      </c>
    </row>
    <row r="69" spans="3:10" x14ac:dyDescent="0.3">
      <c r="C69" t="s">
        <v>9</v>
      </c>
      <c r="D69" t="s">
        <v>37</v>
      </c>
      <c r="E69" t="s">
        <v>29</v>
      </c>
      <c r="F69" s="2">
        <v>1085</v>
      </c>
      <c r="G69" s="3">
        <v>273</v>
      </c>
      <c r="H69">
        <f>_xlfn.XLOOKUP(data[[#This Row],[Product]],products[Product],products[Cost per unit])</f>
        <v>7.16</v>
      </c>
      <c r="I69">
        <f>data[[#This Row],[Units]]*data[[#This Row],[Cost Price]]</f>
        <v>1954.68</v>
      </c>
      <c r="J69" s="2">
        <f>data[[#This Row],[Amount]]-data[[#This Row],[Total Cost Price]]</f>
        <v>-869.68000000000006</v>
      </c>
    </row>
    <row r="70" spans="3:10" x14ac:dyDescent="0.3">
      <c r="C70" t="s">
        <v>5</v>
      </c>
      <c r="D70" t="s">
        <v>37</v>
      </c>
      <c r="E70" t="s">
        <v>31</v>
      </c>
      <c r="F70" s="2">
        <v>182</v>
      </c>
      <c r="G70" s="3">
        <v>48</v>
      </c>
      <c r="H70">
        <f>_xlfn.XLOOKUP(data[[#This Row],[Product]],products[Product],products[Cost per unit])</f>
        <v>5.79</v>
      </c>
      <c r="I70">
        <f>data[[#This Row],[Units]]*data[[#This Row],[Cost Price]]</f>
        <v>277.92</v>
      </c>
      <c r="J70" s="2">
        <f>data[[#This Row],[Amount]]-data[[#This Row],[Total Cost Price]]</f>
        <v>-95.920000000000016</v>
      </c>
    </row>
    <row r="71" spans="3:10" x14ac:dyDescent="0.3">
      <c r="C71" t="s">
        <v>6</v>
      </c>
      <c r="D71" t="s">
        <v>34</v>
      </c>
      <c r="E71" t="s">
        <v>27</v>
      </c>
      <c r="F71" s="2">
        <v>4242</v>
      </c>
      <c r="G71" s="3">
        <v>207</v>
      </c>
      <c r="H71">
        <f>_xlfn.XLOOKUP(data[[#This Row],[Product]],products[Product],products[Cost per unit])</f>
        <v>16.73</v>
      </c>
      <c r="I71">
        <f>data[[#This Row],[Units]]*data[[#This Row],[Cost Price]]</f>
        <v>3463.11</v>
      </c>
      <c r="J71" s="2">
        <f>data[[#This Row],[Amount]]-data[[#This Row],[Total Cost Price]]</f>
        <v>778.88999999999987</v>
      </c>
    </row>
    <row r="72" spans="3:10" x14ac:dyDescent="0.3">
      <c r="C72" t="s">
        <v>6</v>
      </c>
      <c r="D72" t="s">
        <v>36</v>
      </c>
      <c r="E72" t="s">
        <v>32</v>
      </c>
      <c r="F72" s="2">
        <v>6118</v>
      </c>
      <c r="G72" s="3">
        <v>9</v>
      </c>
      <c r="H72">
        <f>_xlfn.XLOOKUP(data[[#This Row],[Product]],products[Product],products[Cost per unit])</f>
        <v>8.65</v>
      </c>
      <c r="I72">
        <f>data[[#This Row],[Units]]*data[[#This Row],[Cost Price]]</f>
        <v>77.850000000000009</v>
      </c>
      <c r="J72" s="2">
        <f>data[[#This Row],[Amount]]-data[[#This Row],[Total Cost Price]]</f>
        <v>6040.15</v>
      </c>
    </row>
    <row r="73" spans="3:10" x14ac:dyDescent="0.3">
      <c r="C73" t="s">
        <v>10</v>
      </c>
      <c r="D73" t="s">
        <v>36</v>
      </c>
      <c r="E73" t="s">
        <v>23</v>
      </c>
      <c r="F73" s="2">
        <v>2317</v>
      </c>
      <c r="G73" s="3">
        <v>261</v>
      </c>
      <c r="H73">
        <f>_xlfn.XLOOKUP(data[[#This Row],[Product]],products[Product],products[Cost per unit])</f>
        <v>6.49</v>
      </c>
      <c r="I73">
        <f>data[[#This Row],[Units]]*data[[#This Row],[Cost Price]]</f>
        <v>1693.89</v>
      </c>
      <c r="J73" s="2">
        <f>data[[#This Row],[Amount]]-data[[#This Row],[Total Cost Price]]</f>
        <v>623.1099999999999</v>
      </c>
    </row>
    <row r="74" spans="3:10" x14ac:dyDescent="0.3">
      <c r="C74" t="s">
        <v>6</v>
      </c>
      <c r="D74" t="s">
        <v>38</v>
      </c>
      <c r="E74" t="s">
        <v>16</v>
      </c>
      <c r="F74" s="2">
        <v>938</v>
      </c>
      <c r="G74" s="3">
        <v>6</v>
      </c>
      <c r="H74">
        <f>_xlfn.XLOOKUP(data[[#This Row],[Product]],products[Product],products[Cost per unit])</f>
        <v>8.7899999999999991</v>
      </c>
      <c r="I74">
        <f>data[[#This Row],[Units]]*data[[#This Row],[Cost Price]]</f>
        <v>52.739999999999995</v>
      </c>
      <c r="J74" s="2">
        <f>data[[#This Row],[Amount]]-data[[#This Row],[Total Cost Price]]</f>
        <v>885.26</v>
      </c>
    </row>
    <row r="75" spans="3:10" x14ac:dyDescent="0.3">
      <c r="C75" t="s">
        <v>8</v>
      </c>
      <c r="D75" t="s">
        <v>37</v>
      </c>
      <c r="E75" t="s">
        <v>15</v>
      </c>
      <c r="F75" s="2">
        <v>9709</v>
      </c>
      <c r="G75" s="3">
        <v>30</v>
      </c>
      <c r="H75">
        <f>_xlfn.XLOOKUP(data[[#This Row],[Product]],products[Product],products[Cost per unit])</f>
        <v>11.73</v>
      </c>
      <c r="I75">
        <f>data[[#This Row],[Units]]*data[[#This Row],[Cost Price]]</f>
        <v>351.90000000000003</v>
      </c>
      <c r="J75" s="2">
        <f>data[[#This Row],[Amount]]-data[[#This Row],[Total Cost Price]]</f>
        <v>9357.1</v>
      </c>
    </row>
    <row r="76" spans="3:10" x14ac:dyDescent="0.3">
      <c r="C76" t="s">
        <v>7</v>
      </c>
      <c r="D76" t="s">
        <v>34</v>
      </c>
      <c r="E76" t="s">
        <v>20</v>
      </c>
      <c r="F76" s="2">
        <v>2205</v>
      </c>
      <c r="G76" s="3">
        <v>138</v>
      </c>
      <c r="H76">
        <f>_xlfn.XLOOKUP(data[[#This Row],[Product]],products[Product],products[Cost per unit])</f>
        <v>10.62</v>
      </c>
      <c r="I76">
        <f>data[[#This Row],[Units]]*data[[#This Row],[Cost Price]]</f>
        <v>1465.56</v>
      </c>
      <c r="J76" s="2">
        <f>data[[#This Row],[Amount]]-data[[#This Row],[Total Cost Price]]</f>
        <v>739.44</v>
      </c>
    </row>
    <row r="77" spans="3:10" x14ac:dyDescent="0.3">
      <c r="C77" t="s">
        <v>7</v>
      </c>
      <c r="D77" t="s">
        <v>37</v>
      </c>
      <c r="E77" t="s">
        <v>17</v>
      </c>
      <c r="F77" s="2">
        <v>4487</v>
      </c>
      <c r="G77" s="3">
        <v>111</v>
      </c>
      <c r="H77">
        <f>_xlfn.XLOOKUP(data[[#This Row],[Product]],products[Product],products[Cost per unit])</f>
        <v>3.11</v>
      </c>
      <c r="I77">
        <f>data[[#This Row],[Units]]*data[[#This Row],[Cost Price]]</f>
        <v>345.21</v>
      </c>
      <c r="J77" s="2">
        <f>data[[#This Row],[Amount]]-data[[#This Row],[Total Cost Price]]</f>
        <v>4141.79</v>
      </c>
    </row>
    <row r="78" spans="3:10" x14ac:dyDescent="0.3">
      <c r="C78" t="s">
        <v>5</v>
      </c>
      <c r="D78" t="s">
        <v>35</v>
      </c>
      <c r="E78" t="s">
        <v>18</v>
      </c>
      <c r="F78" s="2">
        <v>2415</v>
      </c>
      <c r="G78" s="3">
        <v>15</v>
      </c>
      <c r="H78">
        <f>_xlfn.XLOOKUP(data[[#This Row],[Product]],products[Product],products[Cost per unit])</f>
        <v>6.47</v>
      </c>
      <c r="I78">
        <f>data[[#This Row],[Units]]*data[[#This Row],[Cost Price]]</f>
        <v>97.05</v>
      </c>
      <c r="J78" s="2">
        <f>data[[#This Row],[Amount]]-data[[#This Row],[Total Cost Price]]</f>
        <v>2317.9499999999998</v>
      </c>
    </row>
    <row r="79" spans="3:10" x14ac:dyDescent="0.3">
      <c r="C79" t="s">
        <v>40</v>
      </c>
      <c r="D79" t="s">
        <v>34</v>
      </c>
      <c r="E79" t="s">
        <v>19</v>
      </c>
      <c r="F79" s="2">
        <v>4018</v>
      </c>
      <c r="G79" s="3">
        <v>162</v>
      </c>
      <c r="H79">
        <f>_xlfn.XLOOKUP(data[[#This Row],[Product]],products[Product],products[Cost per unit])</f>
        <v>7.64</v>
      </c>
      <c r="I79">
        <f>data[[#This Row],[Units]]*data[[#This Row],[Cost Price]]</f>
        <v>1237.6799999999998</v>
      </c>
      <c r="J79" s="2">
        <f>data[[#This Row],[Amount]]-data[[#This Row],[Total Cost Price]]</f>
        <v>2780.32</v>
      </c>
    </row>
    <row r="80" spans="3:10" x14ac:dyDescent="0.3">
      <c r="C80" t="s">
        <v>5</v>
      </c>
      <c r="D80" t="s">
        <v>34</v>
      </c>
      <c r="E80" t="s">
        <v>19</v>
      </c>
      <c r="F80" s="2">
        <v>861</v>
      </c>
      <c r="G80" s="3">
        <v>195</v>
      </c>
      <c r="H80">
        <f>_xlfn.XLOOKUP(data[[#This Row],[Product]],products[Product],products[Cost per unit])</f>
        <v>7.64</v>
      </c>
      <c r="I80">
        <f>data[[#This Row],[Units]]*data[[#This Row],[Cost Price]]</f>
        <v>1489.8</v>
      </c>
      <c r="J80" s="2">
        <f>data[[#This Row],[Amount]]-data[[#This Row],[Total Cost Price]]</f>
        <v>-628.79999999999995</v>
      </c>
    </row>
    <row r="81" spans="3:10" x14ac:dyDescent="0.3">
      <c r="C81" t="s">
        <v>10</v>
      </c>
      <c r="D81" t="s">
        <v>38</v>
      </c>
      <c r="E81" t="s">
        <v>14</v>
      </c>
      <c r="F81" s="2">
        <v>5586</v>
      </c>
      <c r="G81" s="3">
        <v>525</v>
      </c>
      <c r="H81">
        <f>_xlfn.XLOOKUP(data[[#This Row],[Product]],products[Product],products[Cost per unit])</f>
        <v>11.7</v>
      </c>
      <c r="I81">
        <f>data[[#This Row],[Units]]*data[[#This Row],[Cost Price]]</f>
        <v>6142.5</v>
      </c>
      <c r="J81" s="2">
        <f>data[[#This Row],[Amount]]-data[[#This Row],[Total Cost Price]]</f>
        <v>-556.5</v>
      </c>
    </row>
    <row r="82" spans="3:10" x14ac:dyDescent="0.3">
      <c r="C82" t="s">
        <v>7</v>
      </c>
      <c r="D82" t="s">
        <v>34</v>
      </c>
      <c r="E82" t="s">
        <v>33</v>
      </c>
      <c r="F82" s="2">
        <v>2226</v>
      </c>
      <c r="G82" s="3">
        <v>48</v>
      </c>
      <c r="H82">
        <f>_xlfn.XLOOKUP(data[[#This Row],[Product]],products[Product],products[Cost per unit])</f>
        <v>12.37</v>
      </c>
      <c r="I82">
        <f>data[[#This Row],[Units]]*data[[#This Row],[Cost Price]]</f>
        <v>593.76</v>
      </c>
      <c r="J82" s="2">
        <f>data[[#This Row],[Amount]]-data[[#This Row],[Total Cost Price]]</f>
        <v>1632.24</v>
      </c>
    </row>
    <row r="83" spans="3:10" x14ac:dyDescent="0.3">
      <c r="C83" t="s">
        <v>9</v>
      </c>
      <c r="D83" t="s">
        <v>34</v>
      </c>
      <c r="E83" t="s">
        <v>28</v>
      </c>
      <c r="F83" s="2">
        <v>14329</v>
      </c>
      <c r="G83" s="3">
        <v>150</v>
      </c>
      <c r="H83">
        <f>_xlfn.XLOOKUP(data[[#This Row],[Product]],products[Product],products[Cost per unit])</f>
        <v>10.38</v>
      </c>
      <c r="I83">
        <f>data[[#This Row],[Units]]*data[[#This Row],[Cost Price]]</f>
        <v>1557.0000000000002</v>
      </c>
      <c r="J83" s="2">
        <f>data[[#This Row],[Amount]]-data[[#This Row],[Total Cost Price]]</f>
        <v>12772</v>
      </c>
    </row>
    <row r="84" spans="3:10" x14ac:dyDescent="0.3">
      <c r="C84" t="s">
        <v>9</v>
      </c>
      <c r="D84" t="s">
        <v>34</v>
      </c>
      <c r="E84" t="s">
        <v>20</v>
      </c>
      <c r="F84" s="2">
        <v>8463</v>
      </c>
      <c r="G84" s="3">
        <v>492</v>
      </c>
      <c r="H84">
        <f>_xlfn.XLOOKUP(data[[#This Row],[Product]],products[Product],products[Cost per unit])</f>
        <v>10.62</v>
      </c>
      <c r="I84">
        <f>data[[#This Row],[Units]]*data[[#This Row],[Cost Price]]</f>
        <v>5225.04</v>
      </c>
      <c r="J84" s="2">
        <f>data[[#This Row],[Amount]]-data[[#This Row],[Total Cost Price]]</f>
        <v>3237.96</v>
      </c>
    </row>
    <row r="85" spans="3:10" x14ac:dyDescent="0.3">
      <c r="C85" t="s">
        <v>5</v>
      </c>
      <c r="D85" t="s">
        <v>34</v>
      </c>
      <c r="E85" t="s">
        <v>29</v>
      </c>
      <c r="F85" s="2">
        <v>2891</v>
      </c>
      <c r="G85" s="3">
        <v>102</v>
      </c>
      <c r="H85">
        <f>_xlfn.XLOOKUP(data[[#This Row],[Product]],products[Product],products[Cost per unit])</f>
        <v>7.16</v>
      </c>
      <c r="I85">
        <f>data[[#This Row],[Units]]*data[[#This Row],[Cost Price]]</f>
        <v>730.32</v>
      </c>
      <c r="J85" s="2">
        <f>data[[#This Row],[Amount]]-data[[#This Row],[Total Cost Price]]</f>
        <v>2160.6799999999998</v>
      </c>
    </row>
    <row r="86" spans="3:10" x14ac:dyDescent="0.3">
      <c r="C86" t="s">
        <v>3</v>
      </c>
      <c r="D86" t="s">
        <v>36</v>
      </c>
      <c r="E86" t="s">
        <v>23</v>
      </c>
      <c r="F86" s="2">
        <v>3773</v>
      </c>
      <c r="G86" s="3">
        <v>165</v>
      </c>
      <c r="H86">
        <f>_xlfn.XLOOKUP(data[[#This Row],[Product]],products[Product],products[Cost per unit])</f>
        <v>6.49</v>
      </c>
      <c r="I86">
        <f>data[[#This Row],[Units]]*data[[#This Row],[Cost Price]]</f>
        <v>1070.8500000000001</v>
      </c>
      <c r="J86" s="2">
        <f>data[[#This Row],[Amount]]-data[[#This Row],[Total Cost Price]]</f>
        <v>2702.1499999999996</v>
      </c>
    </row>
    <row r="87" spans="3:10" x14ac:dyDescent="0.3">
      <c r="C87" t="s">
        <v>41</v>
      </c>
      <c r="D87" t="s">
        <v>36</v>
      </c>
      <c r="E87" t="s">
        <v>28</v>
      </c>
      <c r="F87" s="2">
        <v>854</v>
      </c>
      <c r="G87" s="3">
        <v>309</v>
      </c>
      <c r="H87">
        <f>_xlfn.XLOOKUP(data[[#This Row],[Product]],products[Product],products[Cost per unit])</f>
        <v>10.38</v>
      </c>
      <c r="I87">
        <f>data[[#This Row],[Units]]*data[[#This Row],[Cost Price]]</f>
        <v>3207.42</v>
      </c>
      <c r="J87" s="2">
        <f>data[[#This Row],[Amount]]-data[[#This Row],[Total Cost Price]]</f>
        <v>-2353.42</v>
      </c>
    </row>
    <row r="88" spans="3:10" x14ac:dyDescent="0.3">
      <c r="C88" t="s">
        <v>6</v>
      </c>
      <c r="D88" t="s">
        <v>36</v>
      </c>
      <c r="E88" t="s">
        <v>17</v>
      </c>
      <c r="F88" s="2">
        <v>4970</v>
      </c>
      <c r="G88" s="3">
        <v>156</v>
      </c>
      <c r="H88">
        <f>_xlfn.XLOOKUP(data[[#This Row],[Product]],products[Product],products[Cost per unit])</f>
        <v>3.11</v>
      </c>
      <c r="I88">
        <f>data[[#This Row],[Units]]*data[[#This Row],[Cost Price]]</f>
        <v>485.15999999999997</v>
      </c>
      <c r="J88" s="2">
        <f>data[[#This Row],[Amount]]-data[[#This Row],[Total Cost Price]]</f>
        <v>4484.84</v>
      </c>
    </row>
    <row r="89" spans="3:10" x14ac:dyDescent="0.3">
      <c r="C89" t="s">
        <v>9</v>
      </c>
      <c r="D89" t="s">
        <v>35</v>
      </c>
      <c r="E89" t="s">
        <v>26</v>
      </c>
      <c r="F89" s="2">
        <v>98</v>
      </c>
      <c r="G89" s="3">
        <v>159</v>
      </c>
      <c r="H89">
        <f>_xlfn.XLOOKUP(data[[#This Row],[Product]],products[Product],products[Cost per unit])</f>
        <v>5.6</v>
      </c>
      <c r="I89">
        <f>data[[#This Row],[Units]]*data[[#This Row],[Cost Price]]</f>
        <v>890.4</v>
      </c>
      <c r="J89" s="2">
        <f>data[[#This Row],[Amount]]-data[[#This Row],[Total Cost Price]]</f>
        <v>-792.4</v>
      </c>
    </row>
    <row r="90" spans="3:10" x14ac:dyDescent="0.3">
      <c r="C90" t="s">
        <v>5</v>
      </c>
      <c r="D90" t="s">
        <v>35</v>
      </c>
      <c r="E90" t="s">
        <v>15</v>
      </c>
      <c r="F90" s="2">
        <v>13391</v>
      </c>
      <c r="G90" s="3">
        <v>201</v>
      </c>
      <c r="H90">
        <f>_xlfn.XLOOKUP(data[[#This Row],[Product]],products[Product],products[Cost per unit])</f>
        <v>11.73</v>
      </c>
      <c r="I90">
        <f>data[[#This Row],[Units]]*data[[#This Row],[Cost Price]]</f>
        <v>2357.73</v>
      </c>
      <c r="J90" s="2">
        <f>data[[#This Row],[Amount]]-data[[#This Row],[Total Cost Price]]</f>
        <v>11033.27</v>
      </c>
    </row>
    <row r="91" spans="3:10" x14ac:dyDescent="0.3">
      <c r="C91" t="s">
        <v>8</v>
      </c>
      <c r="D91" t="s">
        <v>39</v>
      </c>
      <c r="E91" t="s">
        <v>31</v>
      </c>
      <c r="F91" s="2">
        <v>8890</v>
      </c>
      <c r="G91" s="3">
        <v>210</v>
      </c>
      <c r="H91">
        <f>_xlfn.XLOOKUP(data[[#This Row],[Product]],products[Product],products[Cost per unit])</f>
        <v>5.79</v>
      </c>
      <c r="I91">
        <f>data[[#This Row],[Units]]*data[[#This Row],[Cost Price]]</f>
        <v>1215.9000000000001</v>
      </c>
      <c r="J91" s="2">
        <f>data[[#This Row],[Amount]]-data[[#This Row],[Total Cost Price]]</f>
        <v>7674.1</v>
      </c>
    </row>
    <row r="92" spans="3:10" x14ac:dyDescent="0.3">
      <c r="C92" t="s">
        <v>2</v>
      </c>
      <c r="D92" t="s">
        <v>38</v>
      </c>
      <c r="E92" t="s">
        <v>13</v>
      </c>
      <c r="F92" s="2">
        <v>56</v>
      </c>
      <c r="G92" s="3">
        <v>51</v>
      </c>
      <c r="H92">
        <f>_xlfn.XLOOKUP(data[[#This Row],[Product]],products[Product],products[Cost per unit])</f>
        <v>9.33</v>
      </c>
      <c r="I92">
        <f>data[[#This Row],[Units]]*data[[#This Row],[Cost Price]]</f>
        <v>475.83</v>
      </c>
      <c r="J92" s="2">
        <f>data[[#This Row],[Amount]]-data[[#This Row],[Total Cost Price]]</f>
        <v>-419.83</v>
      </c>
    </row>
    <row r="93" spans="3:10" x14ac:dyDescent="0.3">
      <c r="C93" t="s">
        <v>3</v>
      </c>
      <c r="D93" t="s">
        <v>36</v>
      </c>
      <c r="E93" t="s">
        <v>25</v>
      </c>
      <c r="F93" s="2">
        <v>3339</v>
      </c>
      <c r="G93" s="3">
        <v>39</v>
      </c>
      <c r="H93">
        <f>_xlfn.XLOOKUP(data[[#This Row],[Product]],products[Product],products[Cost per unit])</f>
        <v>13.15</v>
      </c>
      <c r="I93">
        <f>data[[#This Row],[Units]]*data[[#This Row],[Cost Price]]</f>
        <v>512.85</v>
      </c>
      <c r="J93" s="2">
        <f>data[[#This Row],[Amount]]-data[[#This Row],[Total Cost Price]]</f>
        <v>2826.15</v>
      </c>
    </row>
    <row r="94" spans="3:10" x14ac:dyDescent="0.3">
      <c r="C94" t="s">
        <v>10</v>
      </c>
      <c r="D94" t="s">
        <v>35</v>
      </c>
      <c r="E94" t="s">
        <v>18</v>
      </c>
      <c r="F94" s="2">
        <v>3808</v>
      </c>
      <c r="G94" s="3">
        <v>279</v>
      </c>
      <c r="H94">
        <f>_xlfn.XLOOKUP(data[[#This Row],[Product]],products[Product],products[Cost per unit])</f>
        <v>6.47</v>
      </c>
      <c r="I94">
        <f>data[[#This Row],[Units]]*data[[#This Row],[Cost Price]]</f>
        <v>1805.1299999999999</v>
      </c>
      <c r="J94" s="2">
        <f>data[[#This Row],[Amount]]-data[[#This Row],[Total Cost Price]]</f>
        <v>2002.8700000000001</v>
      </c>
    </row>
    <row r="95" spans="3:10" x14ac:dyDescent="0.3">
      <c r="C95" t="s">
        <v>10</v>
      </c>
      <c r="D95" t="s">
        <v>38</v>
      </c>
      <c r="E95" t="s">
        <v>13</v>
      </c>
      <c r="F95" s="2">
        <v>63</v>
      </c>
      <c r="G95" s="3">
        <v>123</v>
      </c>
      <c r="H95">
        <f>_xlfn.XLOOKUP(data[[#This Row],[Product]],products[Product],products[Cost per unit])</f>
        <v>9.33</v>
      </c>
      <c r="I95">
        <f>data[[#This Row],[Units]]*data[[#This Row],[Cost Price]]</f>
        <v>1147.5899999999999</v>
      </c>
      <c r="J95" s="2">
        <f>data[[#This Row],[Amount]]-data[[#This Row],[Total Cost Price]]</f>
        <v>-1084.5899999999999</v>
      </c>
    </row>
    <row r="96" spans="3:10" x14ac:dyDescent="0.3">
      <c r="C96" t="s">
        <v>2</v>
      </c>
      <c r="D96" t="s">
        <v>39</v>
      </c>
      <c r="E96" t="s">
        <v>27</v>
      </c>
      <c r="F96" s="2">
        <v>7812</v>
      </c>
      <c r="G96" s="3">
        <v>81</v>
      </c>
      <c r="H96">
        <f>_xlfn.XLOOKUP(data[[#This Row],[Product]],products[Product],products[Cost per unit])</f>
        <v>16.73</v>
      </c>
      <c r="I96">
        <f>data[[#This Row],[Units]]*data[[#This Row],[Cost Price]]</f>
        <v>1355.13</v>
      </c>
      <c r="J96" s="2">
        <f>data[[#This Row],[Amount]]-data[[#This Row],[Total Cost Price]]</f>
        <v>6456.87</v>
      </c>
    </row>
    <row r="97" spans="3:10" x14ac:dyDescent="0.3">
      <c r="C97" t="s">
        <v>40</v>
      </c>
      <c r="D97" t="s">
        <v>37</v>
      </c>
      <c r="E97" t="s">
        <v>19</v>
      </c>
      <c r="F97" s="2">
        <v>7693</v>
      </c>
      <c r="G97" s="3">
        <v>21</v>
      </c>
      <c r="H97">
        <f>_xlfn.XLOOKUP(data[[#This Row],[Product]],products[Product],products[Cost per unit])</f>
        <v>7.64</v>
      </c>
      <c r="I97">
        <f>data[[#This Row],[Units]]*data[[#This Row],[Cost Price]]</f>
        <v>160.44</v>
      </c>
      <c r="J97" s="2">
        <f>data[[#This Row],[Amount]]-data[[#This Row],[Total Cost Price]]</f>
        <v>7532.56</v>
      </c>
    </row>
    <row r="98" spans="3:10" x14ac:dyDescent="0.3">
      <c r="C98" t="s">
        <v>3</v>
      </c>
      <c r="D98" t="s">
        <v>36</v>
      </c>
      <c r="E98" t="s">
        <v>28</v>
      </c>
      <c r="F98" s="2">
        <v>973</v>
      </c>
      <c r="G98" s="3">
        <v>162</v>
      </c>
      <c r="H98">
        <f>_xlfn.XLOOKUP(data[[#This Row],[Product]],products[Product],products[Cost per unit])</f>
        <v>10.38</v>
      </c>
      <c r="I98">
        <f>data[[#This Row],[Units]]*data[[#This Row],[Cost Price]]</f>
        <v>1681.5600000000002</v>
      </c>
      <c r="J98" s="2">
        <f>data[[#This Row],[Amount]]-data[[#This Row],[Total Cost Price]]</f>
        <v>-708.56000000000017</v>
      </c>
    </row>
    <row r="99" spans="3:10" x14ac:dyDescent="0.3">
      <c r="C99" t="s">
        <v>10</v>
      </c>
      <c r="D99" t="s">
        <v>35</v>
      </c>
      <c r="E99" t="s">
        <v>21</v>
      </c>
      <c r="F99" s="2">
        <v>567</v>
      </c>
      <c r="G99" s="3">
        <v>228</v>
      </c>
      <c r="H99">
        <f>_xlfn.XLOOKUP(data[[#This Row],[Product]],products[Product],products[Cost per unit])</f>
        <v>9</v>
      </c>
      <c r="I99">
        <f>data[[#This Row],[Units]]*data[[#This Row],[Cost Price]]</f>
        <v>2052</v>
      </c>
      <c r="J99" s="2">
        <f>data[[#This Row],[Amount]]-data[[#This Row],[Total Cost Price]]</f>
        <v>-1485</v>
      </c>
    </row>
    <row r="100" spans="3:10" x14ac:dyDescent="0.3">
      <c r="C100" t="s">
        <v>10</v>
      </c>
      <c r="D100" t="s">
        <v>36</v>
      </c>
      <c r="E100" t="s">
        <v>29</v>
      </c>
      <c r="F100" s="2">
        <v>2471</v>
      </c>
      <c r="G100" s="3">
        <v>342</v>
      </c>
      <c r="H100">
        <f>_xlfn.XLOOKUP(data[[#This Row],[Product]],products[Product],products[Cost per unit])</f>
        <v>7.16</v>
      </c>
      <c r="I100">
        <f>data[[#This Row],[Units]]*data[[#This Row],[Cost Price]]</f>
        <v>2448.7200000000003</v>
      </c>
      <c r="J100" s="2">
        <f>data[[#This Row],[Amount]]-data[[#This Row],[Total Cost Price]]</f>
        <v>22.279999999999745</v>
      </c>
    </row>
    <row r="101" spans="3:10" x14ac:dyDescent="0.3">
      <c r="C101" t="s">
        <v>5</v>
      </c>
      <c r="D101" t="s">
        <v>38</v>
      </c>
      <c r="E101" t="s">
        <v>13</v>
      </c>
      <c r="F101" s="2">
        <v>7189</v>
      </c>
      <c r="G101" s="3">
        <v>54</v>
      </c>
      <c r="H101">
        <f>_xlfn.XLOOKUP(data[[#This Row],[Product]],products[Product],products[Cost per unit])</f>
        <v>9.33</v>
      </c>
      <c r="I101">
        <f>data[[#This Row],[Units]]*data[[#This Row],[Cost Price]]</f>
        <v>503.82</v>
      </c>
      <c r="J101" s="2">
        <f>data[[#This Row],[Amount]]-data[[#This Row],[Total Cost Price]]</f>
        <v>6685.18</v>
      </c>
    </row>
    <row r="102" spans="3:10" x14ac:dyDescent="0.3">
      <c r="C102" t="s">
        <v>41</v>
      </c>
      <c r="D102" t="s">
        <v>35</v>
      </c>
      <c r="E102" t="s">
        <v>28</v>
      </c>
      <c r="F102" s="2">
        <v>7455</v>
      </c>
      <c r="G102" s="3">
        <v>216</v>
      </c>
      <c r="H102">
        <f>_xlfn.XLOOKUP(data[[#This Row],[Product]],products[Product],products[Cost per unit])</f>
        <v>10.38</v>
      </c>
      <c r="I102">
        <f>data[[#This Row],[Units]]*data[[#This Row],[Cost Price]]</f>
        <v>2242.0800000000004</v>
      </c>
      <c r="J102" s="2">
        <f>data[[#This Row],[Amount]]-data[[#This Row],[Total Cost Price]]</f>
        <v>5212.92</v>
      </c>
    </row>
    <row r="103" spans="3:10" x14ac:dyDescent="0.3">
      <c r="C103" t="s">
        <v>3</v>
      </c>
      <c r="D103" t="s">
        <v>34</v>
      </c>
      <c r="E103" t="s">
        <v>26</v>
      </c>
      <c r="F103" s="2">
        <v>3108</v>
      </c>
      <c r="G103" s="3">
        <v>54</v>
      </c>
      <c r="H103">
        <f>_xlfn.XLOOKUP(data[[#This Row],[Product]],products[Product],products[Cost per unit])</f>
        <v>5.6</v>
      </c>
      <c r="I103">
        <f>data[[#This Row],[Units]]*data[[#This Row],[Cost Price]]</f>
        <v>302.39999999999998</v>
      </c>
      <c r="J103" s="2">
        <f>data[[#This Row],[Amount]]-data[[#This Row],[Total Cost Price]]</f>
        <v>2805.6</v>
      </c>
    </row>
    <row r="104" spans="3:10" x14ac:dyDescent="0.3">
      <c r="C104" t="s">
        <v>6</v>
      </c>
      <c r="D104" t="s">
        <v>38</v>
      </c>
      <c r="E104" t="s">
        <v>25</v>
      </c>
      <c r="F104" s="2">
        <v>469</v>
      </c>
      <c r="G104" s="3">
        <v>75</v>
      </c>
      <c r="H104">
        <f>_xlfn.XLOOKUP(data[[#This Row],[Product]],products[Product],products[Cost per unit])</f>
        <v>13.15</v>
      </c>
      <c r="I104">
        <f>data[[#This Row],[Units]]*data[[#This Row],[Cost Price]]</f>
        <v>986.25</v>
      </c>
      <c r="J104" s="2">
        <f>data[[#This Row],[Amount]]-data[[#This Row],[Total Cost Price]]</f>
        <v>-517.25</v>
      </c>
    </row>
    <row r="105" spans="3:10" x14ac:dyDescent="0.3">
      <c r="C105" t="s">
        <v>9</v>
      </c>
      <c r="D105" t="s">
        <v>37</v>
      </c>
      <c r="E105" t="s">
        <v>23</v>
      </c>
      <c r="F105" s="2">
        <v>2737</v>
      </c>
      <c r="G105" s="3">
        <v>93</v>
      </c>
      <c r="H105">
        <f>_xlfn.XLOOKUP(data[[#This Row],[Product]],products[Product],products[Cost per unit])</f>
        <v>6.49</v>
      </c>
      <c r="I105">
        <f>data[[#This Row],[Units]]*data[[#This Row],[Cost Price]]</f>
        <v>603.57000000000005</v>
      </c>
      <c r="J105" s="2">
        <f>data[[#This Row],[Amount]]-data[[#This Row],[Total Cost Price]]</f>
        <v>2133.4299999999998</v>
      </c>
    </row>
    <row r="106" spans="3:10" x14ac:dyDescent="0.3">
      <c r="C106" t="s">
        <v>9</v>
      </c>
      <c r="D106" t="s">
        <v>37</v>
      </c>
      <c r="E106" t="s">
        <v>25</v>
      </c>
      <c r="F106" s="2">
        <v>4305</v>
      </c>
      <c r="G106" s="3">
        <v>156</v>
      </c>
      <c r="H106">
        <f>_xlfn.XLOOKUP(data[[#This Row],[Product]],products[Product],products[Cost per unit])</f>
        <v>13.15</v>
      </c>
      <c r="I106">
        <f>data[[#This Row],[Units]]*data[[#This Row],[Cost Price]]</f>
        <v>2051.4</v>
      </c>
      <c r="J106" s="2">
        <f>data[[#This Row],[Amount]]-data[[#This Row],[Total Cost Price]]</f>
        <v>2253.6</v>
      </c>
    </row>
    <row r="107" spans="3:10" x14ac:dyDescent="0.3">
      <c r="C107" t="s">
        <v>9</v>
      </c>
      <c r="D107" t="s">
        <v>38</v>
      </c>
      <c r="E107" t="s">
        <v>17</v>
      </c>
      <c r="F107" s="2">
        <v>2408</v>
      </c>
      <c r="G107" s="3">
        <v>9</v>
      </c>
      <c r="H107">
        <f>_xlfn.XLOOKUP(data[[#This Row],[Product]],products[Product],products[Cost per unit])</f>
        <v>3.11</v>
      </c>
      <c r="I107">
        <f>data[[#This Row],[Units]]*data[[#This Row],[Cost Price]]</f>
        <v>27.99</v>
      </c>
      <c r="J107" s="2">
        <f>data[[#This Row],[Amount]]-data[[#This Row],[Total Cost Price]]</f>
        <v>2380.0100000000002</v>
      </c>
    </row>
    <row r="108" spans="3:10" x14ac:dyDescent="0.3">
      <c r="C108" t="s">
        <v>3</v>
      </c>
      <c r="D108" t="s">
        <v>36</v>
      </c>
      <c r="E108" t="s">
        <v>19</v>
      </c>
      <c r="F108" s="2">
        <v>1281</v>
      </c>
      <c r="G108" s="3">
        <v>18</v>
      </c>
      <c r="H108">
        <f>_xlfn.XLOOKUP(data[[#This Row],[Product]],products[Product],products[Cost per unit])</f>
        <v>7.64</v>
      </c>
      <c r="I108">
        <f>data[[#This Row],[Units]]*data[[#This Row],[Cost Price]]</f>
        <v>137.51999999999998</v>
      </c>
      <c r="J108" s="2">
        <f>data[[#This Row],[Amount]]-data[[#This Row],[Total Cost Price]]</f>
        <v>1143.48</v>
      </c>
    </row>
    <row r="109" spans="3:10" x14ac:dyDescent="0.3">
      <c r="C109" t="s">
        <v>40</v>
      </c>
      <c r="D109" t="s">
        <v>35</v>
      </c>
      <c r="E109" t="s">
        <v>32</v>
      </c>
      <c r="F109" s="2">
        <v>12348</v>
      </c>
      <c r="G109" s="3">
        <v>234</v>
      </c>
      <c r="H109">
        <f>_xlfn.XLOOKUP(data[[#This Row],[Product]],products[Product],products[Cost per unit])</f>
        <v>8.65</v>
      </c>
      <c r="I109">
        <f>data[[#This Row],[Units]]*data[[#This Row],[Cost Price]]</f>
        <v>2024.1000000000001</v>
      </c>
      <c r="J109" s="2">
        <f>data[[#This Row],[Amount]]-data[[#This Row],[Total Cost Price]]</f>
        <v>10323.9</v>
      </c>
    </row>
    <row r="110" spans="3:10" x14ac:dyDescent="0.3">
      <c r="C110" t="s">
        <v>3</v>
      </c>
      <c r="D110" t="s">
        <v>34</v>
      </c>
      <c r="E110" t="s">
        <v>28</v>
      </c>
      <c r="F110" s="2">
        <v>3689</v>
      </c>
      <c r="G110" s="3">
        <v>312</v>
      </c>
      <c r="H110">
        <f>_xlfn.XLOOKUP(data[[#This Row],[Product]],products[Product],products[Cost per unit])</f>
        <v>10.38</v>
      </c>
      <c r="I110">
        <f>data[[#This Row],[Units]]*data[[#This Row],[Cost Price]]</f>
        <v>3238.5600000000004</v>
      </c>
      <c r="J110" s="2">
        <f>data[[#This Row],[Amount]]-data[[#This Row],[Total Cost Price]]</f>
        <v>450.4399999999996</v>
      </c>
    </row>
    <row r="111" spans="3:10" x14ac:dyDescent="0.3">
      <c r="C111" t="s">
        <v>7</v>
      </c>
      <c r="D111" t="s">
        <v>36</v>
      </c>
      <c r="E111" t="s">
        <v>19</v>
      </c>
      <c r="F111" s="2">
        <v>2870</v>
      </c>
      <c r="G111" s="3">
        <v>300</v>
      </c>
      <c r="H111">
        <f>_xlfn.XLOOKUP(data[[#This Row],[Product]],products[Product],products[Cost per unit])</f>
        <v>7.64</v>
      </c>
      <c r="I111">
        <f>data[[#This Row],[Units]]*data[[#This Row],[Cost Price]]</f>
        <v>2292</v>
      </c>
      <c r="J111" s="2">
        <f>data[[#This Row],[Amount]]-data[[#This Row],[Total Cost Price]]</f>
        <v>578</v>
      </c>
    </row>
    <row r="112" spans="3:10" x14ac:dyDescent="0.3">
      <c r="C112" t="s">
        <v>2</v>
      </c>
      <c r="D112" t="s">
        <v>36</v>
      </c>
      <c r="E112" t="s">
        <v>27</v>
      </c>
      <c r="F112" s="2">
        <v>798</v>
      </c>
      <c r="G112" s="3">
        <v>519</v>
      </c>
      <c r="H112">
        <f>_xlfn.XLOOKUP(data[[#This Row],[Product]],products[Product],products[Cost per unit])</f>
        <v>16.73</v>
      </c>
      <c r="I112">
        <f>data[[#This Row],[Units]]*data[[#This Row],[Cost Price]]</f>
        <v>8682.8700000000008</v>
      </c>
      <c r="J112" s="2">
        <f>data[[#This Row],[Amount]]-data[[#This Row],[Total Cost Price]]</f>
        <v>-7884.8700000000008</v>
      </c>
    </row>
    <row r="113" spans="3:10" x14ac:dyDescent="0.3">
      <c r="C113" t="s">
        <v>41</v>
      </c>
      <c r="D113" t="s">
        <v>37</v>
      </c>
      <c r="E113" t="s">
        <v>21</v>
      </c>
      <c r="F113" s="2">
        <v>2933</v>
      </c>
      <c r="G113" s="3">
        <v>9</v>
      </c>
      <c r="H113">
        <f>_xlfn.XLOOKUP(data[[#This Row],[Product]],products[Product],products[Cost per unit])</f>
        <v>9</v>
      </c>
      <c r="I113">
        <f>data[[#This Row],[Units]]*data[[#This Row],[Cost Price]]</f>
        <v>81</v>
      </c>
      <c r="J113" s="2">
        <f>data[[#This Row],[Amount]]-data[[#This Row],[Total Cost Price]]</f>
        <v>2852</v>
      </c>
    </row>
    <row r="114" spans="3:10" x14ac:dyDescent="0.3">
      <c r="C114" t="s">
        <v>5</v>
      </c>
      <c r="D114" t="s">
        <v>35</v>
      </c>
      <c r="E114" t="s">
        <v>4</v>
      </c>
      <c r="F114" s="2">
        <v>2744</v>
      </c>
      <c r="G114" s="3">
        <v>9</v>
      </c>
      <c r="H114">
        <f>_xlfn.XLOOKUP(data[[#This Row],[Product]],products[Product],products[Cost per unit])</f>
        <v>11.88</v>
      </c>
      <c r="I114">
        <f>data[[#This Row],[Units]]*data[[#This Row],[Cost Price]]</f>
        <v>106.92</v>
      </c>
      <c r="J114" s="2">
        <f>data[[#This Row],[Amount]]-data[[#This Row],[Total Cost Price]]</f>
        <v>2637.08</v>
      </c>
    </row>
    <row r="115" spans="3:10" x14ac:dyDescent="0.3">
      <c r="C115" t="s">
        <v>40</v>
      </c>
      <c r="D115" t="s">
        <v>36</v>
      </c>
      <c r="E115" t="s">
        <v>33</v>
      </c>
      <c r="F115" s="2">
        <v>9772</v>
      </c>
      <c r="G115" s="3">
        <v>90</v>
      </c>
      <c r="H115">
        <f>_xlfn.XLOOKUP(data[[#This Row],[Product]],products[Product],products[Cost per unit])</f>
        <v>12.37</v>
      </c>
      <c r="I115">
        <f>data[[#This Row],[Units]]*data[[#This Row],[Cost Price]]</f>
        <v>1113.3</v>
      </c>
      <c r="J115" s="2">
        <f>data[[#This Row],[Amount]]-data[[#This Row],[Total Cost Price]]</f>
        <v>8658.7000000000007</v>
      </c>
    </row>
    <row r="116" spans="3:10" x14ac:dyDescent="0.3">
      <c r="C116" t="s">
        <v>7</v>
      </c>
      <c r="D116" t="s">
        <v>34</v>
      </c>
      <c r="E116" t="s">
        <v>25</v>
      </c>
      <c r="F116" s="2">
        <v>1568</v>
      </c>
      <c r="G116" s="3">
        <v>96</v>
      </c>
      <c r="H116">
        <f>_xlfn.XLOOKUP(data[[#This Row],[Product]],products[Product],products[Cost per unit])</f>
        <v>13.15</v>
      </c>
      <c r="I116">
        <f>data[[#This Row],[Units]]*data[[#This Row],[Cost Price]]</f>
        <v>1262.4000000000001</v>
      </c>
      <c r="J116" s="2">
        <f>data[[#This Row],[Amount]]-data[[#This Row],[Total Cost Price]]</f>
        <v>305.59999999999991</v>
      </c>
    </row>
    <row r="117" spans="3:10" x14ac:dyDescent="0.3">
      <c r="C117" t="s">
        <v>2</v>
      </c>
      <c r="D117" t="s">
        <v>36</v>
      </c>
      <c r="E117" t="s">
        <v>16</v>
      </c>
      <c r="F117" s="2">
        <v>11417</v>
      </c>
      <c r="G117" s="3">
        <v>21</v>
      </c>
      <c r="H117">
        <f>_xlfn.XLOOKUP(data[[#This Row],[Product]],products[Product],products[Cost per unit])</f>
        <v>8.7899999999999991</v>
      </c>
      <c r="I117">
        <f>data[[#This Row],[Units]]*data[[#This Row],[Cost Price]]</f>
        <v>184.58999999999997</v>
      </c>
      <c r="J117" s="2">
        <f>data[[#This Row],[Amount]]-data[[#This Row],[Total Cost Price]]</f>
        <v>11232.41</v>
      </c>
    </row>
    <row r="118" spans="3:10" x14ac:dyDescent="0.3">
      <c r="C118" t="s">
        <v>40</v>
      </c>
      <c r="D118" t="s">
        <v>34</v>
      </c>
      <c r="E118" t="s">
        <v>26</v>
      </c>
      <c r="F118" s="2">
        <v>6748</v>
      </c>
      <c r="G118" s="3">
        <v>48</v>
      </c>
      <c r="H118">
        <f>_xlfn.XLOOKUP(data[[#This Row],[Product]],products[Product],products[Cost per unit])</f>
        <v>5.6</v>
      </c>
      <c r="I118">
        <f>data[[#This Row],[Units]]*data[[#This Row],[Cost Price]]</f>
        <v>268.79999999999995</v>
      </c>
      <c r="J118" s="2">
        <f>data[[#This Row],[Amount]]-data[[#This Row],[Total Cost Price]]</f>
        <v>6479.2</v>
      </c>
    </row>
    <row r="119" spans="3:10" x14ac:dyDescent="0.3">
      <c r="C119" t="s">
        <v>10</v>
      </c>
      <c r="D119" t="s">
        <v>36</v>
      </c>
      <c r="E119" t="s">
        <v>27</v>
      </c>
      <c r="F119" s="2">
        <v>1407</v>
      </c>
      <c r="G119" s="3">
        <v>72</v>
      </c>
      <c r="H119">
        <f>_xlfn.XLOOKUP(data[[#This Row],[Product]],products[Product],products[Cost per unit])</f>
        <v>16.73</v>
      </c>
      <c r="I119">
        <f>data[[#This Row],[Units]]*data[[#This Row],[Cost Price]]</f>
        <v>1204.56</v>
      </c>
      <c r="J119" s="2">
        <f>data[[#This Row],[Amount]]-data[[#This Row],[Total Cost Price]]</f>
        <v>202.44000000000005</v>
      </c>
    </row>
    <row r="120" spans="3:10" x14ac:dyDescent="0.3">
      <c r="C120" t="s">
        <v>8</v>
      </c>
      <c r="D120" t="s">
        <v>35</v>
      </c>
      <c r="E120" t="s">
        <v>29</v>
      </c>
      <c r="F120" s="2">
        <v>2023</v>
      </c>
      <c r="G120" s="3">
        <v>168</v>
      </c>
      <c r="H120">
        <f>_xlfn.XLOOKUP(data[[#This Row],[Product]],products[Product],products[Cost per unit])</f>
        <v>7.16</v>
      </c>
      <c r="I120">
        <f>data[[#This Row],[Units]]*data[[#This Row],[Cost Price]]</f>
        <v>1202.8800000000001</v>
      </c>
      <c r="J120" s="2">
        <f>data[[#This Row],[Amount]]-data[[#This Row],[Total Cost Price]]</f>
        <v>820.11999999999989</v>
      </c>
    </row>
    <row r="121" spans="3:10" x14ac:dyDescent="0.3">
      <c r="C121" t="s">
        <v>5</v>
      </c>
      <c r="D121" t="s">
        <v>39</v>
      </c>
      <c r="E121" t="s">
        <v>26</v>
      </c>
      <c r="F121" s="2">
        <v>5236</v>
      </c>
      <c r="G121" s="3">
        <v>51</v>
      </c>
      <c r="H121">
        <f>_xlfn.XLOOKUP(data[[#This Row],[Product]],products[Product],products[Cost per unit])</f>
        <v>5.6</v>
      </c>
      <c r="I121">
        <f>data[[#This Row],[Units]]*data[[#This Row],[Cost Price]]</f>
        <v>285.59999999999997</v>
      </c>
      <c r="J121" s="2">
        <f>data[[#This Row],[Amount]]-data[[#This Row],[Total Cost Price]]</f>
        <v>4950.3999999999996</v>
      </c>
    </row>
    <row r="122" spans="3:10" x14ac:dyDescent="0.3">
      <c r="C122" t="s">
        <v>41</v>
      </c>
      <c r="D122" t="s">
        <v>36</v>
      </c>
      <c r="E122" t="s">
        <v>19</v>
      </c>
      <c r="F122" s="2">
        <v>1925</v>
      </c>
      <c r="G122" s="3">
        <v>192</v>
      </c>
      <c r="H122">
        <f>_xlfn.XLOOKUP(data[[#This Row],[Product]],products[Product],products[Cost per unit])</f>
        <v>7.64</v>
      </c>
      <c r="I122">
        <f>data[[#This Row],[Units]]*data[[#This Row],[Cost Price]]</f>
        <v>1466.8799999999999</v>
      </c>
      <c r="J122" s="2">
        <f>data[[#This Row],[Amount]]-data[[#This Row],[Total Cost Price]]</f>
        <v>458.12000000000012</v>
      </c>
    </row>
    <row r="123" spans="3:10" x14ac:dyDescent="0.3">
      <c r="C123" t="s">
        <v>7</v>
      </c>
      <c r="D123" t="s">
        <v>37</v>
      </c>
      <c r="E123" t="s">
        <v>14</v>
      </c>
      <c r="F123" s="2">
        <v>6608</v>
      </c>
      <c r="G123" s="3">
        <v>225</v>
      </c>
      <c r="H123">
        <f>_xlfn.XLOOKUP(data[[#This Row],[Product]],products[Product],products[Cost per unit])</f>
        <v>11.7</v>
      </c>
      <c r="I123">
        <f>data[[#This Row],[Units]]*data[[#This Row],[Cost Price]]</f>
        <v>2632.5</v>
      </c>
      <c r="J123" s="2">
        <f>data[[#This Row],[Amount]]-data[[#This Row],[Total Cost Price]]</f>
        <v>3975.5</v>
      </c>
    </row>
    <row r="124" spans="3:10" x14ac:dyDescent="0.3">
      <c r="C124" t="s">
        <v>6</v>
      </c>
      <c r="D124" t="s">
        <v>34</v>
      </c>
      <c r="E124" t="s">
        <v>26</v>
      </c>
      <c r="F124" s="2">
        <v>8008</v>
      </c>
      <c r="G124" s="3">
        <v>456</v>
      </c>
      <c r="H124">
        <f>_xlfn.XLOOKUP(data[[#This Row],[Product]],products[Product],products[Cost per unit])</f>
        <v>5.6</v>
      </c>
      <c r="I124">
        <f>data[[#This Row],[Units]]*data[[#This Row],[Cost Price]]</f>
        <v>2553.6</v>
      </c>
      <c r="J124" s="2">
        <f>data[[#This Row],[Amount]]-data[[#This Row],[Total Cost Price]]</f>
        <v>5454.4</v>
      </c>
    </row>
    <row r="125" spans="3:10" x14ac:dyDescent="0.3">
      <c r="C125" t="s">
        <v>10</v>
      </c>
      <c r="D125" t="s">
        <v>34</v>
      </c>
      <c r="E125" t="s">
        <v>25</v>
      </c>
      <c r="F125" s="2">
        <v>1428</v>
      </c>
      <c r="G125" s="3">
        <v>93</v>
      </c>
      <c r="H125">
        <f>_xlfn.XLOOKUP(data[[#This Row],[Product]],products[Product],products[Cost per unit])</f>
        <v>13.15</v>
      </c>
      <c r="I125">
        <f>data[[#This Row],[Units]]*data[[#This Row],[Cost Price]]</f>
        <v>1222.95</v>
      </c>
      <c r="J125" s="2">
        <f>data[[#This Row],[Amount]]-data[[#This Row],[Total Cost Price]]</f>
        <v>205.04999999999995</v>
      </c>
    </row>
    <row r="126" spans="3:10" x14ac:dyDescent="0.3">
      <c r="C126" t="s">
        <v>6</v>
      </c>
      <c r="D126" t="s">
        <v>34</v>
      </c>
      <c r="E126" t="s">
        <v>4</v>
      </c>
      <c r="F126" s="2">
        <v>525</v>
      </c>
      <c r="G126" s="3">
        <v>48</v>
      </c>
      <c r="H126">
        <f>_xlfn.XLOOKUP(data[[#This Row],[Product]],products[Product],products[Cost per unit])</f>
        <v>11.88</v>
      </c>
      <c r="I126">
        <f>data[[#This Row],[Units]]*data[[#This Row],[Cost Price]]</f>
        <v>570.24</v>
      </c>
      <c r="J126" s="2">
        <f>data[[#This Row],[Amount]]-data[[#This Row],[Total Cost Price]]</f>
        <v>-45.240000000000009</v>
      </c>
    </row>
    <row r="127" spans="3:10" x14ac:dyDescent="0.3">
      <c r="C127" t="s">
        <v>6</v>
      </c>
      <c r="D127" t="s">
        <v>37</v>
      </c>
      <c r="E127" t="s">
        <v>18</v>
      </c>
      <c r="F127" s="2">
        <v>1505</v>
      </c>
      <c r="G127" s="3">
        <v>102</v>
      </c>
      <c r="H127">
        <f>_xlfn.XLOOKUP(data[[#This Row],[Product]],products[Product],products[Cost per unit])</f>
        <v>6.47</v>
      </c>
      <c r="I127">
        <f>data[[#This Row],[Units]]*data[[#This Row],[Cost Price]]</f>
        <v>659.93999999999994</v>
      </c>
      <c r="J127" s="2">
        <f>data[[#This Row],[Amount]]-data[[#This Row],[Total Cost Price]]</f>
        <v>845.06000000000006</v>
      </c>
    </row>
    <row r="128" spans="3:10" x14ac:dyDescent="0.3">
      <c r="C128" t="s">
        <v>7</v>
      </c>
      <c r="D128" t="s">
        <v>35</v>
      </c>
      <c r="E128" t="s">
        <v>30</v>
      </c>
      <c r="F128" s="2">
        <v>6755</v>
      </c>
      <c r="G128" s="3">
        <v>252</v>
      </c>
      <c r="H128">
        <f>_xlfn.XLOOKUP(data[[#This Row],[Product]],products[Product],products[Cost per unit])</f>
        <v>14.49</v>
      </c>
      <c r="I128">
        <f>data[[#This Row],[Units]]*data[[#This Row],[Cost Price]]</f>
        <v>3651.48</v>
      </c>
      <c r="J128" s="2">
        <f>data[[#This Row],[Amount]]-data[[#This Row],[Total Cost Price]]</f>
        <v>3103.52</v>
      </c>
    </row>
    <row r="129" spans="3:10" x14ac:dyDescent="0.3">
      <c r="C129" t="s">
        <v>2</v>
      </c>
      <c r="D129" t="s">
        <v>37</v>
      </c>
      <c r="E129" t="s">
        <v>18</v>
      </c>
      <c r="F129" s="2">
        <v>11571</v>
      </c>
      <c r="G129" s="3">
        <v>138</v>
      </c>
      <c r="H129">
        <f>_xlfn.XLOOKUP(data[[#This Row],[Product]],products[Product],products[Cost per unit])</f>
        <v>6.47</v>
      </c>
      <c r="I129">
        <f>data[[#This Row],[Units]]*data[[#This Row],[Cost Price]]</f>
        <v>892.86</v>
      </c>
      <c r="J129" s="2">
        <f>data[[#This Row],[Amount]]-data[[#This Row],[Total Cost Price]]</f>
        <v>10678.14</v>
      </c>
    </row>
    <row r="130" spans="3:10" x14ac:dyDescent="0.3">
      <c r="C130" t="s">
        <v>40</v>
      </c>
      <c r="D130" t="s">
        <v>38</v>
      </c>
      <c r="E130" t="s">
        <v>25</v>
      </c>
      <c r="F130" s="2">
        <v>2541</v>
      </c>
      <c r="G130" s="3">
        <v>90</v>
      </c>
      <c r="H130">
        <f>_xlfn.XLOOKUP(data[[#This Row],[Product]],products[Product],products[Cost per unit])</f>
        <v>13.15</v>
      </c>
      <c r="I130">
        <f>data[[#This Row],[Units]]*data[[#This Row],[Cost Price]]</f>
        <v>1183.5</v>
      </c>
      <c r="J130" s="2">
        <f>data[[#This Row],[Amount]]-data[[#This Row],[Total Cost Price]]</f>
        <v>1357.5</v>
      </c>
    </row>
    <row r="131" spans="3:10" x14ac:dyDescent="0.3">
      <c r="C131" t="s">
        <v>41</v>
      </c>
      <c r="D131" t="s">
        <v>37</v>
      </c>
      <c r="E131" t="s">
        <v>30</v>
      </c>
      <c r="F131" s="2">
        <v>1526</v>
      </c>
      <c r="G131" s="3">
        <v>240</v>
      </c>
      <c r="H131">
        <f>_xlfn.XLOOKUP(data[[#This Row],[Product]],products[Product],products[Cost per unit])</f>
        <v>14.49</v>
      </c>
      <c r="I131">
        <f>data[[#This Row],[Units]]*data[[#This Row],[Cost Price]]</f>
        <v>3477.6</v>
      </c>
      <c r="J131" s="2">
        <f>data[[#This Row],[Amount]]-data[[#This Row],[Total Cost Price]]</f>
        <v>-1951.6</v>
      </c>
    </row>
    <row r="132" spans="3:10" x14ac:dyDescent="0.3">
      <c r="C132" t="s">
        <v>40</v>
      </c>
      <c r="D132" t="s">
        <v>38</v>
      </c>
      <c r="E132" t="s">
        <v>4</v>
      </c>
      <c r="F132" s="2">
        <v>6125</v>
      </c>
      <c r="G132" s="3">
        <v>102</v>
      </c>
      <c r="H132">
        <f>_xlfn.XLOOKUP(data[[#This Row],[Product]],products[Product],products[Cost per unit])</f>
        <v>11.88</v>
      </c>
      <c r="I132">
        <f>data[[#This Row],[Units]]*data[[#This Row],[Cost Price]]</f>
        <v>1211.76</v>
      </c>
      <c r="J132" s="2">
        <f>data[[#This Row],[Amount]]-data[[#This Row],[Total Cost Price]]</f>
        <v>4913.24</v>
      </c>
    </row>
    <row r="133" spans="3:10" x14ac:dyDescent="0.3">
      <c r="C133" t="s">
        <v>41</v>
      </c>
      <c r="D133" t="s">
        <v>35</v>
      </c>
      <c r="E133" t="s">
        <v>27</v>
      </c>
      <c r="F133" s="2">
        <v>847</v>
      </c>
      <c r="G133" s="3">
        <v>129</v>
      </c>
      <c r="H133">
        <f>_xlfn.XLOOKUP(data[[#This Row],[Product]],products[Product],products[Cost per unit])</f>
        <v>16.73</v>
      </c>
      <c r="I133">
        <f>data[[#This Row],[Units]]*data[[#This Row],[Cost Price]]</f>
        <v>2158.17</v>
      </c>
      <c r="J133" s="2">
        <f>data[[#This Row],[Amount]]-data[[#This Row],[Total Cost Price]]</f>
        <v>-1311.17</v>
      </c>
    </row>
    <row r="134" spans="3:10" x14ac:dyDescent="0.3">
      <c r="C134" t="s">
        <v>8</v>
      </c>
      <c r="D134" t="s">
        <v>35</v>
      </c>
      <c r="E134" t="s">
        <v>27</v>
      </c>
      <c r="F134" s="2">
        <v>4753</v>
      </c>
      <c r="G134" s="3">
        <v>300</v>
      </c>
      <c r="H134">
        <f>_xlfn.XLOOKUP(data[[#This Row],[Product]],products[Product],products[Cost per unit])</f>
        <v>16.73</v>
      </c>
      <c r="I134">
        <f>data[[#This Row],[Units]]*data[[#This Row],[Cost Price]]</f>
        <v>5019</v>
      </c>
      <c r="J134" s="2">
        <f>data[[#This Row],[Amount]]-data[[#This Row],[Total Cost Price]]</f>
        <v>-266</v>
      </c>
    </row>
    <row r="135" spans="3:10" x14ac:dyDescent="0.3">
      <c r="C135" t="s">
        <v>6</v>
      </c>
      <c r="D135" t="s">
        <v>38</v>
      </c>
      <c r="E135" t="s">
        <v>33</v>
      </c>
      <c r="F135" s="2">
        <v>959</v>
      </c>
      <c r="G135" s="3">
        <v>135</v>
      </c>
      <c r="H135">
        <f>_xlfn.XLOOKUP(data[[#This Row],[Product]],products[Product],products[Cost per unit])</f>
        <v>12.37</v>
      </c>
      <c r="I135">
        <f>data[[#This Row],[Units]]*data[[#This Row],[Cost Price]]</f>
        <v>1669.9499999999998</v>
      </c>
      <c r="J135" s="2">
        <f>data[[#This Row],[Amount]]-data[[#This Row],[Total Cost Price]]</f>
        <v>-710.94999999999982</v>
      </c>
    </row>
    <row r="136" spans="3:10" x14ac:dyDescent="0.3">
      <c r="C136" t="s">
        <v>7</v>
      </c>
      <c r="D136" t="s">
        <v>35</v>
      </c>
      <c r="E136" t="s">
        <v>24</v>
      </c>
      <c r="F136" s="2">
        <v>2793</v>
      </c>
      <c r="G136" s="3">
        <v>114</v>
      </c>
      <c r="H136">
        <f>_xlfn.XLOOKUP(data[[#This Row],[Product]],products[Product],products[Cost per unit])</f>
        <v>4.97</v>
      </c>
      <c r="I136">
        <f>data[[#This Row],[Units]]*data[[#This Row],[Cost Price]]</f>
        <v>566.57999999999993</v>
      </c>
      <c r="J136" s="2">
        <f>data[[#This Row],[Amount]]-data[[#This Row],[Total Cost Price]]</f>
        <v>2226.42</v>
      </c>
    </row>
    <row r="137" spans="3:10" x14ac:dyDescent="0.3">
      <c r="C137" t="s">
        <v>7</v>
      </c>
      <c r="D137" t="s">
        <v>35</v>
      </c>
      <c r="E137" t="s">
        <v>14</v>
      </c>
      <c r="F137" s="2">
        <v>4606</v>
      </c>
      <c r="G137" s="3">
        <v>63</v>
      </c>
      <c r="H137">
        <f>_xlfn.XLOOKUP(data[[#This Row],[Product]],products[Product],products[Cost per unit])</f>
        <v>11.7</v>
      </c>
      <c r="I137">
        <f>data[[#This Row],[Units]]*data[[#This Row],[Cost Price]]</f>
        <v>737.09999999999991</v>
      </c>
      <c r="J137" s="2">
        <f>data[[#This Row],[Amount]]-data[[#This Row],[Total Cost Price]]</f>
        <v>3868.9</v>
      </c>
    </row>
    <row r="138" spans="3:10" x14ac:dyDescent="0.3">
      <c r="C138" t="s">
        <v>7</v>
      </c>
      <c r="D138" t="s">
        <v>36</v>
      </c>
      <c r="E138" t="s">
        <v>29</v>
      </c>
      <c r="F138" s="2">
        <v>5551</v>
      </c>
      <c r="G138" s="3">
        <v>252</v>
      </c>
      <c r="H138">
        <f>_xlfn.XLOOKUP(data[[#This Row],[Product]],products[Product],products[Cost per unit])</f>
        <v>7.16</v>
      </c>
      <c r="I138">
        <f>data[[#This Row],[Units]]*data[[#This Row],[Cost Price]]</f>
        <v>1804.32</v>
      </c>
      <c r="J138" s="2">
        <f>data[[#This Row],[Amount]]-data[[#This Row],[Total Cost Price]]</f>
        <v>3746.6800000000003</v>
      </c>
    </row>
    <row r="139" spans="3:10" x14ac:dyDescent="0.3">
      <c r="C139" t="s">
        <v>10</v>
      </c>
      <c r="D139" t="s">
        <v>36</v>
      </c>
      <c r="E139" t="s">
        <v>32</v>
      </c>
      <c r="F139" s="2">
        <v>6657</v>
      </c>
      <c r="G139" s="3">
        <v>303</v>
      </c>
      <c r="H139">
        <f>_xlfn.XLOOKUP(data[[#This Row],[Product]],products[Product],products[Cost per unit])</f>
        <v>8.65</v>
      </c>
      <c r="I139">
        <f>data[[#This Row],[Units]]*data[[#This Row],[Cost Price]]</f>
        <v>2620.9500000000003</v>
      </c>
      <c r="J139" s="2">
        <f>data[[#This Row],[Amount]]-data[[#This Row],[Total Cost Price]]</f>
        <v>4036.0499999999997</v>
      </c>
    </row>
    <row r="140" spans="3:10" x14ac:dyDescent="0.3">
      <c r="C140" t="s">
        <v>7</v>
      </c>
      <c r="D140" t="s">
        <v>39</v>
      </c>
      <c r="E140" t="s">
        <v>17</v>
      </c>
      <c r="F140" s="2">
        <v>4438</v>
      </c>
      <c r="G140" s="3">
        <v>246</v>
      </c>
      <c r="H140">
        <f>_xlfn.XLOOKUP(data[[#This Row],[Product]],products[Product],products[Cost per unit])</f>
        <v>3.11</v>
      </c>
      <c r="I140">
        <f>data[[#This Row],[Units]]*data[[#This Row],[Cost Price]]</f>
        <v>765.06</v>
      </c>
      <c r="J140" s="2">
        <f>data[[#This Row],[Amount]]-data[[#This Row],[Total Cost Price]]</f>
        <v>3672.94</v>
      </c>
    </row>
    <row r="141" spans="3:10" x14ac:dyDescent="0.3">
      <c r="C141" t="s">
        <v>8</v>
      </c>
      <c r="D141" t="s">
        <v>38</v>
      </c>
      <c r="E141" t="s">
        <v>22</v>
      </c>
      <c r="F141" s="2">
        <v>168</v>
      </c>
      <c r="G141" s="3">
        <v>84</v>
      </c>
      <c r="H141">
        <f>_xlfn.XLOOKUP(data[[#This Row],[Product]],products[Product],products[Cost per unit])</f>
        <v>9.77</v>
      </c>
      <c r="I141">
        <f>data[[#This Row],[Units]]*data[[#This Row],[Cost Price]]</f>
        <v>820.68</v>
      </c>
      <c r="J141" s="2">
        <f>data[[#This Row],[Amount]]-data[[#This Row],[Total Cost Price]]</f>
        <v>-652.67999999999995</v>
      </c>
    </row>
    <row r="142" spans="3:10" x14ac:dyDescent="0.3">
      <c r="C142" t="s">
        <v>7</v>
      </c>
      <c r="D142" t="s">
        <v>34</v>
      </c>
      <c r="E142" t="s">
        <v>17</v>
      </c>
      <c r="F142" s="2">
        <v>7777</v>
      </c>
      <c r="G142" s="3">
        <v>39</v>
      </c>
      <c r="H142">
        <f>_xlfn.XLOOKUP(data[[#This Row],[Product]],products[Product],products[Cost per unit])</f>
        <v>3.11</v>
      </c>
      <c r="I142">
        <f>data[[#This Row],[Units]]*data[[#This Row],[Cost Price]]</f>
        <v>121.28999999999999</v>
      </c>
      <c r="J142" s="2">
        <f>data[[#This Row],[Amount]]-data[[#This Row],[Total Cost Price]]</f>
        <v>7655.71</v>
      </c>
    </row>
    <row r="143" spans="3:10" x14ac:dyDescent="0.3">
      <c r="C143" t="s">
        <v>5</v>
      </c>
      <c r="D143" t="s">
        <v>36</v>
      </c>
      <c r="E143" t="s">
        <v>17</v>
      </c>
      <c r="F143" s="2">
        <v>3339</v>
      </c>
      <c r="G143" s="3">
        <v>348</v>
      </c>
      <c r="H143">
        <f>_xlfn.XLOOKUP(data[[#This Row],[Product]],products[Product],products[Cost per unit])</f>
        <v>3.11</v>
      </c>
      <c r="I143">
        <f>data[[#This Row],[Units]]*data[[#This Row],[Cost Price]]</f>
        <v>1082.28</v>
      </c>
      <c r="J143" s="2">
        <f>data[[#This Row],[Amount]]-data[[#This Row],[Total Cost Price]]</f>
        <v>2256.7200000000003</v>
      </c>
    </row>
    <row r="144" spans="3:10" x14ac:dyDescent="0.3">
      <c r="C144" t="s">
        <v>7</v>
      </c>
      <c r="D144" t="s">
        <v>37</v>
      </c>
      <c r="E144" t="s">
        <v>33</v>
      </c>
      <c r="F144" s="2">
        <v>6391</v>
      </c>
      <c r="G144" s="3">
        <v>48</v>
      </c>
      <c r="H144">
        <f>_xlfn.XLOOKUP(data[[#This Row],[Product]],products[Product],products[Cost per unit])</f>
        <v>12.37</v>
      </c>
      <c r="I144">
        <f>data[[#This Row],[Units]]*data[[#This Row],[Cost Price]]</f>
        <v>593.76</v>
      </c>
      <c r="J144" s="2">
        <f>data[[#This Row],[Amount]]-data[[#This Row],[Total Cost Price]]</f>
        <v>5797.24</v>
      </c>
    </row>
    <row r="145" spans="3:10" x14ac:dyDescent="0.3">
      <c r="C145" t="s">
        <v>5</v>
      </c>
      <c r="D145" t="s">
        <v>37</v>
      </c>
      <c r="E145" t="s">
        <v>22</v>
      </c>
      <c r="F145" s="2">
        <v>518</v>
      </c>
      <c r="G145" s="3">
        <v>75</v>
      </c>
      <c r="H145">
        <f>_xlfn.XLOOKUP(data[[#This Row],[Product]],products[Product],products[Cost per unit])</f>
        <v>9.77</v>
      </c>
      <c r="I145">
        <f>data[[#This Row],[Units]]*data[[#This Row],[Cost Price]]</f>
        <v>732.75</v>
      </c>
      <c r="J145" s="2">
        <f>data[[#This Row],[Amount]]-data[[#This Row],[Total Cost Price]]</f>
        <v>-214.75</v>
      </c>
    </row>
    <row r="146" spans="3:10" x14ac:dyDescent="0.3">
      <c r="C146" t="s">
        <v>7</v>
      </c>
      <c r="D146" t="s">
        <v>38</v>
      </c>
      <c r="E146" t="s">
        <v>28</v>
      </c>
      <c r="F146" s="2">
        <v>5677</v>
      </c>
      <c r="G146" s="3">
        <v>258</v>
      </c>
      <c r="H146">
        <f>_xlfn.XLOOKUP(data[[#This Row],[Product]],products[Product],products[Cost per unit])</f>
        <v>10.38</v>
      </c>
      <c r="I146">
        <f>data[[#This Row],[Units]]*data[[#This Row],[Cost Price]]</f>
        <v>2678.0400000000004</v>
      </c>
      <c r="J146" s="2">
        <f>data[[#This Row],[Amount]]-data[[#This Row],[Total Cost Price]]</f>
        <v>2998.9599999999996</v>
      </c>
    </row>
    <row r="147" spans="3:10" x14ac:dyDescent="0.3">
      <c r="C147" t="s">
        <v>6</v>
      </c>
      <c r="D147" t="s">
        <v>39</v>
      </c>
      <c r="E147" t="s">
        <v>17</v>
      </c>
      <c r="F147" s="2">
        <v>6048</v>
      </c>
      <c r="G147" s="3">
        <v>27</v>
      </c>
      <c r="H147">
        <f>_xlfn.XLOOKUP(data[[#This Row],[Product]],products[Product],products[Cost per unit])</f>
        <v>3.11</v>
      </c>
      <c r="I147">
        <f>data[[#This Row],[Units]]*data[[#This Row],[Cost Price]]</f>
        <v>83.97</v>
      </c>
      <c r="J147" s="2">
        <f>data[[#This Row],[Amount]]-data[[#This Row],[Total Cost Price]]</f>
        <v>5964.03</v>
      </c>
    </row>
    <row r="148" spans="3:10" x14ac:dyDescent="0.3">
      <c r="C148" t="s">
        <v>8</v>
      </c>
      <c r="D148" t="s">
        <v>38</v>
      </c>
      <c r="E148" t="s">
        <v>32</v>
      </c>
      <c r="F148" s="2">
        <v>3752</v>
      </c>
      <c r="G148" s="3">
        <v>213</v>
      </c>
      <c r="H148">
        <f>_xlfn.XLOOKUP(data[[#This Row],[Product]],products[Product],products[Cost per unit])</f>
        <v>8.65</v>
      </c>
      <c r="I148">
        <f>data[[#This Row],[Units]]*data[[#This Row],[Cost Price]]</f>
        <v>1842.45</v>
      </c>
      <c r="J148" s="2">
        <f>data[[#This Row],[Amount]]-data[[#This Row],[Total Cost Price]]</f>
        <v>1909.55</v>
      </c>
    </row>
    <row r="149" spans="3:10" x14ac:dyDescent="0.3">
      <c r="C149" t="s">
        <v>5</v>
      </c>
      <c r="D149" t="s">
        <v>35</v>
      </c>
      <c r="E149" t="s">
        <v>29</v>
      </c>
      <c r="F149" s="2">
        <v>4480</v>
      </c>
      <c r="G149" s="3">
        <v>357</v>
      </c>
      <c r="H149">
        <f>_xlfn.XLOOKUP(data[[#This Row],[Product]],products[Product],products[Cost per unit])</f>
        <v>7.16</v>
      </c>
      <c r="I149">
        <f>data[[#This Row],[Units]]*data[[#This Row],[Cost Price]]</f>
        <v>2556.12</v>
      </c>
      <c r="J149" s="2">
        <f>data[[#This Row],[Amount]]-data[[#This Row],[Total Cost Price]]</f>
        <v>1923.88</v>
      </c>
    </row>
    <row r="150" spans="3:10" x14ac:dyDescent="0.3">
      <c r="C150" t="s">
        <v>9</v>
      </c>
      <c r="D150" t="s">
        <v>37</v>
      </c>
      <c r="E150" t="s">
        <v>4</v>
      </c>
      <c r="F150" s="2">
        <v>259</v>
      </c>
      <c r="G150" s="3">
        <v>207</v>
      </c>
      <c r="H150">
        <f>_xlfn.XLOOKUP(data[[#This Row],[Product]],products[Product],products[Cost per unit])</f>
        <v>11.88</v>
      </c>
      <c r="I150">
        <f>data[[#This Row],[Units]]*data[[#This Row],[Cost Price]]</f>
        <v>2459.1600000000003</v>
      </c>
      <c r="J150" s="2">
        <f>data[[#This Row],[Amount]]-data[[#This Row],[Total Cost Price]]</f>
        <v>-2200.1600000000003</v>
      </c>
    </row>
    <row r="151" spans="3:10" x14ac:dyDescent="0.3">
      <c r="C151" t="s">
        <v>8</v>
      </c>
      <c r="D151" t="s">
        <v>37</v>
      </c>
      <c r="E151" t="s">
        <v>30</v>
      </c>
      <c r="F151" s="2">
        <v>42</v>
      </c>
      <c r="G151" s="3">
        <v>150</v>
      </c>
      <c r="H151">
        <f>_xlfn.XLOOKUP(data[[#This Row],[Product]],products[Product],products[Cost per unit])</f>
        <v>14.49</v>
      </c>
      <c r="I151">
        <f>data[[#This Row],[Units]]*data[[#This Row],[Cost Price]]</f>
        <v>2173.5</v>
      </c>
      <c r="J151" s="2">
        <f>data[[#This Row],[Amount]]-data[[#This Row],[Total Cost Price]]</f>
        <v>-2131.5</v>
      </c>
    </row>
    <row r="152" spans="3:10" x14ac:dyDescent="0.3">
      <c r="C152" t="s">
        <v>41</v>
      </c>
      <c r="D152" t="s">
        <v>36</v>
      </c>
      <c r="E152" t="s">
        <v>26</v>
      </c>
      <c r="F152" s="2">
        <v>98</v>
      </c>
      <c r="G152" s="3">
        <v>204</v>
      </c>
      <c r="H152">
        <f>_xlfn.XLOOKUP(data[[#This Row],[Product]],products[Product],products[Cost per unit])</f>
        <v>5.6</v>
      </c>
      <c r="I152">
        <f>data[[#This Row],[Units]]*data[[#This Row],[Cost Price]]</f>
        <v>1142.3999999999999</v>
      </c>
      <c r="J152" s="2">
        <f>data[[#This Row],[Amount]]-data[[#This Row],[Total Cost Price]]</f>
        <v>-1044.3999999999999</v>
      </c>
    </row>
    <row r="153" spans="3:10" x14ac:dyDescent="0.3">
      <c r="C153" t="s">
        <v>7</v>
      </c>
      <c r="D153" t="s">
        <v>35</v>
      </c>
      <c r="E153" t="s">
        <v>27</v>
      </c>
      <c r="F153" s="2">
        <v>2478</v>
      </c>
      <c r="G153" s="3">
        <v>21</v>
      </c>
      <c r="H153">
        <f>_xlfn.XLOOKUP(data[[#This Row],[Product]],products[Product],products[Cost per unit])</f>
        <v>16.73</v>
      </c>
      <c r="I153">
        <f>data[[#This Row],[Units]]*data[[#This Row],[Cost Price]]</f>
        <v>351.33</v>
      </c>
      <c r="J153" s="2">
        <f>data[[#This Row],[Amount]]-data[[#This Row],[Total Cost Price]]</f>
        <v>2126.67</v>
      </c>
    </row>
    <row r="154" spans="3:10" x14ac:dyDescent="0.3">
      <c r="C154" t="s">
        <v>41</v>
      </c>
      <c r="D154" t="s">
        <v>34</v>
      </c>
      <c r="E154" t="s">
        <v>33</v>
      </c>
      <c r="F154" s="2">
        <v>7847</v>
      </c>
      <c r="G154" s="3">
        <v>174</v>
      </c>
      <c r="H154">
        <f>_xlfn.XLOOKUP(data[[#This Row],[Product]],products[Product],products[Cost per unit])</f>
        <v>12.37</v>
      </c>
      <c r="I154">
        <f>data[[#This Row],[Units]]*data[[#This Row],[Cost Price]]</f>
        <v>2152.3799999999997</v>
      </c>
      <c r="J154" s="2">
        <f>data[[#This Row],[Amount]]-data[[#This Row],[Total Cost Price]]</f>
        <v>5694.6200000000008</v>
      </c>
    </row>
    <row r="155" spans="3:10" x14ac:dyDescent="0.3">
      <c r="C155" t="s">
        <v>2</v>
      </c>
      <c r="D155" t="s">
        <v>37</v>
      </c>
      <c r="E155" t="s">
        <v>17</v>
      </c>
      <c r="F155" s="2">
        <v>9926</v>
      </c>
      <c r="G155" s="3">
        <v>201</v>
      </c>
      <c r="H155">
        <f>_xlfn.XLOOKUP(data[[#This Row],[Product]],products[Product],products[Cost per unit])</f>
        <v>3.11</v>
      </c>
      <c r="I155">
        <f>data[[#This Row],[Units]]*data[[#This Row],[Cost Price]]</f>
        <v>625.11</v>
      </c>
      <c r="J155" s="2">
        <f>data[[#This Row],[Amount]]-data[[#This Row],[Total Cost Price]]</f>
        <v>9300.89</v>
      </c>
    </row>
    <row r="156" spans="3:10" x14ac:dyDescent="0.3">
      <c r="C156" t="s">
        <v>8</v>
      </c>
      <c r="D156" t="s">
        <v>38</v>
      </c>
      <c r="E156" t="s">
        <v>13</v>
      </c>
      <c r="F156" s="2">
        <v>819</v>
      </c>
      <c r="G156" s="3">
        <v>510</v>
      </c>
      <c r="H156">
        <f>_xlfn.XLOOKUP(data[[#This Row],[Product]],products[Product],products[Cost per unit])</f>
        <v>9.33</v>
      </c>
      <c r="I156">
        <f>data[[#This Row],[Units]]*data[[#This Row],[Cost Price]]</f>
        <v>4758.3</v>
      </c>
      <c r="J156" s="2">
        <f>data[[#This Row],[Amount]]-data[[#This Row],[Total Cost Price]]</f>
        <v>-3939.3</v>
      </c>
    </row>
    <row r="157" spans="3:10" x14ac:dyDescent="0.3">
      <c r="C157" t="s">
        <v>6</v>
      </c>
      <c r="D157" t="s">
        <v>39</v>
      </c>
      <c r="E157" t="s">
        <v>29</v>
      </c>
      <c r="F157" s="2">
        <v>3052</v>
      </c>
      <c r="G157" s="3">
        <v>378</v>
      </c>
      <c r="H157">
        <f>_xlfn.XLOOKUP(data[[#This Row],[Product]],products[Product],products[Cost per unit])</f>
        <v>7.16</v>
      </c>
      <c r="I157">
        <f>data[[#This Row],[Units]]*data[[#This Row],[Cost Price]]</f>
        <v>2706.48</v>
      </c>
      <c r="J157" s="2">
        <f>data[[#This Row],[Amount]]-data[[#This Row],[Total Cost Price]]</f>
        <v>345.52</v>
      </c>
    </row>
    <row r="158" spans="3:10" x14ac:dyDescent="0.3">
      <c r="C158" t="s">
        <v>9</v>
      </c>
      <c r="D158" t="s">
        <v>34</v>
      </c>
      <c r="E158" t="s">
        <v>21</v>
      </c>
      <c r="F158" s="2">
        <v>6832</v>
      </c>
      <c r="G158" s="3">
        <v>27</v>
      </c>
      <c r="H158">
        <f>_xlfn.XLOOKUP(data[[#This Row],[Product]],products[Product],products[Cost per unit])</f>
        <v>9</v>
      </c>
      <c r="I158">
        <f>data[[#This Row],[Units]]*data[[#This Row],[Cost Price]]</f>
        <v>243</v>
      </c>
      <c r="J158" s="2">
        <f>data[[#This Row],[Amount]]-data[[#This Row],[Total Cost Price]]</f>
        <v>6589</v>
      </c>
    </row>
    <row r="159" spans="3:10" x14ac:dyDescent="0.3">
      <c r="C159" t="s">
        <v>2</v>
      </c>
      <c r="D159" t="s">
        <v>39</v>
      </c>
      <c r="E159" t="s">
        <v>16</v>
      </c>
      <c r="F159" s="2">
        <v>2016</v>
      </c>
      <c r="G159" s="3">
        <v>117</v>
      </c>
      <c r="H159">
        <f>_xlfn.XLOOKUP(data[[#This Row],[Product]],products[Product],products[Cost per unit])</f>
        <v>8.7899999999999991</v>
      </c>
      <c r="I159">
        <f>data[[#This Row],[Units]]*data[[#This Row],[Cost Price]]</f>
        <v>1028.4299999999998</v>
      </c>
      <c r="J159" s="2">
        <f>data[[#This Row],[Amount]]-data[[#This Row],[Total Cost Price]]</f>
        <v>987.57000000000016</v>
      </c>
    </row>
    <row r="160" spans="3:10" x14ac:dyDescent="0.3">
      <c r="C160" t="s">
        <v>6</v>
      </c>
      <c r="D160" t="s">
        <v>38</v>
      </c>
      <c r="E160" t="s">
        <v>21</v>
      </c>
      <c r="F160" s="2">
        <v>7322</v>
      </c>
      <c r="G160" s="3">
        <v>36</v>
      </c>
      <c r="H160">
        <f>_xlfn.XLOOKUP(data[[#This Row],[Product]],products[Product],products[Cost per unit])</f>
        <v>9</v>
      </c>
      <c r="I160">
        <f>data[[#This Row],[Units]]*data[[#This Row],[Cost Price]]</f>
        <v>324</v>
      </c>
      <c r="J160" s="2">
        <f>data[[#This Row],[Amount]]-data[[#This Row],[Total Cost Price]]</f>
        <v>6998</v>
      </c>
    </row>
    <row r="161" spans="3:10" x14ac:dyDescent="0.3">
      <c r="C161" t="s">
        <v>8</v>
      </c>
      <c r="D161" t="s">
        <v>35</v>
      </c>
      <c r="E161" t="s">
        <v>33</v>
      </c>
      <c r="F161" s="2">
        <v>357</v>
      </c>
      <c r="G161" s="3">
        <v>126</v>
      </c>
      <c r="H161">
        <f>_xlfn.XLOOKUP(data[[#This Row],[Product]],products[Product],products[Cost per unit])</f>
        <v>12.37</v>
      </c>
      <c r="I161">
        <f>data[[#This Row],[Units]]*data[[#This Row],[Cost Price]]</f>
        <v>1558.62</v>
      </c>
      <c r="J161" s="2">
        <f>data[[#This Row],[Amount]]-data[[#This Row],[Total Cost Price]]</f>
        <v>-1201.6199999999999</v>
      </c>
    </row>
    <row r="162" spans="3:10" x14ac:dyDescent="0.3">
      <c r="C162" t="s">
        <v>9</v>
      </c>
      <c r="D162" t="s">
        <v>39</v>
      </c>
      <c r="E162" t="s">
        <v>25</v>
      </c>
      <c r="F162" s="2">
        <v>3192</v>
      </c>
      <c r="G162" s="3">
        <v>72</v>
      </c>
      <c r="H162">
        <f>_xlfn.XLOOKUP(data[[#This Row],[Product]],products[Product],products[Cost per unit])</f>
        <v>13.15</v>
      </c>
      <c r="I162">
        <f>data[[#This Row],[Units]]*data[[#This Row],[Cost Price]]</f>
        <v>946.80000000000007</v>
      </c>
      <c r="J162" s="2">
        <f>data[[#This Row],[Amount]]-data[[#This Row],[Total Cost Price]]</f>
        <v>2245.1999999999998</v>
      </c>
    </row>
    <row r="163" spans="3:10" x14ac:dyDescent="0.3">
      <c r="C163" t="s">
        <v>7</v>
      </c>
      <c r="D163" t="s">
        <v>36</v>
      </c>
      <c r="E163" t="s">
        <v>22</v>
      </c>
      <c r="F163" s="2">
        <v>8435</v>
      </c>
      <c r="G163" s="3">
        <v>42</v>
      </c>
      <c r="H163">
        <f>_xlfn.XLOOKUP(data[[#This Row],[Product]],products[Product],products[Cost per unit])</f>
        <v>9.77</v>
      </c>
      <c r="I163">
        <f>data[[#This Row],[Units]]*data[[#This Row],[Cost Price]]</f>
        <v>410.34</v>
      </c>
      <c r="J163" s="2">
        <f>data[[#This Row],[Amount]]-data[[#This Row],[Total Cost Price]]</f>
        <v>8024.66</v>
      </c>
    </row>
    <row r="164" spans="3:10" x14ac:dyDescent="0.3">
      <c r="C164" t="s">
        <v>40</v>
      </c>
      <c r="D164" t="s">
        <v>39</v>
      </c>
      <c r="E164" t="s">
        <v>29</v>
      </c>
      <c r="F164" s="2">
        <v>0</v>
      </c>
      <c r="G164" s="3">
        <v>135</v>
      </c>
      <c r="H164">
        <f>_xlfn.XLOOKUP(data[[#This Row],[Product]],products[Product],products[Cost per unit])</f>
        <v>7.16</v>
      </c>
      <c r="I164">
        <f>data[[#This Row],[Units]]*data[[#This Row],[Cost Price]]</f>
        <v>966.6</v>
      </c>
      <c r="J164" s="2">
        <f>data[[#This Row],[Amount]]-data[[#This Row],[Total Cost Price]]</f>
        <v>-966.6</v>
      </c>
    </row>
    <row r="165" spans="3:10" x14ac:dyDescent="0.3">
      <c r="C165" t="s">
        <v>7</v>
      </c>
      <c r="D165" t="s">
        <v>34</v>
      </c>
      <c r="E165" t="s">
        <v>24</v>
      </c>
      <c r="F165" s="2">
        <v>8862</v>
      </c>
      <c r="G165" s="3">
        <v>189</v>
      </c>
      <c r="H165">
        <f>_xlfn.XLOOKUP(data[[#This Row],[Product]],products[Product],products[Cost per unit])</f>
        <v>4.97</v>
      </c>
      <c r="I165">
        <f>data[[#This Row],[Units]]*data[[#This Row],[Cost Price]]</f>
        <v>939.32999999999993</v>
      </c>
      <c r="J165" s="2">
        <f>data[[#This Row],[Amount]]-data[[#This Row],[Total Cost Price]]</f>
        <v>7922.67</v>
      </c>
    </row>
    <row r="166" spans="3:10" x14ac:dyDescent="0.3">
      <c r="C166" t="s">
        <v>6</v>
      </c>
      <c r="D166" t="s">
        <v>37</v>
      </c>
      <c r="E166" t="s">
        <v>28</v>
      </c>
      <c r="F166" s="2">
        <v>3556</v>
      </c>
      <c r="G166" s="3">
        <v>459</v>
      </c>
      <c r="H166">
        <f>_xlfn.XLOOKUP(data[[#This Row],[Product]],products[Product],products[Cost per unit])</f>
        <v>10.38</v>
      </c>
      <c r="I166">
        <f>data[[#This Row],[Units]]*data[[#This Row],[Cost Price]]</f>
        <v>4764.42</v>
      </c>
      <c r="J166" s="2">
        <f>data[[#This Row],[Amount]]-data[[#This Row],[Total Cost Price]]</f>
        <v>-1208.42</v>
      </c>
    </row>
    <row r="167" spans="3:10" x14ac:dyDescent="0.3">
      <c r="C167" t="s">
        <v>5</v>
      </c>
      <c r="D167" t="s">
        <v>34</v>
      </c>
      <c r="E167" t="s">
        <v>15</v>
      </c>
      <c r="F167" s="2">
        <v>7280</v>
      </c>
      <c r="G167" s="3">
        <v>201</v>
      </c>
      <c r="H167">
        <f>_xlfn.XLOOKUP(data[[#This Row],[Product]],products[Product],products[Cost per unit])</f>
        <v>11.73</v>
      </c>
      <c r="I167">
        <f>data[[#This Row],[Units]]*data[[#This Row],[Cost Price]]</f>
        <v>2357.73</v>
      </c>
      <c r="J167" s="2">
        <f>data[[#This Row],[Amount]]-data[[#This Row],[Total Cost Price]]</f>
        <v>4922.2700000000004</v>
      </c>
    </row>
    <row r="168" spans="3:10" x14ac:dyDescent="0.3">
      <c r="C168" t="s">
        <v>6</v>
      </c>
      <c r="D168" t="s">
        <v>34</v>
      </c>
      <c r="E168" t="s">
        <v>30</v>
      </c>
      <c r="F168" s="2">
        <v>3402</v>
      </c>
      <c r="G168" s="3">
        <v>366</v>
      </c>
      <c r="H168">
        <f>_xlfn.XLOOKUP(data[[#This Row],[Product]],products[Product],products[Cost per unit])</f>
        <v>14.49</v>
      </c>
      <c r="I168">
        <f>data[[#This Row],[Units]]*data[[#This Row],[Cost Price]]</f>
        <v>5303.34</v>
      </c>
      <c r="J168" s="2">
        <f>data[[#This Row],[Amount]]-data[[#This Row],[Total Cost Price]]</f>
        <v>-1901.3400000000001</v>
      </c>
    </row>
    <row r="169" spans="3:10" x14ac:dyDescent="0.3">
      <c r="C169" t="s">
        <v>3</v>
      </c>
      <c r="D169" t="s">
        <v>37</v>
      </c>
      <c r="E169" t="s">
        <v>29</v>
      </c>
      <c r="F169" s="2">
        <v>4592</v>
      </c>
      <c r="G169" s="3">
        <v>324</v>
      </c>
      <c r="H169">
        <f>_xlfn.XLOOKUP(data[[#This Row],[Product]],products[Product],products[Cost per unit])</f>
        <v>7.16</v>
      </c>
      <c r="I169">
        <f>data[[#This Row],[Units]]*data[[#This Row],[Cost Price]]</f>
        <v>2319.84</v>
      </c>
      <c r="J169" s="2">
        <f>data[[#This Row],[Amount]]-data[[#This Row],[Total Cost Price]]</f>
        <v>2272.16</v>
      </c>
    </row>
    <row r="170" spans="3:10" x14ac:dyDescent="0.3">
      <c r="C170" t="s">
        <v>9</v>
      </c>
      <c r="D170" t="s">
        <v>35</v>
      </c>
      <c r="E170" t="s">
        <v>15</v>
      </c>
      <c r="F170" s="2">
        <v>7833</v>
      </c>
      <c r="G170" s="3">
        <v>243</v>
      </c>
      <c r="H170">
        <f>_xlfn.XLOOKUP(data[[#This Row],[Product]],products[Product],products[Cost per unit])</f>
        <v>11.73</v>
      </c>
      <c r="I170">
        <f>data[[#This Row],[Units]]*data[[#This Row],[Cost Price]]</f>
        <v>2850.3900000000003</v>
      </c>
      <c r="J170" s="2">
        <f>data[[#This Row],[Amount]]-data[[#This Row],[Total Cost Price]]</f>
        <v>4982.6099999999997</v>
      </c>
    </row>
    <row r="171" spans="3:10" x14ac:dyDescent="0.3">
      <c r="C171" t="s">
        <v>2</v>
      </c>
      <c r="D171" t="s">
        <v>39</v>
      </c>
      <c r="E171" t="s">
        <v>21</v>
      </c>
      <c r="F171" s="2">
        <v>7651</v>
      </c>
      <c r="G171" s="3">
        <v>213</v>
      </c>
      <c r="H171">
        <f>_xlfn.XLOOKUP(data[[#This Row],[Product]],products[Product],products[Cost per unit])</f>
        <v>9</v>
      </c>
      <c r="I171">
        <f>data[[#This Row],[Units]]*data[[#This Row],[Cost Price]]</f>
        <v>1917</v>
      </c>
      <c r="J171" s="2">
        <f>data[[#This Row],[Amount]]-data[[#This Row],[Total Cost Price]]</f>
        <v>5734</v>
      </c>
    </row>
    <row r="172" spans="3:10" x14ac:dyDescent="0.3">
      <c r="C172" t="s">
        <v>40</v>
      </c>
      <c r="D172" t="s">
        <v>35</v>
      </c>
      <c r="E172" t="s">
        <v>30</v>
      </c>
      <c r="F172" s="2">
        <v>2275</v>
      </c>
      <c r="G172" s="3">
        <v>447</v>
      </c>
      <c r="H172">
        <f>_xlfn.XLOOKUP(data[[#This Row],[Product]],products[Product],products[Cost per unit])</f>
        <v>14.49</v>
      </c>
      <c r="I172">
        <f>data[[#This Row],[Units]]*data[[#This Row],[Cost Price]]</f>
        <v>6477.03</v>
      </c>
      <c r="J172" s="2">
        <f>data[[#This Row],[Amount]]-data[[#This Row],[Total Cost Price]]</f>
        <v>-4202.03</v>
      </c>
    </row>
    <row r="173" spans="3:10" x14ac:dyDescent="0.3">
      <c r="C173" t="s">
        <v>40</v>
      </c>
      <c r="D173" t="s">
        <v>38</v>
      </c>
      <c r="E173" t="s">
        <v>13</v>
      </c>
      <c r="F173" s="2">
        <v>5670</v>
      </c>
      <c r="G173" s="3">
        <v>297</v>
      </c>
      <c r="H173">
        <f>_xlfn.XLOOKUP(data[[#This Row],[Product]],products[Product],products[Cost per unit])</f>
        <v>9.33</v>
      </c>
      <c r="I173">
        <f>data[[#This Row],[Units]]*data[[#This Row],[Cost Price]]</f>
        <v>2771.01</v>
      </c>
      <c r="J173" s="2">
        <f>data[[#This Row],[Amount]]-data[[#This Row],[Total Cost Price]]</f>
        <v>2898.99</v>
      </c>
    </row>
    <row r="174" spans="3:10" x14ac:dyDescent="0.3">
      <c r="C174" t="s">
        <v>7</v>
      </c>
      <c r="D174" t="s">
        <v>35</v>
      </c>
      <c r="E174" t="s">
        <v>16</v>
      </c>
      <c r="F174" s="2">
        <v>2135</v>
      </c>
      <c r="G174" s="3">
        <v>27</v>
      </c>
      <c r="H174">
        <f>_xlfn.XLOOKUP(data[[#This Row],[Product]],products[Product],products[Cost per unit])</f>
        <v>8.7899999999999991</v>
      </c>
      <c r="I174">
        <f>data[[#This Row],[Units]]*data[[#This Row],[Cost Price]]</f>
        <v>237.32999999999998</v>
      </c>
      <c r="J174" s="2">
        <f>data[[#This Row],[Amount]]-data[[#This Row],[Total Cost Price]]</f>
        <v>1897.67</v>
      </c>
    </row>
    <row r="175" spans="3:10" x14ac:dyDescent="0.3">
      <c r="C175" t="s">
        <v>40</v>
      </c>
      <c r="D175" t="s">
        <v>34</v>
      </c>
      <c r="E175" t="s">
        <v>23</v>
      </c>
      <c r="F175" s="2">
        <v>2779</v>
      </c>
      <c r="G175" s="3">
        <v>75</v>
      </c>
      <c r="H175">
        <f>_xlfn.XLOOKUP(data[[#This Row],[Product]],products[Product],products[Cost per unit])</f>
        <v>6.49</v>
      </c>
      <c r="I175">
        <f>data[[#This Row],[Units]]*data[[#This Row],[Cost Price]]</f>
        <v>486.75</v>
      </c>
      <c r="J175" s="2">
        <f>data[[#This Row],[Amount]]-data[[#This Row],[Total Cost Price]]</f>
        <v>2292.25</v>
      </c>
    </row>
    <row r="176" spans="3:10" x14ac:dyDescent="0.3">
      <c r="C176" t="s">
        <v>10</v>
      </c>
      <c r="D176" t="s">
        <v>39</v>
      </c>
      <c r="E176" t="s">
        <v>33</v>
      </c>
      <c r="F176" s="2">
        <v>12950</v>
      </c>
      <c r="G176" s="3">
        <v>30</v>
      </c>
      <c r="H176">
        <f>_xlfn.XLOOKUP(data[[#This Row],[Product]],products[Product],products[Cost per unit])</f>
        <v>12.37</v>
      </c>
      <c r="I176">
        <f>data[[#This Row],[Units]]*data[[#This Row],[Cost Price]]</f>
        <v>371.09999999999997</v>
      </c>
      <c r="J176" s="2">
        <f>data[[#This Row],[Amount]]-data[[#This Row],[Total Cost Price]]</f>
        <v>12578.9</v>
      </c>
    </row>
    <row r="177" spans="3:10" x14ac:dyDescent="0.3">
      <c r="C177" t="s">
        <v>7</v>
      </c>
      <c r="D177" t="s">
        <v>36</v>
      </c>
      <c r="E177" t="s">
        <v>18</v>
      </c>
      <c r="F177" s="2">
        <v>2646</v>
      </c>
      <c r="G177" s="3">
        <v>177</v>
      </c>
      <c r="H177">
        <f>_xlfn.XLOOKUP(data[[#This Row],[Product]],products[Product],products[Cost per unit])</f>
        <v>6.47</v>
      </c>
      <c r="I177">
        <f>data[[#This Row],[Units]]*data[[#This Row],[Cost Price]]</f>
        <v>1145.19</v>
      </c>
      <c r="J177" s="2">
        <f>data[[#This Row],[Amount]]-data[[#This Row],[Total Cost Price]]</f>
        <v>1500.81</v>
      </c>
    </row>
    <row r="178" spans="3:10" x14ac:dyDescent="0.3">
      <c r="C178" t="s">
        <v>40</v>
      </c>
      <c r="D178" t="s">
        <v>34</v>
      </c>
      <c r="E178" t="s">
        <v>33</v>
      </c>
      <c r="F178" s="2">
        <v>3794</v>
      </c>
      <c r="G178" s="3">
        <v>159</v>
      </c>
      <c r="H178">
        <f>_xlfn.XLOOKUP(data[[#This Row],[Product]],products[Product],products[Cost per unit])</f>
        <v>12.37</v>
      </c>
      <c r="I178">
        <f>data[[#This Row],[Units]]*data[[#This Row],[Cost Price]]</f>
        <v>1966.83</v>
      </c>
      <c r="J178" s="2">
        <f>data[[#This Row],[Amount]]-data[[#This Row],[Total Cost Price]]</f>
        <v>1827.17</v>
      </c>
    </row>
    <row r="179" spans="3:10" x14ac:dyDescent="0.3">
      <c r="C179" t="s">
        <v>3</v>
      </c>
      <c r="D179" t="s">
        <v>35</v>
      </c>
      <c r="E179" t="s">
        <v>33</v>
      </c>
      <c r="F179" s="2">
        <v>819</v>
      </c>
      <c r="G179" s="3">
        <v>306</v>
      </c>
      <c r="H179">
        <f>_xlfn.XLOOKUP(data[[#This Row],[Product]],products[Product],products[Cost per unit])</f>
        <v>12.37</v>
      </c>
      <c r="I179">
        <f>data[[#This Row],[Units]]*data[[#This Row],[Cost Price]]</f>
        <v>3785.22</v>
      </c>
      <c r="J179" s="2">
        <f>data[[#This Row],[Amount]]-data[[#This Row],[Total Cost Price]]</f>
        <v>-2966.22</v>
      </c>
    </row>
    <row r="180" spans="3:10" x14ac:dyDescent="0.3">
      <c r="C180" t="s">
        <v>3</v>
      </c>
      <c r="D180" t="s">
        <v>34</v>
      </c>
      <c r="E180" t="s">
        <v>20</v>
      </c>
      <c r="F180" s="2">
        <v>2583</v>
      </c>
      <c r="G180" s="3">
        <v>18</v>
      </c>
      <c r="H180">
        <f>_xlfn.XLOOKUP(data[[#This Row],[Product]],products[Product],products[Cost per unit])</f>
        <v>10.62</v>
      </c>
      <c r="I180">
        <f>data[[#This Row],[Units]]*data[[#This Row],[Cost Price]]</f>
        <v>191.16</v>
      </c>
      <c r="J180" s="2">
        <f>data[[#This Row],[Amount]]-data[[#This Row],[Total Cost Price]]</f>
        <v>2391.84</v>
      </c>
    </row>
    <row r="181" spans="3:10" x14ac:dyDescent="0.3">
      <c r="C181" t="s">
        <v>7</v>
      </c>
      <c r="D181" t="s">
        <v>35</v>
      </c>
      <c r="E181" t="s">
        <v>19</v>
      </c>
      <c r="F181" s="2">
        <v>4585</v>
      </c>
      <c r="G181" s="3">
        <v>240</v>
      </c>
      <c r="H181">
        <f>_xlfn.XLOOKUP(data[[#This Row],[Product]],products[Product],products[Cost per unit])</f>
        <v>7.64</v>
      </c>
      <c r="I181">
        <f>data[[#This Row],[Units]]*data[[#This Row],[Cost Price]]</f>
        <v>1833.6</v>
      </c>
      <c r="J181" s="2">
        <f>data[[#This Row],[Amount]]-data[[#This Row],[Total Cost Price]]</f>
        <v>2751.4</v>
      </c>
    </row>
    <row r="182" spans="3:10" x14ac:dyDescent="0.3">
      <c r="C182" t="s">
        <v>5</v>
      </c>
      <c r="D182" t="s">
        <v>34</v>
      </c>
      <c r="E182" t="s">
        <v>33</v>
      </c>
      <c r="F182" s="2">
        <v>1652</v>
      </c>
      <c r="G182" s="3">
        <v>93</v>
      </c>
      <c r="H182">
        <f>_xlfn.XLOOKUP(data[[#This Row],[Product]],products[Product],products[Cost per unit])</f>
        <v>12.37</v>
      </c>
      <c r="I182">
        <f>data[[#This Row],[Units]]*data[[#This Row],[Cost Price]]</f>
        <v>1150.4099999999999</v>
      </c>
      <c r="J182" s="2">
        <f>data[[#This Row],[Amount]]-data[[#This Row],[Total Cost Price]]</f>
        <v>501.59000000000015</v>
      </c>
    </row>
    <row r="183" spans="3:10" x14ac:dyDescent="0.3">
      <c r="C183" t="s">
        <v>10</v>
      </c>
      <c r="D183" t="s">
        <v>34</v>
      </c>
      <c r="E183" t="s">
        <v>26</v>
      </c>
      <c r="F183" s="2">
        <v>4991</v>
      </c>
      <c r="G183" s="3">
        <v>9</v>
      </c>
      <c r="H183">
        <f>_xlfn.XLOOKUP(data[[#This Row],[Product]],products[Product],products[Cost per unit])</f>
        <v>5.6</v>
      </c>
      <c r="I183">
        <f>data[[#This Row],[Units]]*data[[#This Row],[Cost Price]]</f>
        <v>50.4</v>
      </c>
      <c r="J183" s="2">
        <f>data[[#This Row],[Amount]]-data[[#This Row],[Total Cost Price]]</f>
        <v>4940.6000000000004</v>
      </c>
    </row>
    <row r="184" spans="3:10" x14ac:dyDescent="0.3">
      <c r="C184" t="s">
        <v>8</v>
      </c>
      <c r="D184" t="s">
        <v>34</v>
      </c>
      <c r="E184" t="s">
        <v>16</v>
      </c>
      <c r="F184" s="2">
        <v>2009</v>
      </c>
      <c r="G184" s="3">
        <v>219</v>
      </c>
      <c r="H184">
        <f>_xlfn.XLOOKUP(data[[#This Row],[Product]],products[Product],products[Cost per unit])</f>
        <v>8.7899999999999991</v>
      </c>
      <c r="I184">
        <f>data[[#This Row],[Units]]*data[[#This Row],[Cost Price]]</f>
        <v>1925.0099999999998</v>
      </c>
      <c r="J184" s="2">
        <f>data[[#This Row],[Amount]]-data[[#This Row],[Total Cost Price]]</f>
        <v>83.990000000000236</v>
      </c>
    </row>
    <row r="185" spans="3:10" x14ac:dyDescent="0.3">
      <c r="C185" t="s">
        <v>2</v>
      </c>
      <c r="D185" t="s">
        <v>39</v>
      </c>
      <c r="E185" t="s">
        <v>22</v>
      </c>
      <c r="F185" s="2">
        <v>1568</v>
      </c>
      <c r="G185" s="3">
        <v>141</v>
      </c>
      <c r="H185">
        <f>_xlfn.XLOOKUP(data[[#This Row],[Product]],products[Product],products[Cost per unit])</f>
        <v>9.77</v>
      </c>
      <c r="I185">
        <f>data[[#This Row],[Units]]*data[[#This Row],[Cost Price]]</f>
        <v>1377.57</v>
      </c>
      <c r="J185" s="2">
        <f>data[[#This Row],[Amount]]-data[[#This Row],[Total Cost Price]]</f>
        <v>190.43000000000006</v>
      </c>
    </row>
    <row r="186" spans="3:10" x14ac:dyDescent="0.3">
      <c r="C186" t="s">
        <v>41</v>
      </c>
      <c r="D186" t="s">
        <v>37</v>
      </c>
      <c r="E186" t="s">
        <v>20</v>
      </c>
      <c r="F186" s="2">
        <v>3388</v>
      </c>
      <c r="G186" s="3">
        <v>123</v>
      </c>
      <c r="H186">
        <f>_xlfn.XLOOKUP(data[[#This Row],[Product]],products[Product],products[Cost per unit])</f>
        <v>10.62</v>
      </c>
      <c r="I186">
        <f>data[[#This Row],[Units]]*data[[#This Row],[Cost Price]]</f>
        <v>1306.26</v>
      </c>
      <c r="J186" s="2">
        <f>data[[#This Row],[Amount]]-data[[#This Row],[Total Cost Price]]</f>
        <v>2081.7399999999998</v>
      </c>
    </row>
    <row r="187" spans="3:10" x14ac:dyDescent="0.3">
      <c r="C187" t="s">
        <v>40</v>
      </c>
      <c r="D187" t="s">
        <v>38</v>
      </c>
      <c r="E187" t="s">
        <v>24</v>
      </c>
      <c r="F187" s="2">
        <v>623</v>
      </c>
      <c r="G187" s="3">
        <v>51</v>
      </c>
      <c r="H187">
        <f>_xlfn.XLOOKUP(data[[#This Row],[Product]],products[Product],products[Cost per unit])</f>
        <v>4.97</v>
      </c>
      <c r="I187">
        <f>data[[#This Row],[Units]]*data[[#This Row],[Cost Price]]</f>
        <v>253.47</v>
      </c>
      <c r="J187" s="2">
        <f>data[[#This Row],[Amount]]-data[[#This Row],[Total Cost Price]]</f>
        <v>369.53</v>
      </c>
    </row>
    <row r="188" spans="3:10" x14ac:dyDescent="0.3">
      <c r="C188" t="s">
        <v>6</v>
      </c>
      <c r="D188" t="s">
        <v>36</v>
      </c>
      <c r="E188" t="s">
        <v>4</v>
      </c>
      <c r="F188" s="2">
        <v>10073</v>
      </c>
      <c r="G188" s="3">
        <v>120</v>
      </c>
      <c r="H188">
        <f>_xlfn.XLOOKUP(data[[#This Row],[Product]],products[Product],products[Cost per unit])</f>
        <v>11.88</v>
      </c>
      <c r="I188">
        <f>data[[#This Row],[Units]]*data[[#This Row],[Cost Price]]</f>
        <v>1425.6000000000001</v>
      </c>
      <c r="J188" s="2">
        <f>data[[#This Row],[Amount]]-data[[#This Row],[Total Cost Price]]</f>
        <v>8647.4</v>
      </c>
    </row>
    <row r="189" spans="3:10" x14ac:dyDescent="0.3">
      <c r="C189" t="s">
        <v>8</v>
      </c>
      <c r="D189" t="s">
        <v>39</v>
      </c>
      <c r="E189" t="s">
        <v>26</v>
      </c>
      <c r="F189" s="2">
        <v>1561</v>
      </c>
      <c r="G189" s="3">
        <v>27</v>
      </c>
      <c r="H189">
        <f>_xlfn.XLOOKUP(data[[#This Row],[Product]],products[Product],products[Cost per unit])</f>
        <v>5.6</v>
      </c>
      <c r="I189">
        <f>data[[#This Row],[Units]]*data[[#This Row],[Cost Price]]</f>
        <v>151.19999999999999</v>
      </c>
      <c r="J189" s="2">
        <f>data[[#This Row],[Amount]]-data[[#This Row],[Total Cost Price]]</f>
        <v>1409.8</v>
      </c>
    </row>
    <row r="190" spans="3:10" x14ac:dyDescent="0.3">
      <c r="C190" t="s">
        <v>9</v>
      </c>
      <c r="D190" t="s">
        <v>36</v>
      </c>
      <c r="E190" t="s">
        <v>27</v>
      </c>
      <c r="F190" s="2">
        <v>11522</v>
      </c>
      <c r="G190" s="3">
        <v>204</v>
      </c>
      <c r="H190">
        <f>_xlfn.XLOOKUP(data[[#This Row],[Product]],products[Product],products[Cost per unit])</f>
        <v>16.73</v>
      </c>
      <c r="I190">
        <f>data[[#This Row],[Units]]*data[[#This Row],[Cost Price]]</f>
        <v>3412.92</v>
      </c>
      <c r="J190" s="2">
        <f>data[[#This Row],[Amount]]-data[[#This Row],[Total Cost Price]]</f>
        <v>8109.08</v>
      </c>
    </row>
    <row r="191" spans="3:10" x14ac:dyDescent="0.3">
      <c r="C191" t="s">
        <v>6</v>
      </c>
      <c r="D191" t="s">
        <v>38</v>
      </c>
      <c r="E191" t="s">
        <v>13</v>
      </c>
      <c r="F191" s="2">
        <v>2317</v>
      </c>
      <c r="G191" s="3">
        <v>123</v>
      </c>
      <c r="H191">
        <f>_xlfn.XLOOKUP(data[[#This Row],[Product]],products[Product],products[Cost per unit])</f>
        <v>9.33</v>
      </c>
      <c r="I191">
        <f>data[[#This Row],[Units]]*data[[#This Row],[Cost Price]]</f>
        <v>1147.5899999999999</v>
      </c>
      <c r="J191" s="2">
        <f>data[[#This Row],[Amount]]-data[[#This Row],[Total Cost Price]]</f>
        <v>1169.4100000000001</v>
      </c>
    </row>
    <row r="192" spans="3:10" x14ac:dyDescent="0.3">
      <c r="C192" t="s">
        <v>10</v>
      </c>
      <c r="D192" t="s">
        <v>37</v>
      </c>
      <c r="E192" t="s">
        <v>28</v>
      </c>
      <c r="F192" s="2">
        <v>3059</v>
      </c>
      <c r="G192" s="3">
        <v>27</v>
      </c>
      <c r="H192">
        <f>_xlfn.XLOOKUP(data[[#This Row],[Product]],products[Product],products[Cost per unit])</f>
        <v>10.38</v>
      </c>
      <c r="I192">
        <f>data[[#This Row],[Units]]*data[[#This Row],[Cost Price]]</f>
        <v>280.26000000000005</v>
      </c>
      <c r="J192" s="2">
        <f>data[[#This Row],[Amount]]-data[[#This Row],[Total Cost Price]]</f>
        <v>2778.74</v>
      </c>
    </row>
    <row r="193" spans="3:10" x14ac:dyDescent="0.3">
      <c r="C193" t="s">
        <v>41</v>
      </c>
      <c r="D193" t="s">
        <v>37</v>
      </c>
      <c r="E193" t="s">
        <v>26</v>
      </c>
      <c r="F193" s="2">
        <v>2324</v>
      </c>
      <c r="G193" s="3">
        <v>177</v>
      </c>
      <c r="H193">
        <f>_xlfn.XLOOKUP(data[[#This Row],[Product]],products[Product],products[Cost per unit])</f>
        <v>5.6</v>
      </c>
      <c r="I193">
        <f>data[[#This Row],[Units]]*data[[#This Row],[Cost Price]]</f>
        <v>991.19999999999993</v>
      </c>
      <c r="J193" s="2">
        <f>data[[#This Row],[Amount]]-data[[#This Row],[Total Cost Price]]</f>
        <v>1332.8000000000002</v>
      </c>
    </row>
    <row r="194" spans="3:10" x14ac:dyDescent="0.3">
      <c r="C194" t="s">
        <v>3</v>
      </c>
      <c r="D194" t="s">
        <v>39</v>
      </c>
      <c r="E194" t="s">
        <v>26</v>
      </c>
      <c r="F194" s="2">
        <v>4956</v>
      </c>
      <c r="G194" s="3">
        <v>171</v>
      </c>
      <c r="H194">
        <f>_xlfn.XLOOKUP(data[[#This Row],[Product]],products[Product],products[Cost per unit])</f>
        <v>5.6</v>
      </c>
      <c r="I194">
        <f>data[[#This Row],[Units]]*data[[#This Row],[Cost Price]]</f>
        <v>957.59999999999991</v>
      </c>
      <c r="J194" s="2">
        <f>data[[#This Row],[Amount]]-data[[#This Row],[Total Cost Price]]</f>
        <v>3998.4</v>
      </c>
    </row>
    <row r="195" spans="3:10" x14ac:dyDescent="0.3">
      <c r="C195" t="s">
        <v>10</v>
      </c>
      <c r="D195" t="s">
        <v>34</v>
      </c>
      <c r="E195" t="s">
        <v>19</v>
      </c>
      <c r="F195" s="2">
        <v>5355</v>
      </c>
      <c r="G195" s="3">
        <v>204</v>
      </c>
      <c r="H195">
        <f>_xlfn.XLOOKUP(data[[#This Row],[Product]],products[Product],products[Cost per unit])</f>
        <v>7.64</v>
      </c>
      <c r="I195">
        <f>data[[#This Row],[Units]]*data[[#This Row],[Cost Price]]</f>
        <v>1558.56</v>
      </c>
      <c r="J195" s="2">
        <f>data[[#This Row],[Amount]]-data[[#This Row],[Total Cost Price]]</f>
        <v>3796.44</v>
      </c>
    </row>
    <row r="196" spans="3:10" x14ac:dyDescent="0.3">
      <c r="C196" t="s">
        <v>3</v>
      </c>
      <c r="D196" t="s">
        <v>34</v>
      </c>
      <c r="E196" t="s">
        <v>14</v>
      </c>
      <c r="F196" s="2">
        <v>7259</v>
      </c>
      <c r="G196" s="3">
        <v>276</v>
      </c>
      <c r="H196">
        <f>_xlfn.XLOOKUP(data[[#This Row],[Product]],products[Product],products[Cost per unit])</f>
        <v>11.7</v>
      </c>
      <c r="I196">
        <f>data[[#This Row],[Units]]*data[[#This Row],[Cost Price]]</f>
        <v>3229.2</v>
      </c>
      <c r="J196" s="2">
        <f>data[[#This Row],[Amount]]-data[[#This Row],[Total Cost Price]]</f>
        <v>4029.8</v>
      </c>
    </row>
    <row r="197" spans="3:10" x14ac:dyDescent="0.3">
      <c r="C197" t="s">
        <v>8</v>
      </c>
      <c r="D197" t="s">
        <v>37</v>
      </c>
      <c r="E197" t="s">
        <v>26</v>
      </c>
      <c r="F197" s="2">
        <v>6279</v>
      </c>
      <c r="G197" s="3">
        <v>45</v>
      </c>
      <c r="H197">
        <f>_xlfn.XLOOKUP(data[[#This Row],[Product]],products[Product],products[Cost per unit])</f>
        <v>5.6</v>
      </c>
      <c r="I197">
        <f>data[[#This Row],[Units]]*data[[#This Row],[Cost Price]]</f>
        <v>251.99999999999997</v>
      </c>
      <c r="J197" s="2">
        <f>data[[#This Row],[Amount]]-data[[#This Row],[Total Cost Price]]</f>
        <v>6027</v>
      </c>
    </row>
    <row r="198" spans="3:10" x14ac:dyDescent="0.3">
      <c r="C198" t="s">
        <v>40</v>
      </c>
      <c r="D198" t="s">
        <v>38</v>
      </c>
      <c r="E198" t="s">
        <v>29</v>
      </c>
      <c r="F198" s="2">
        <v>2541</v>
      </c>
      <c r="G198" s="3">
        <v>45</v>
      </c>
      <c r="H198">
        <f>_xlfn.XLOOKUP(data[[#This Row],[Product]],products[Product],products[Cost per unit])</f>
        <v>7.16</v>
      </c>
      <c r="I198">
        <f>data[[#This Row],[Units]]*data[[#This Row],[Cost Price]]</f>
        <v>322.2</v>
      </c>
      <c r="J198" s="2">
        <f>data[[#This Row],[Amount]]-data[[#This Row],[Total Cost Price]]</f>
        <v>2218.8000000000002</v>
      </c>
    </row>
    <row r="199" spans="3:10" x14ac:dyDescent="0.3">
      <c r="C199" t="s">
        <v>6</v>
      </c>
      <c r="D199" t="s">
        <v>35</v>
      </c>
      <c r="E199" t="s">
        <v>27</v>
      </c>
      <c r="F199" s="2">
        <v>3864</v>
      </c>
      <c r="G199" s="3">
        <v>177</v>
      </c>
      <c r="H199">
        <f>_xlfn.XLOOKUP(data[[#This Row],[Product]],products[Product],products[Cost per unit])</f>
        <v>16.73</v>
      </c>
      <c r="I199">
        <f>data[[#This Row],[Units]]*data[[#This Row],[Cost Price]]</f>
        <v>2961.21</v>
      </c>
      <c r="J199" s="2">
        <f>data[[#This Row],[Amount]]-data[[#This Row],[Total Cost Price]]</f>
        <v>902.79</v>
      </c>
    </row>
    <row r="200" spans="3:10" x14ac:dyDescent="0.3">
      <c r="C200" t="s">
        <v>5</v>
      </c>
      <c r="D200" t="s">
        <v>36</v>
      </c>
      <c r="E200" t="s">
        <v>13</v>
      </c>
      <c r="F200" s="2">
        <v>6146</v>
      </c>
      <c r="G200" s="3">
        <v>63</v>
      </c>
      <c r="H200">
        <f>_xlfn.XLOOKUP(data[[#This Row],[Product]],products[Product],products[Cost per unit])</f>
        <v>9.33</v>
      </c>
      <c r="I200">
        <f>data[[#This Row],[Units]]*data[[#This Row],[Cost Price]]</f>
        <v>587.79</v>
      </c>
      <c r="J200" s="2">
        <f>data[[#This Row],[Amount]]-data[[#This Row],[Total Cost Price]]</f>
        <v>5558.21</v>
      </c>
    </row>
    <row r="201" spans="3:10" x14ac:dyDescent="0.3">
      <c r="C201" t="s">
        <v>9</v>
      </c>
      <c r="D201" t="s">
        <v>39</v>
      </c>
      <c r="E201" t="s">
        <v>18</v>
      </c>
      <c r="F201" s="2">
        <v>2639</v>
      </c>
      <c r="G201" s="3">
        <v>204</v>
      </c>
      <c r="H201">
        <f>_xlfn.XLOOKUP(data[[#This Row],[Product]],products[Product],products[Cost per unit])</f>
        <v>6.47</v>
      </c>
      <c r="I201">
        <f>data[[#This Row],[Units]]*data[[#This Row],[Cost Price]]</f>
        <v>1319.8799999999999</v>
      </c>
      <c r="J201" s="2">
        <f>data[[#This Row],[Amount]]-data[[#This Row],[Total Cost Price]]</f>
        <v>1319.1200000000001</v>
      </c>
    </row>
    <row r="202" spans="3:10" x14ac:dyDescent="0.3">
      <c r="C202" t="s">
        <v>8</v>
      </c>
      <c r="D202" t="s">
        <v>37</v>
      </c>
      <c r="E202" t="s">
        <v>22</v>
      </c>
      <c r="F202" s="2">
        <v>1890</v>
      </c>
      <c r="G202" s="3">
        <v>195</v>
      </c>
      <c r="H202">
        <f>_xlfn.XLOOKUP(data[[#This Row],[Product]],products[Product],products[Cost per unit])</f>
        <v>9.77</v>
      </c>
      <c r="I202">
        <f>data[[#This Row],[Units]]*data[[#This Row],[Cost Price]]</f>
        <v>1905.1499999999999</v>
      </c>
      <c r="J202" s="2">
        <f>data[[#This Row],[Amount]]-data[[#This Row],[Total Cost Price]]</f>
        <v>-15.149999999999864</v>
      </c>
    </row>
    <row r="203" spans="3:10" x14ac:dyDescent="0.3">
      <c r="C203" t="s">
        <v>7</v>
      </c>
      <c r="D203" t="s">
        <v>34</v>
      </c>
      <c r="E203" t="s">
        <v>14</v>
      </c>
      <c r="F203" s="2">
        <v>1932</v>
      </c>
      <c r="G203" s="3">
        <v>369</v>
      </c>
      <c r="H203">
        <f>_xlfn.XLOOKUP(data[[#This Row],[Product]],products[Product],products[Cost per unit])</f>
        <v>11.7</v>
      </c>
      <c r="I203">
        <f>data[[#This Row],[Units]]*data[[#This Row],[Cost Price]]</f>
        <v>4317.3</v>
      </c>
      <c r="J203" s="2">
        <f>data[[#This Row],[Amount]]-data[[#This Row],[Total Cost Price]]</f>
        <v>-2385.3000000000002</v>
      </c>
    </row>
    <row r="204" spans="3:10" x14ac:dyDescent="0.3">
      <c r="C204" t="s">
        <v>3</v>
      </c>
      <c r="D204" t="s">
        <v>34</v>
      </c>
      <c r="E204" t="s">
        <v>25</v>
      </c>
      <c r="F204" s="2">
        <v>6300</v>
      </c>
      <c r="G204" s="3">
        <v>42</v>
      </c>
      <c r="H204">
        <f>_xlfn.XLOOKUP(data[[#This Row],[Product]],products[Product],products[Cost per unit])</f>
        <v>13.15</v>
      </c>
      <c r="I204">
        <f>data[[#This Row],[Units]]*data[[#This Row],[Cost Price]]</f>
        <v>552.30000000000007</v>
      </c>
      <c r="J204" s="2">
        <f>data[[#This Row],[Amount]]-data[[#This Row],[Total Cost Price]]</f>
        <v>5747.7</v>
      </c>
    </row>
    <row r="205" spans="3:10" x14ac:dyDescent="0.3">
      <c r="C205" t="s">
        <v>6</v>
      </c>
      <c r="D205" t="s">
        <v>37</v>
      </c>
      <c r="E205" t="s">
        <v>30</v>
      </c>
      <c r="F205" s="2">
        <v>560</v>
      </c>
      <c r="G205" s="3">
        <v>81</v>
      </c>
      <c r="H205">
        <f>_xlfn.XLOOKUP(data[[#This Row],[Product]],products[Product],products[Cost per unit])</f>
        <v>14.49</v>
      </c>
      <c r="I205">
        <f>data[[#This Row],[Units]]*data[[#This Row],[Cost Price]]</f>
        <v>1173.69</v>
      </c>
      <c r="J205" s="2">
        <f>data[[#This Row],[Amount]]-data[[#This Row],[Total Cost Price]]</f>
        <v>-613.69000000000005</v>
      </c>
    </row>
    <row r="206" spans="3:10" x14ac:dyDescent="0.3">
      <c r="C206" t="s">
        <v>9</v>
      </c>
      <c r="D206" t="s">
        <v>37</v>
      </c>
      <c r="E206" t="s">
        <v>26</v>
      </c>
      <c r="F206" s="2">
        <v>2856</v>
      </c>
      <c r="G206" s="3">
        <v>246</v>
      </c>
      <c r="H206">
        <f>_xlfn.XLOOKUP(data[[#This Row],[Product]],products[Product],products[Cost per unit])</f>
        <v>5.6</v>
      </c>
      <c r="I206">
        <f>data[[#This Row],[Units]]*data[[#This Row],[Cost Price]]</f>
        <v>1377.6</v>
      </c>
      <c r="J206" s="2">
        <f>data[[#This Row],[Amount]]-data[[#This Row],[Total Cost Price]]</f>
        <v>1478.4</v>
      </c>
    </row>
    <row r="207" spans="3:10" x14ac:dyDescent="0.3">
      <c r="C207" t="s">
        <v>9</v>
      </c>
      <c r="D207" t="s">
        <v>34</v>
      </c>
      <c r="E207" t="s">
        <v>17</v>
      </c>
      <c r="F207" s="2">
        <v>707</v>
      </c>
      <c r="G207" s="3">
        <v>174</v>
      </c>
      <c r="H207">
        <f>_xlfn.XLOOKUP(data[[#This Row],[Product]],products[Product],products[Cost per unit])</f>
        <v>3.11</v>
      </c>
      <c r="I207">
        <f>data[[#This Row],[Units]]*data[[#This Row],[Cost Price]]</f>
        <v>541.14</v>
      </c>
      <c r="J207" s="2">
        <f>data[[#This Row],[Amount]]-data[[#This Row],[Total Cost Price]]</f>
        <v>165.86</v>
      </c>
    </row>
    <row r="208" spans="3:10" x14ac:dyDescent="0.3">
      <c r="C208" t="s">
        <v>8</v>
      </c>
      <c r="D208" t="s">
        <v>35</v>
      </c>
      <c r="E208" t="s">
        <v>30</v>
      </c>
      <c r="F208" s="2">
        <v>3598</v>
      </c>
      <c r="G208" s="3">
        <v>81</v>
      </c>
      <c r="H208">
        <f>_xlfn.XLOOKUP(data[[#This Row],[Product]],products[Product],products[Cost per unit])</f>
        <v>14.49</v>
      </c>
      <c r="I208">
        <f>data[[#This Row],[Units]]*data[[#This Row],[Cost Price]]</f>
        <v>1173.69</v>
      </c>
      <c r="J208" s="2">
        <f>data[[#This Row],[Amount]]-data[[#This Row],[Total Cost Price]]</f>
        <v>2424.31</v>
      </c>
    </row>
    <row r="209" spans="3:10" x14ac:dyDescent="0.3">
      <c r="C209" t="s">
        <v>40</v>
      </c>
      <c r="D209" t="s">
        <v>35</v>
      </c>
      <c r="E209" t="s">
        <v>22</v>
      </c>
      <c r="F209" s="2">
        <v>6853</v>
      </c>
      <c r="G209" s="3">
        <v>372</v>
      </c>
      <c r="H209">
        <f>_xlfn.XLOOKUP(data[[#This Row],[Product]],products[Product],products[Cost per unit])</f>
        <v>9.77</v>
      </c>
      <c r="I209">
        <f>data[[#This Row],[Units]]*data[[#This Row],[Cost Price]]</f>
        <v>3634.44</v>
      </c>
      <c r="J209" s="2">
        <f>data[[#This Row],[Amount]]-data[[#This Row],[Total Cost Price]]</f>
        <v>3218.56</v>
      </c>
    </row>
    <row r="210" spans="3:10" x14ac:dyDescent="0.3">
      <c r="C210" t="s">
        <v>40</v>
      </c>
      <c r="D210" t="s">
        <v>35</v>
      </c>
      <c r="E210" t="s">
        <v>16</v>
      </c>
      <c r="F210" s="2">
        <v>4725</v>
      </c>
      <c r="G210" s="3">
        <v>174</v>
      </c>
      <c r="H210">
        <f>_xlfn.XLOOKUP(data[[#This Row],[Product]],products[Product],products[Cost per unit])</f>
        <v>8.7899999999999991</v>
      </c>
      <c r="I210">
        <f>data[[#This Row],[Units]]*data[[#This Row],[Cost Price]]</f>
        <v>1529.4599999999998</v>
      </c>
      <c r="J210" s="2">
        <f>data[[#This Row],[Amount]]-data[[#This Row],[Total Cost Price]]</f>
        <v>3195.54</v>
      </c>
    </row>
    <row r="211" spans="3:10" x14ac:dyDescent="0.3">
      <c r="C211" t="s">
        <v>41</v>
      </c>
      <c r="D211" t="s">
        <v>36</v>
      </c>
      <c r="E211" t="s">
        <v>32</v>
      </c>
      <c r="F211" s="2">
        <v>10304</v>
      </c>
      <c r="G211" s="3">
        <v>84</v>
      </c>
      <c r="H211">
        <f>_xlfn.XLOOKUP(data[[#This Row],[Product]],products[Product],products[Cost per unit])</f>
        <v>8.65</v>
      </c>
      <c r="I211">
        <f>data[[#This Row],[Units]]*data[[#This Row],[Cost Price]]</f>
        <v>726.6</v>
      </c>
      <c r="J211" s="2">
        <f>data[[#This Row],[Amount]]-data[[#This Row],[Total Cost Price]]</f>
        <v>9577.4</v>
      </c>
    </row>
    <row r="212" spans="3:10" x14ac:dyDescent="0.3">
      <c r="C212" t="s">
        <v>41</v>
      </c>
      <c r="D212" t="s">
        <v>34</v>
      </c>
      <c r="E212" t="s">
        <v>16</v>
      </c>
      <c r="F212" s="2">
        <v>1274</v>
      </c>
      <c r="G212" s="3">
        <v>225</v>
      </c>
      <c r="H212">
        <f>_xlfn.XLOOKUP(data[[#This Row],[Product]],products[Product],products[Cost per unit])</f>
        <v>8.7899999999999991</v>
      </c>
      <c r="I212">
        <f>data[[#This Row],[Units]]*data[[#This Row],[Cost Price]]</f>
        <v>1977.7499999999998</v>
      </c>
      <c r="J212" s="2">
        <f>data[[#This Row],[Amount]]-data[[#This Row],[Total Cost Price]]</f>
        <v>-703.74999999999977</v>
      </c>
    </row>
    <row r="213" spans="3:10" x14ac:dyDescent="0.3">
      <c r="C213" t="s">
        <v>5</v>
      </c>
      <c r="D213" t="s">
        <v>36</v>
      </c>
      <c r="E213" t="s">
        <v>30</v>
      </c>
      <c r="F213" s="2">
        <v>1526</v>
      </c>
      <c r="G213" s="3">
        <v>105</v>
      </c>
      <c r="H213">
        <f>_xlfn.XLOOKUP(data[[#This Row],[Product]],products[Product],products[Cost per unit])</f>
        <v>14.49</v>
      </c>
      <c r="I213">
        <f>data[[#This Row],[Units]]*data[[#This Row],[Cost Price]]</f>
        <v>1521.45</v>
      </c>
      <c r="J213" s="2">
        <f>data[[#This Row],[Amount]]-data[[#This Row],[Total Cost Price]]</f>
        <v>4.5499999999999545</v>
      </c>
    </row>
    <row r="214" spans="3:10" x14ac:dyDescent="0.3">
      <c r="C214" t="s">
        <v>40</v>
      </c>
      <c r="D214" t="s">
        <v>39</v>
      </c>
      <c r="E214" t="s">
        <v>28</v>
      </c>
      <c r="F214" s="2">
        <v>3101</v>
      </c>
      <c r="G214" s="3">
        <v>225</v>
      </c>
      <c r="H214">
        <f>_xlfn.XLOOKUP(data[[#This Row],[Product]],products[Product],products[Cost per unit])</f>
        <v>10.38</v>
      </c>
      <c r="I214">
        <f>data[[#This Row],[Units]]*data[[#This Row],[Cost Price]]</f>
        <v>2335.5</v>
      </c>
      <c r="J214" s="2">
        <f>data[[#This Row],[Amount]]-data[[#This Row],[Total Cost Price]]</f>
        <v>765.5</v>
      </c>
    </row>
    <row r="215" spans="3:10" x14ac:dyDescent="0.3">
      <c r="C215" t="s">
        <v>2</v>
      </c>
      <c r="D215" t="s">
        <v>37</v>
      </c>
      <c r="E215" t="s">
        <v>14</v>
      </c>
      <c r="F215" s="2">
        <v>1057</v>
      </c>
      <c r="G215" s="3">
        <v>54</v>
      </c>
      <c r="H215">
        <f>_xlfn.XLOOKUP(data[[#This Row],[Product]],products[Product],products[Cost per unit])</f>
        <v>11.7</v>
      </c>
      <c r="I215">
        <f>data[[#This Row],[Units]]*data[[#This Row],[Cost Price]]</f>
        <v>631.79999999999995</v>
      </c>
      <c r="J215" s="2">
        <f>data[[#This Row],[Amount]]-data[[#This Row],[Total Cost Price]]</f>
        <v>425.20000000000005</v>
      </c>
    </row>
    <row r="216" spans="3:10" x14ac:dyDescent="0.3">
      <c r="C216" t="s">
        <v>7</v>
      </c>
      <c r="D216" t="s">
        <v>37</v>
      </c>
      <c r="E216" t="s">
        <v>26</v>
      </c>
      <c r="F216" s="2">
        <v>5306</v>
      </c>
      <c r="G216" s="3">
        <v>0</v>
      </c>
      <c r="H216">
        <f>_xlfn.XLOOKUP(data[[#This Row],[Product]],products[Product],products[Cost per unit])</f>
        <v>5.6</v>
      </c>
      <c r="I216">
        <f>data[[#This Row],[Units]]*data[[#This Row],[Cost Price]]</f>
        <v>0</v>
      </c>
      <c r="J216" s="2">
        <f>data[[#This Row],[Amount]]-data[[#This Row],[Total Cost Price]]</f>
        <v>5306</v>
      </c>
    </row>
    <row r="217" spans="3:10" x14ac:dyDescent="0.3">
      <c r="C217" t="s">
        <v>5</v>
      </c>
      <c r="D217" t="s">
        <v>39</v>
      </c>
      <c r="E217" t="s">
        <v>24</v>
      </c>
      <c r="F217" s="2">
        <v>4018</v>
      </c>
      <c r="G217" s="3">
        <v>171</v>
      </c>
      <c r="H217">
        <f>_xlfn.XLOOKUP(data[[#This Row],[Product]],products[Product],products[Cost per unit])</f>
        <v>4.97</v>
      </c>
      <c r="I217">
        <f>data[[#This Row],[Units]]*data[[#This Row],[Cost Price]]</f>
        <v>849.87</v>
      </c>
      <c r="J217" s="2">
        <f>data[[#This Row],[Amount]]-data[[#This Row],[Total Cost Price]]</f>
        <v>3168.13</v>
      </c>
    </row>
    <row r="218" spans="3:10" x14ac:dyDescent="0.3">
      <c r="C218" t="s">
        <v>9</v>
      </c>
      <c r="D218" t="s">
        <v>34</v>
      </c>
      <c r="E218" t="s">
        <v>16</v>
      </c>
      <c r="F218" s="2">
        <v>938</v>
      </c>
      <c r="G218" s="3">
        <v>189</v>
      </c>
      <c r="H218">
        <f>_xlfn.XLOOKUP(data[[#This Row],[Product]],products[Product],products[Cost per unit])</f>
        <v>8.7899999999999991</v>
      </c>
      <c r="I218">
        <f>data[[#This Row],[Units]]*data[[#This Row],[Cost Price]]</f>
        <v>1661.31</v>
      </c>
      <c r="J218" s="2">
        <f>data[[#This Row],[Amount]]-data[[#This Row],[Total Cost Price]]</f>
        <v>-723.31</v>
      </c>
    </row>
    <row r="219" spans="3:10" x14ac:dyDescent="0.3">
      <c r="C219" t="s">
        <v>7</v>
      </c>
      <c r="D219" t="s">
        <v>38</v>
      </c>
      <c r="E219" t="s">
        <v>18</v>
      </c>
      <c r="F219" s="2">
        <v>1778</v>
      </c>
      <c r="G219" s="3">
        <v>270</v>
      </c>
      <c r="H219">
        <f>_xlfn.XLOOKUP(data[[#This Row],[Product]],products[Product],products[Cost per unit])</f>
        <v>6.47</v>
      </c>
      <c r="I219">
        <f>data[[#This Row],[Units]]*data[[#This Row],[Cost Price]]</f>
        <v>1746.8999999999999</v>
      </c>
      <c r="J219" s="2">
        <f>data[[#This Row],[Amount]]-data[[#This Row],[Total Cost Price]]</f>
        <v>31.100000000000136</v>
      </c>
    </row>
    <row r="220" spans="3:10" x14ac:dyDescent="0.3">
      <c r="C220" t="s">
        <v>6</v>
      </c>
      <c r="D220" t="s">
        <v>39</v>
      </c>
      <c r="E220" t="s">
        <v>30</v>
      </c>
      <c r="F220" s="2">
        <v>1638</v>
      </c>
      <c r="G220" s="3">
        <v>63</v>
      </c>
      <c r="H220">
        <f>_xlfn.XLOOKUP(data[[#This Row],[Product]],products[Product],products[Cost per unit])</f>
        <v>14.49</v>
      </c>
      <c r="I220">
        <f>data[[#This Row],[Units]]*data[[#This Row],[Cost Price]]</f>
        <v>912.87</v>
      </c>
      <c r="J220" s="2">
        <f>data[[#This Row],[Amount]]-data[[#This Row],[Total Cost Price]]</f>
        <v>725.13</v>
      </c>
    </row>
    <row r="221" spans="3:10" x14ac:dyDescent="0.3">
      <c r="C221" t="s">
        <v>41</v>
      </c>
      <c r="D221" t="s">
        <v>38</v>
      </c>
      <c r="E221" t="s">
        <v>25</v>
      </c>
      <c r="F221" s="2">
        <v>154</v>
      </c>
      <c r="G221" s="3">
        <v>21</v>
      </c>
      <c r="H221">
        <f>_xlfn.XLOOKUP(data[[#This Row],[Product]],products[Product],products[Cost per unit])</f>
        <v>13.15</v>
      </c>
      <c r="I221">
        <f>data[[#This Row],[Units]]*data[[#This Row],[Cost Price]]</f>
        <v>276.15000000000003</v>
      </c>
      <c r="J221" s="2">
        <f>data[[#This Row],[Amount]]-data[[#This Row],[Total Cost Price]]</f>
        <v>-122.15000000000003</v>
      </c>
    </row>
    <row r="222" spans="3:10" x14ac:dyDescent="0.3">
      <c r="C222" t="s">
        <v>7</v>
      </c>
      <c r="D222" t="s">
        <v>37</v>
      </c>
      <c r="E222" t="s">
        <v>22</v>
      </c>
      <c r="F222" s="2">
        <v>9835</v>
      </c>
      <c r="G222" s="3">
        <v>207</v>
      </c>
      <c r="H222">
        <f>_xlfn.XLOOKUP(data[[#This Row],[Product]],products[Product],products[Cost per unit])</f>
        <v>9.77</v>
      </c>
      <c r="I222">
        <f>data[[#This Row],[Units]]*data[[#This Row],[Cost Price]]</f>
        <v>2022.3899999999999</v>
      </c>
      <c r="J222" s="2">
        <f>data[[#This Row],[Amount]]-data[[#This Row],[Total Cost Price]]</f>
        <v>7812.6100000000006</v>
      </c>
    </row>
    <row r="223" spans="3:10" x14ac:dyDescent="0.3">
      <c r="C223" t="s">
        <v>9</v>
      </c>
      <c r="D223" t="s">
        <v>37</v>
      </c>
      <c r="E223" t="s">
        <v>20</v>
      </c>
      <c r="F223" s="2">
        <v>7273</v>
      </c>
      <c r="G223" s="3">
        <v>96</v>
      </c>
      <c r="H223">
        <f>_xlfn.XLOOKUP(data[[#This Row],[Product]],products[Product],products[Cost per unit])</f>
        <v>10.62</v>
      </c>
      <c r="I223">
        <f>data[[#This Row],[Units]]*data[[#This Row],[Cost Price]]</f>
        <v>1019.52</v>
      </c>
      <c r="J223" s="2">
        <f>data[[#This Row],[Amount]]-data[[#This Row],[Total Cost Price]]</f>
        <v>6253.48</v>
      </c>
    </row>
    <row r="224" spans="3:10" x14ac:dyDescent="0.3">
      <c r="C224" t="s">
        <v>5</v>
      </c>
      <c r="D224" t="s">
        <v>39</v>
      </c>
      <c r="E224" t="s">
        <v>22</v>
      </c>
      <c r="F224" s="2">
        <v>6909</v>
      </c>
      <c r="G224" s="3">
        <v>81</v>
      </c>
      <c r="H224">
        <f>_xlfn.XLOOKUP(data[[#This Row],[Product]],products[Product],products[Cost per unit])</f>
        <v>9.77</v>
      </c>
      <c r="I224">
        <f>data[[#This Row],[Units]]*data[[#This Row],[Cost Price]]</f>
        <v>791.37</v>
      </c>
      <c r="J224" s="2">
        <f>data[[#This Row],[Amount]]-data[[#This Row],[Total Cost Price]]</f>
        <v>6117.63</v>
      </c>
    </row>
    <row r="225" spans="3:10" x14ac:dyDescent="0.3">
      <c r="C225" t="s">
        <v>9</v>
      </c>
      <c r="D225" t="s">
        <v>39</v>
      </c>
      <c r="E225" t="s">
        <v>24</v>
      </c>
      <c r="F225" s="2">
        <v>3920</v>
      </c>
      <c r="G225" s="3">
        <v>306</v>
      </c>
      <c r="H225">
        <f>_xlfn.XLOOKUP(data[[#This Row],[Product]],products[Product],products[Cost per unit])</f>
        <v>4.97</v>
      </c>
      <c r="I225">
        <f>data[[#This Row],[Units]]*data[[#This Row],[Cost Price]]</f>
        <v>1520.82</v>
      </c>
      <c r="J225" s="2">
        <f>data[[#This Row],[Amount]]-data[[#This Row],[Total Cost Price]]</f>
        <v>2399.1800000000003</v>
      </c>
    </row>
    <row r="226" spans="3:10" x14ac:dyDescent="0.3">
      <c r="C226" t="s">
        <v>10</v>
      </c>
      <c r="D226" t="s">
        <v>39</v>
      </c>
      <c r="E226" t="s">
        <v>21</v>
      </c>
      <c r="F226" s="2">
        <v>4858</v>
      </c>
      <c r="G226" s="3">
        <v>279</v>
      </c>
      <c r="H226">
        <f>_xlfn.XLOOKUP(data[[#This Row],[Product]],products[Product],products[Cost per unit])</f>
        <v>9</v>
      </c>
      <c r="I226">
        <f>data[[#This Row],[Units]]*data[[#This Row],[Cost Price]]</f>
        <v>2511</v>
      </c>
      <c r="J226" s="2">
        <f>data[[#This Row],[Amount]]-data[[#This Row],[Total Cost Price]]</f>
        <v>2347</v>
      </c>
    </row>
    <row r="227" spans="3:10" x14ac:dyDescent="0.3">
      <c r="C227" t="s">
        <v>2</v>
      </c>
      <c r="D227" t="s">
        <v>38</v>
      </c>
      <c r="E227" t="s">
        <v>4</v>
      </c>
      <c r="F227" s="2">
        <v>3549</v>
      </c>
      <c r="G227" s="3">
        <v>3</v>
      </c>
      <c r="H227">
        <f>_xlfn.XLOOKUP(data[[#This Row],[Product]],products[Product],products[Cost per unit])</f>
        <v>11.88</v>
      </c>
      <c r="I227">
        <f>data[[#This Row],[Units]]*data[[#This Row],[Cost Price]]</f>
        <v>35.64</v>
      </c>
      <c r="J227" s="2">
        <f>data[[#This Row],[Amount]]-data[[#This Row],[Total Cost Price]]</f>
        <v>3513.36</v>
      </c>
    </row>
    <row r="228" spans="3:10" x14ac:dyDescent="0.3">
      <c r="C228" t="s">
        <v>7</v>
      </c>
      <c r="D228" t="s">
        <v>39</v>
      </c>
      <c r="E228" t="s">
        <v>27</v>
      </c>
      <c r="F228" s="2">
        <v>966</v>
      </c>
      <c r="G228" s="3">
        <v>198</v>
      </c>
      <c r="H228">
        <f>_xlfn.XLOOKUP(data[[#This Row],[Product]],products[Product],products[Cost per unit])</f>
        <v>16.73</v>
      </c>
      <c r="I228">
        <f>data[[#This Row],[Units]]*data[[#This Row],[Cost Price]]</f>
        <v>3312.54</v>
      </c>
      <c r="J228" s="2">
        <f>data[[#This Row],[Amount]]-data[[#This Row],[Total Cost Price]]</f>
        <v>-2346.54</v>
      </c>
    </row>
    <row r="229" spans="3:10" x14ac:dyDescent="0.3">
      <c r="C229" t="s">
        <v>5</v>
      </c>
      <c r="D229" t="s">
        <v>39</v>
      </c>
      <c r="E229" t="s">
        <v>18</v>
      </c>
      <c r="F229" s="2">
        <v>385</v>
      </c>
      <c r="G229" s="3">
        <v>249</v>
      </c>
      <c r="H229">
        <f>_xlfn.XLOOKUP(data[[#This Row],[Product]],products[Product],products[Cost per unit])</f>
        <v>6.47</v>
      </c>
      <c r="I229">
        <f>data[[#This Row],[Units]]*data[[#This Row],[Cost Price]]</f>
        <v>1611.03</v>
      </c>
      <c r="J229" s="2">
        <f>data[[#This Row],[Amount]]-data[[#This Row],[Total Cost Price]]</f>
        <v>-1226.03</v>
      </c>
    </row>
    <row r="230" spans="3:10" x14ac:dyDescent="0.3">
      <c r="C230" t="s">
        <v>6</v>
      </c>
      <c r="D230" t="s">
        <v>34</v>
      </c>
      <c r="E230" t="s">
        <v>16</v>
      </c>
      <c r="F230" s="2">
        <v>2219</v>
      </c>
      <c r="G230" s="3">
        <v>75</v>
      </c>
      <c r="H230">
        <f>_xlfn.XLOOKUP(data[[#This Row],[Product]],products[Product],products[Cost per unit])</f>
        <v>8.7899999999999991</v>
      </c>
      <c r="I230">
        <f>data[[#This Row],[Units]]*data[[#This Row],[Cost Price]]</f>
        <v>659.24999999999989</v>
      </c>
      <c r="J230" s="2">
        <f>data[[#This Row],[Amount]]-data[[#This Row],[Total Cost Price]]</f>
        <v>1559.75</v>
      </c>
    </row>
    <row r="231" spans="3:10" x14ac:dyDescent="0.3">
      <c r="C231" t="s">
        <v>9</v>
      </c>
      <c r="D231" t="s">
        <v>36</v>
      </c>
      <c r="E231" t="s">
        <v>32</v>
      </c>
      <c r="F231" s="2">
        <v>2954</v>
      </c>
      <c r="G231" s="3">
        <v>189</v>
      </c>
      <c r="H231">
        <f>_xlfn.XLOOKUP(data[[#This Row],[Product]],products[Product],products[Cost per unit])</f>
        <v>8.65</v>
      </c>
      <c r="I231">
        <f>data[[#This Row],[Units]]*data[[#This Row],[Cost Price]]</f>
        <v>1634.8500000000001</v>
      </c>
      <c r="J231" s="2">
        <f>data[[#This Row],[Amount]]-data[[#This Row],[Total Cost Price]]</f>
        <v>1319.1499999999999</v>
      </c>
    </row>
    <row r="232" spans="3:10" x14ac:dyDescent="0.3">
      <c r="C232" t="s">
        <v>7</v>
      </c>
      <c r="D232" t="s">
        <v>36</v>
      </c>
      <c r="E232" t="s">
        <v>32</v>
      </c>
      <c r="F232" s="2">
        <v>280</v>
      </c>
      <c r="G232" s="3">
        <v>87</v>
      </c>
      <c r="H232">
        <f>_xlfn.XLOOKUP(data[[#This Row],[Product]],products[Product],products[Cost per unit])</f>
        <v>8.65</v>
      </c>
      <c r="I232">
        <f>data[[#This Row],[Units]]*data[[#This Row],[Cost Price]]</f>
        <v>752.55000000000007</v>
      </c>
      <c r="J232" s="2">
        <f>data[[#This Row],[Amount]]-data[[#This Row],[Total Cost Price]]</f>
        <v>-472.55000000000007</v>
      </c>
    </row>
    <row r="233" spans="3:10" x14ac:dyDescent="0.3">
      <c r="C233" t="s">
        <v>41</v>
      </c>
      <c r="D233" t="s">
        <v>36</v>
      </c>
      <c r="E233" t="s">
        <v>30</v>
      </c>
      <c r="F233" s="2">
        <v>6118</v>
      </c>
      <c r="G233" s="3">
        <v>174</v>
      </c>
      <c r="H233">
        <f>_xlfn.XLOOKUP(data[[#This Row],[Product]],products[Product],products[Cost per unit])</f>
        <v>14.49</v>
      </c>
      <c r="I233">
        <f>data[[#This Row],[Units]]*data[[#This Row],[Cost Price]]</f>
        <v>2521.2600000000002</v>
      </c>
      <c r="J233" s="2">
        <f>data[[#This Row],[Amount]]-data[[#This Row],[Total Cost Price]]</f>
        <v>3596.74</v>
      </c>
    </row>
    <row r="234" spans="3:10" x14ac:dyDescent="0.3">
      <c r="C234" t="s">
        <v>2</v>
      </c>
      <c r="D234" t="s">
        <v>39</v>
      </c>
      <c r="E234" t="s">
        <v>15</v>
      </c>
      <c r="F234" s="2">
        <v>4802</v>
      </c>
      <c r="G234" s="3">
        <v>36</v>
      </c>
      <c r="H234">
        <f>_xlfn.XLOOKUP(data[[#This Row],[Product]],products[Product],products[Cost per unit])</f>
        <v>11.73</v>
      </c>
      <c r="I234">
        <f>data[[#This Row],[Units]]*data[[#This Row],[Cost Price]]</f>
        <v>422.28000000000003</v>
      </c>
      <c r="J234" s="2">
        <f>data[[#This Row],[Amount]]-data[[#This Row],[Total Cost Price]]</f>
        <v>4379.72</v>
      </c>
    </row>
    <row r="235" spans="3:10" x14ac:dyDescent="0.3">
      <c r="C235" t="s">
        <v>9</v>
      </c>
      <c r="D235" t="s">
        <v>38</v>
      </c>
      <c r="E235" t="s">
        <v>24</v>
      </c>
      <c r="F235" s="2">
        <v>4137</v>
      </c>
      <c r="G235" s="3">
        <v>60</v>
      </c>
      <c r="H235">
        <f>_xlfn.XLOOKUP(data[[#This Row],[Product]],products[Product],products[Cost per unit])</f>
        <v>4.97</v>
      </c>
      <c r="I235">
        <f>data[[#This Row],[Units]]*data[[#This Row],[Cost Price]]</f>
        <v>298.2</v>
      </c>
      <c r="J235" s="2">
        <f>data[[#This Row],[Amount]]-data[[#This Row],[Total Cost Price]]</f>
        <v>3838.8</v>
      </c>
    </row>
    <row r="236" spans="3:10" x14ac:dyDescent="0.3">
      <c r="C236" t="s">
        <v>3</v>
      </c>
      <c r="D236" t="s">
        <v>35</v>
      </c>
      <c r="E236" t="s">
        <v>23</v>
      </c>
      <c r="F236" s="2">
        <v>2023</v>
      </c>
      <c r="G236" s="3">
        <v>78</v>
      </c>
      <c r="H236">
        <f>_xlfn.XLOOKUP(data[[#This Row],[Product]],products[Product],products[Cost per unit])</f>
        <v>6.49</v>
      </c>
      <c r="I236">
        <f>data[[#This Row],[Units]]*data[[#This Row],[Cost Price]]</f>
        <v>506.22</v>
      </c>
      <c r="J236" s="2">
        <f>data[[#This Row],[Amount]]-data[[#This Row],[Total Cost Price]]</f>
        <v>1516.78</v>
      </c>
    </row>
    <row r="237" spans="3:10" x14ac:dyDescent="0.3">
      <c r="C237" t="s">
        <v>9</v>
      </c>
      <c r="D237" t="s">
        <v>36</v>
      </c>
      <c r="E237" t="s">
        <v>30</v>
      </c>
      <c r="F237" s="2">
        <v>9051</v>
      </c>
      <c r="G237" s="3">
        <v>57</v>
      </c>
      <c r="H237">
        <f>_xlfn.XLOOKUP(data[[#This Row],[Product]],products[Product],products[Cost per unit])</f>
        <v>14.49</v>
      </c>
      <c r="I237">
        <f>data[[#This Row],[Units]]*data[[#This Row],[Cost Price]]</f>
        <v>825.93000000000006</v>
      </c>
      <c r="J237" s="2">
        <f>data[[#This Row],[Amount]]-data[[#This Row],[Total Cost Price]]</f>
        <v>8225.07</v>
      </c>
    </row>
    <row r="238" spans="3:10" x14ac:dyDescent="0.3">
      <c r="C238" t="s">
        <v>9</v>
      </c>
      <c r="D238" t="s">
        <v>37</v>
      </c>
      <c r="E238" t="s">
        <v>28</v>
      </c>
      <c r="F238" s="2">
        <v>2919</v>
      </c>
      <c r="G238" s="3">
        <v>45</v>
      </c>
      <c r="H238">
        <f>_xlfn.XLOOKUP(data[[#This Row],[Product]],products[Product],products[Cost per unit])</f>
        <v>10.38</v>
      </c>
      <c r="I238">
        <f>data[[#This Row],[Units]]*data[[#This Row],[Cost Price]]</f>
        <v>467.1</v>
      </c>
      <c r="J238" s="2">
        <f>data[[#This Row],[Amount]]-data[[#This Row],[Total Cost Price]]</f>
        <v>2451.9</v>
      </c>
    </row>
    <row r="239" spans="3:10" x14ac:dyDescent="0.3">
      <c r="C239" t="s">
        <v>41</v>
      </c>
      <c r="D239" t="s">
        <v>38</v>
      </c>
      <c r="E239" t="s">
        <v>22</v>
      </c>
      <c r="F239" s="2">
        <v>5915</v>
      </c>
      <c r="G239" s="3">
        <v>3</v>
      </c>
      <c r="H239">
        <f>_xlfn.XLOOKUP(data[[#This Row],[Product]],products[Product],products[Cost per unit])</f>
        <v>9.77</v>
      </c>
      <c r="I239">
        <f>data[[#This Row],[Units]]*data[[#This Row],[Cost Price]]</f>
        <v>29.31</v>
      </c>
      <c r="J239" s="2">
        <f>data[[#This Row],[Amount]]-data[[#This Row],[Total Cost Price]]</f>
        <v>5885.69</v>
      </c>
    </row>
    <row r="240" spans="3:10" x14ac:dyDescent="0.3">
      <c r="C240" t="s">
        <v>10</v>
      </c>
      <c r="D240" t="s">
        <v>35</v>
      </c>
      <c r="E240" t="s">
        <v>15</v>
      </c>
      <c r="F240" s="2">
        <v>2562</v>
      </c>
      <c r="G240" s="3">
        <v>6</v>
      </c>
      <c r="H240">
        <f>_xlfn.XLOOKUP(data[[#This Row],[Product]],products[Product],products[Cost per unit])</f>
        <v>11.73</v>
      </c>
      <c r="I240">
        <f>data[[#This Row],[Units]]*data[[#This Row],[Cost Price]]</f>
        <v>70.38</v>
      </c>
      <c r="J240" s="2">
        <f>data[[#This Row],[Amount]]-data[[#This Row],[Total Cost Price]]</f>
        <v>2491.62</v>
      </c>
    </row>
    <row r="241" spans="3:10" x14ac:dyDescent="0.3">
      <c r="C241" t="s">
        <v>5</v>
      </c>
      <c r="D241" t="s">
        <v>37</v>
      </c>
      <c r="E241" t="s">
        <v>25</v>
      </c>
      <c r="F241" s="2">
        <v>8813</v>
      </c>
      <c r="G241" s="3">
        <v>21</v>
      </c>
      <c r="H241">
        <f>_xlfn.XLOOKUP(data[[#This Row],[Product]],products[Product],products[Cost per unit])</f>
        <v>13.15</v>
      </c>
      <c r="I241">
        <f>data[[#This Row],[Units]]*data[[#This Row],[Cost Price]]</f>
        <v>276.15000000000003</v>
      </c>
      <c r="J241" s="2">
        <f>data[[#This Row],[Amount]]-data[[#This Row],[Total Cost Price]]</f>
        <v>8536.85</v>
      </c>
    </row>
    <row r="242" spans="3:10" x14ac:dyDescent="0.3">
      <c r="C242" t="s">
        <v>5</v>
      </c>
      <c r="D242" t="s">
        <v>36</v>
      </c>
      <c r="E242" t="s">
        <v>18</v>
      </c>
      <c r="F242" s="2">
        <v>6111</v>
      </c>
      <c r="G242" s="3">
        <v>3</v>
      </c>
      <c r="H242">
        <f>_xlfn.XLOOKUP(data[[#This Row],[Product]],products[Product],products[Cost per unit])</f>
        <v>6.47</v>
      </c>
      <c r="I242">
        <f>data[[#This Row],[Units]]*data[[#This Row],[Cost Price]]</f>
        <v>19.41</v>
      </c>
      <c r="J242" s="2">
        <f>data[[#This Row],[Amount]]-data[[#This Row],[Total Cost Price]]</f>
        <v>6091.59</v>
      </c>
    </row>
    <row r="243" spans="3:10" x14ac:dyDescent="0.3">
      <c r="C243" t="s">
        <v>8</v>
      </c>
      <c r="D243" t="s">
        <v>34</v>
      </c>
      <c r="E243" t="s">
        <v>31</v>
      </c>
      <c r="F243" s="2">
        <v>3507</v>
      </c>
      <c r="G243" s="3">
        <v>288</v>
      </c>
      <c r="H243">
        <f>_xlfn.XLOOKUP(data[[#This Row],[Product]],products[Product],products[Cost per unit])</f>
        <v>5.79</v>
      </c>
      <c r="I243">
        <f>data[[#This Row],[Units]]*data[[#This Row],[Cost Price]]</f>
        <v>1667.52</v>
      </c>
      <c r="J243" s="2">
        <f>data[[#This Row],[Amount]]-data[[#This Row],[Total Cost Price]]</f>
        <v>1839.48</v>
      </c>
    </row>
    <row r="244" spans="3:10" x14ac:dyDescent="0.3">
      <c r="C244" t="s">
        <v>6</v>
      </c>
      <c r="D244" t="s">
        <v>36</v>
      </c>
      <c r="E244" t="s">
        <v>13</v>
      </c>
      <c r="F244" s="2">
        <v>4319</v>
      </c>
      <c r="G244" s="3">
        <v>30</v>
      </c>
      <c r="H244">
        <f>_xlfn.XLOOKUP(data[[#This Row],[Product]],products[Product],products[Cost per unit])</f>
        <v>9.33</v>
      </c>
      <c r="I244">
        <f>data[[#This Row],[Units]]*data[[#This Row],[Cost Price]]</f>
        <v>279.89999999999998</v>
      </c>
      <c r="J244" s="2">
        <f>data[[#This Row],[Amount]]-data[[#This Row],[Total Cost Price]]</f>
        <v>4039.1</v>
      </c>
    </row>
    <row r="245" spans="3:10" x14ac:dyDescent="0.3">
      <c r="C245" t="s">
        <v>40</v>
      </c>
      <c r="D245" t="s">
        <v>38</v>
      </c>
      <c r="E245" t="s">
        <v>26</v>
      </c>
      <c r="F245" s="2">
        <v>609</v>
      </c>
      <c r="G245" s="3">
        <v>87</v>
      </c>
      <c r="H245">
        <f>_xlfn.XLOOKUP(data[[#This Row],[Product]],products[Product],products[Cost per unit])</f>
        <v>5.6</v>
      </c>
      <c r="I245">
        <f>data[[#This Row],[Units]]*data[[#This Row],[Cost Price]]</f>
        <v>487.2</v>
      </c>
      <c r="J245" s="2">
        <f>data[[#This Row],[Amount]]-data[[#This Row],[Total Cost Price]]</f>
        <v>121.80000000000001</v>
      </c>
    </row>
    <row r="246" spans="3:10" x14ac:dyDescent="0.3">
      <c r="C246" t="s">
        <v>40</v>
      </c>
      <c r="D246" t="s">
        <v>39</v>
      </c>
      <c r="E246" t="s">
        <v>27</v>
      </c>
      <c r="F246" s="2">
        <v>6370</v>
      </c>
      <c r="G246" s="3">
        <v>30</v>
      </c>
      <c r="H246">
        <f>_xlfn.XLOOKUP(data[[#This Row],[Product]],products[Product],products[Cost per unit])</f>
        <v>16.73</v>
      </c>
      <c r="I246">
        <f>data[[#This Row],[Units]]*data[[#This Row],[Cost Price]]</f>
        <v>501.90000000000003</v>
      </c>
      <c r="J246" s="2">
        <f>data[[#This Row],[Amount]]-data[[#This Row],[Total Cost Price]]</f>
        <v>5868.1</v>
      </c>
    </row>
    <row r="247" spans="3:10" x14ac:dyDescent="0.3">
      <c r="C247" t="s">
        <v>5</v>
      </c>
      <c r="D247" t="s">
        <v>38</v>
      </c>
      <c r="E247" t="s">
        <v>19</v>
      </c>
      <c r="F247" s="2">
        <v>5474</v>
      </c>
      <c r="G247" s="3">
        <v>168</v>
      </c>
      <c r="H247">
        <f>_xlfn.XLOOKUP(data[[#This Row],[Product]],products[Product],products[Cost per unit])</f>
        <v>7.64</v>
      </c>
      <c r="I247">
        <f>data[[#This Row],[Units]]*data[[#This Row],[Cost Price]]</f>
        <v>1283.52</v>
      </c>
      <c r="J247" s="2">
        <f>data[[#This Row],[Amount]]-data[[#This Row],[Total Cost Price]]</f>
        <v>4190.4799999999996</v>
      </c>
    </row>
    <row r="248" spans="3:10" x14ac:dyDescent="0.3">
      <c r="C248" t="s">
        <v>40</v>
      </c>
      <c r="D248" t="s">
        <v>36</v>
      </c>
      <c r="E248" t="s">
        <v>27</v>
      </c>
      <c r="F248" s="2">
        <v>3164</v>
      </c>
      <c r="G248" s="3">
        <v>306</v>
      </c>
      <c r="H248">
        <f>_xlfn.XLOOKUP(data[[#This Row],[Product]],products[Product],products[Cost per unit])</f>
        <v>16.73</v>
      </c>
      <c r="I248">
        <f>data[[#This Row],[Units]]*data[[#This Row],[Cost Price]]</f>
        <v>5119.38</v>
      </c>
      <c r="J248" s="2">
        <f>data[[#This Row],[Amount]]-data[[#This Row],[Total Cost Price]]</f>
        <v>-1955.38</v>
      </c>
    </row>
    <row r="249" spans="3:10" x14ac:dyDescent="0.3">
      <c r="C249" t="s">
        <v>6</v>
      </c>
      <c r="D249" t="s">
        <v>35</v>
      </c>
      <c r="E249" t="s">
        <v>4</v>
      </c>
      <c r="F249" s="2">
        <v>1302</v>
      </c>
      <c r="G249" s="3">
        <v>402</v>
      </c>
      <c r="H249">
        <f>_xlfn.XLOOKUP(data[[#This Row],[Product]],products[Product],products[Cost per unit])</f>
        <v>11.88</v>
      </c>
      <c r="I249">
        <f>data[[#This Row],[Units]]*data[[#This Row],[Cost Price]]</f>
        <v>4775.76</v>
      </c>
      <c r="J249" s="2">
        <f>data[[#This Row],[Amount]]-data[[#This Row],[Total Cost Price]]</f>
        <v>-3473.76</v>
      </c>
    </row>
    <row r="250" spans="3:10" x14ac:dyDescent="0.3">
      <c r="C250" t="s">
        <v>3</v>
      </c>
      <c r="D250" t="s">
        <v>37</v>
      </c>
      <c r="E250" t="s">
        <v>28</v>
      </c>
      <c r="F250" s="2">
        <v>7308</v>
      </c>
      <c r="G250" s="3">
        <v>327</v>
      </c>
      <c r="H250">
        <f>_xlfn.XLOOKUP(data[[#This Row],[Product]],products[Product],products[Cost per unit])</f>
        <v>10.38</v>
      </c>
      <c r="I250">
        <f>data[[#This Row],[Units]]*data[[#This Row],[Cost Price]]</f>
        <v>3394.26</v>
      </c>
      <c r="J250" s="2">
        <f>data[[#This Row],[Amount]]-data[[#This Row],[Total Cost Price]]</f>
        <v>3913.74</v>
      </c>
    </row>
    <row r="251" spans="3:10" x14ac:dyDescent="0.3">
      <c r="C251" t="s">
        <v>40</v>
      </c>
      <c r="D251" t="s">
        <v>37</v>
      </c>
      <c r="E251" t="s">
        <v>27</v>
      </c>
      <c r="F251" s="2">
        <v>6132</v>
      </c>
      <c r="G251" s="3">
        <v>93</v>
      </c>
      <c r="H251">
        <f>_xlfn.XLOOKUP(data[[#This Row],[Product]],products[Product],products[Cost per unit])</f>
        <v>16.73</v>
      </c>
      <c r="I251">
        <f>data[[#This Row],[Units]]*data[[#This Row],[Cost Price]]</f>
        <v>1555.89</v>
      </c>
      <c r="J251" s="2">
        <f>data[[#This Row],[Amount]]-data[[#This Row],[Total Cost Price]]</f>
        <v>4576.1099999999997</v>
      </c>
    </row>
    <row r="252" spans="3:10" x14ac:dyDescent="0.3">
      <c r="C252" t="s">
        <v>10</v>
      </c>
      <c r="D252" t="s">
        <v>35</v>
      </c>
      <c r="E252" t="s">
        <v>14</v>
      </c>
      <c r="F252" s="2">
        <v>3472</v>
      </c>
      <c r="G252" s="3">
        <v>96</v>
      </c>
      <c r="H252">
        <f>_xlfn.XLOOKUP(data[[#This Row],[Product]],products[Product],products[Cost per unit])</f>
        <v>11.7</v>
      </c>
      <c r="I252">
        <f>data[[#This Row],[Units]]*data[[#This Row],[Cost Price]]</f>
        <v>1123.1999999999998</v>
      </c>
      <c r="J252" s="2">
        <f>data[[#This Row],[Amount]]-data[[#This Row],[Total Cost Price]]</f>
        <v>2348.8000000000002</v>
      </c>
    </row>
    <row r="253" spans="3:10" x14ac:dyDescent="0.3">
      <c r="C253" t="s">
        <v>8</v>
      </c>
      <c r="D253" t="s">
        <v>39</v>
      </c>
      <c r="E253" t="s">
        <v>18</v>
      </c>
      <c r="F253" s="2">
        <v>9660</v>
      </c>
      <c r="G253" s="3">
        <v>27</v>
      </c>
      <c r="H253">
        <f>_xlfn.XLOOKUP(data[[#This Row],[Product]],products[Product],products[Cost per unit])</f>
        <v>6.47</v>
      </c>
      <c r="I253">
        <f>data[[#This Row],[Units]]*data[[#This Row],[Cost Price]]</f>
        <v>174.69</v>
      </c>
      <c r="J253" s="2">
        <f>data[[#This Row],[Amount]]-data[[#This Row],[Total Cost Price]]</f>
        <v>9485.31</v>
      </c>
    </row>
    <row r="254" spans="3:10" x14ac:dyDescent="0.3">
      <c r="C254" t="s">
        <v>9</v>
      </c>
      <c r="D254" t="s">
        <v>38</v>
      </c>
      <c r="E254" t="s">
        <v>26</v>
      </c>
      <c r="F254" s="2">
        <v>2436</v>
      </c>
      <c r="G254" s="3">
        <v>99</v>
      </c>
      <c r="H254">
        <f>_xlfn.XLOOKUP(data[[#This Row],[Product]],products[Product],products[Cost per unit])</f>
        <v>5.6</v>
      </c>
      <c r="I254">
        <f>data[[#This Row],[Units]]*data[[#This Row],[Cost Price]]</f>
        <v>554.4</v>
      </c>
      <c r="J254" s="2">
        <f>data[[#This Row],[Amount]]-data[[#This Row],[Total Cost Price]]</f>
        <v>1881.6</v>
      </c>
    </row>
    <row r="255" spans="3:10" x14ac:dyDescent="0.3">
      <c r="C255" t="s">
        <v>9</v>
      </c>
      <c r="D255" t="s">
        <v>38</v>
      </c>
      <c r="E255" t="s">
        <v>33</v>
      </c>
      <c r="F255" s="2">
        <v>9506</v>
      </c>
      <c r="G255" s="3">
        <v>87</v>
      </c>
      <c r="H255">
        <f>_xlfn.XLOOKUP(data[[#This Row],[Product]],products[Product],products[Cost per unit])</f>
        <v>12.37</v>
      </c>
      <c r="I255">
        <f>data[[#This Row],[Units]]*data[[#This Row],[Cost Price]]</f>
        <v>1076.1899999999998</v>
      </c>
      <c r="J255" s="2">
        <f>data[[#This Row],[Amount]]-data[[#This Row],[Total Cost Price]]</f>
        <v>8429.81</v>
      </c>
    </row>
    <row r="256" spans="3:10" x14ac:dyDescent="0.3">
      <c r="C256" t="s">
        <v>10</v>
      </c>
      <c r="D256" t="s">
        <v>37</v>
      </c>
      <c r="E256" t="s">
        <v>21</v>
      </c>
      <c r="F256" s="2">
        <v>245</v>
      </c>
      <c r="G256" s="3">
        <v>288</v>
      </c>
      <c r="H256">
        <f>_xlfn.XLOOKUP(data[[#This Row],[Product]],products[Product],products[Cost per unit])</f>
        <v>9</v>
      </c>
      <c r="I256">
        <f>data[[#This Row],[Units]]*data[[#This Row],[Cost Price]]</f>
        <v>2592</v>
      </c>
      <c r="J256" s="2">
        <f>data[[#This Row],[Amount]]-data[[#This Row],[Total Cost Price]]</f>
        <v>-2347</v>
      </c>
    </row>
    <row r="257" spans="3:10" x14ac:dyDescent="0.3">
      <c r="C257" t="s">
        <v>8</v>
      </c>
      <c r="D257" t="s">
        <v>35</v>
      </c>
      <c r="E257" t="s">
        <v>20</v>
      </c>
      <c r="F257" s="2">
        <v>2702</v>
      </c>
      <c r="G257" s="3">
        <v>363</v>
      </c>
      <c r="H257">
        <f>_xlfn.XLOOKUP(data[[#This Row],[Product]],products[Product],products[Cost per unit])</f>
        <v>10.62</v>
      </c>
      <c r="I257">
        <f>data[[#This Row],[Units]]*data[[#This Row],[Cost Price]]</f>
        <v>3855.0599999999995</v>
      </c>
      <c r="J257" s="2">
        <f>data[[#This Row],[Amount]]-data[[#This Row],[Total Cost Price]]</f>
        <v>-1153.0599999999995</v>
      </c>
    </row>
    <row r="258" spans="3:10" x14ac:dyDescent="0.3">
      <c r="C258" t="s">
        <v>10</v>
      </c>
      <c r="D258" t="s">
        <v>34</v>
      </c>
      <c r="E258" t="s">
        <v>17</v>
      </c>
      <c r="F258" s="2">
        <v>700</v>
      </c>
      <c r="G258" s="3">
        <v>87</v>
      </c>
      <c r="H258">
        <f>_xlfn.XLOOKUP(data[[#This Row],[Product]],products[Product],products[Cost per unit])</f>
        <v>3.11</v>
      </c>
      <c r="I258">
        <f>data[[#This Row],[Units]]*data[[#This Row],[Cost Price]]</f>
        <v>270.57</v>
      </c>
      <c r="J258" s="2">
        <f>data[[#This Row],[Amount]]-data[[#This Row],[Total Cost Price]]</f>
        <v>429.43</v>
      </c>
    </row>
    <row r="259" spans="3:10" x14ac:dyDescent="0.3">
      <c r="C259" t="s">
        <v>6</v>
      </c>
      <c r="D259" t="s">
        <v>34</v>
      </c>
      <c r="E259" t="s">
        <v>17</v>
      </c>
      <c r="F259" s="2">
        <v>3759</v>
      </c>
      <c r="G259" s="3">
        <v>150</v>
      </c>
      <c r="H259">
        <f>_xlfn.XLOOKUP(data[[#This Row],[Product]],products[Product],products[Cost per unit])</f>
        <v>3.11</v>
      </c>
      <c r="I259">
        <f>data[[#This Row],[Units]]*data[[#This Row],[Cost Price]]</f>
        <v>466.5</v>
      </c>
      <c r="J259" s="2">
        <f>data[[#This Row],[Amount]]-data[[#This Row],[Total Cost Price]]</f>
        <v>3292.5</v>
      </c>
    </row>
    <row r="260" spans="3:10" x14ac:dyDescent="0.3">
      <c r="C260" t="s">
        <v>2</v>
      </c>
      <c r="D260" t="s">
        <v>35</v>
      </c>
      <c r="E260" t="s">
        <v>17</v>
      </c>
      <c r="F260" s="2">
        <v>1589</v>
      </c>
      <c r="G260" s="3">
        <v>303</v>
      </c>
      <c r="H260">
        <f>_xlfn.XLOOKUP(data[[#This Row],[Product]],products[Product],products[Cost per unit])</f>
        <v>3.11</v>
      </c>
      <c r="I260">
        <f>data[[#This Row],[Units]]*data[[#This Row],[Cost Price]]</f>
        <v>942.32999999999993</v>
      </c>
      <c r="J260" s="2">
        <f>data[[#This Row],[Amount]]-data[[#This Row],[Total Cost Price]]</f>
        <v>646.67000000000007</v>
      </c>
    </row>
    <row r="261" spans="3:10" x14ac:dyDescent="0.3">
      <c r="C261" t="s">
        <v>7</v>
      </c>
      <c r="D261" t="s">
        <v>35</v>
      </c>
      <c r="E261" t="s">
        <v>28</v>
      </c>
      <c r="F261" s="2">
        <v>5194</v>
      </c>
      <c r="G261" s="3">
        <v>288</v>
      </c>
      <c r="H261">
        <f>_xlfn.XLOOKUP(data[[#This Row],[Product]],products[Product],products[Cost per unit])</f>
        <v>10.38</v>
      </c>
      <c r="I261">
        <f>data[[#This Row],[Units]]*data[[#This Row],[Cost Price]]</f>
        <v>2989.44</v>
      </c>
      <c r="J261" s="2">
        <f>data[[#This Row],[Amount]]-data[[#This Row],[Total Cost Price]]</f>
        <v>2204.56</v>
      </c>
    </row>
    <row r="262" spans="3:10" x14ac:dyDescent="0.3">
      <c r="C262" t="s">
        <v>10</v>
      </c>
      <c r="D262" t="s">
        <v>36</v>
      </c>
      <c r="E262" t="s">
        <v>13</v>
      </c>
      <c r="F262" s="2">
        <v>945</v>
      </c>
      <c r="G262" s="3">
        <v>75</v>
      </c>
      <c r="H262">
        <f>_xlfn.XLOOKUP(data[[#This Row],[Product]],products[Product],products[Cost per unit])</f>
        <v>9.33</v>
      </c>
      <c r="I262">
        <f>data[[#This Row],[Units]]*data[[#This Row],[Cost Price]]</f>
        <v>699.75</v>
      </c>
      <c r="J262" s="2">
        <f>data[[#This Row],[Amount]]-data[[#This Row],[Total Cost Price]]</f>
        <v>245.25</v>
      </c>
    </row>
    <row r="263" spans="3:10" x14ac:dyDescent="0.3">
      <c r="C263" t="s">
        <v>40</v>
      </c>
      <c r="D263" t="s">
        <v>38</v>
      </c>
      <c r="E263" t="s">
        <v>31</v>
      </c>
      <c r="F263" s="2">
        <v>1988</v>
      </c>
      <c r="G263" s="3">
        <v>39</v>
      </c>
      <c r="H263">
        <f>_xlfn.XLOOKUP(data[[#This Row],[Product]],products[Product],products[Cost per unit])</f>
        <v>5.79</v>
      </c>
      <c r="I263">
        <f>data[[#This Row],[Units]]*data[[#This Row],[Cost Price]]</f>
        <v>225.81</v>
      </c>
      <c r="J263" s="2">
        <f>data[[#This Row],[Amount]]-data[[#This Row],[Total Cost Price]]</f>
        <v>1762.19</v>
      </c>
    </row>
    <row r="264" spans="3:10" x14ac:dyDescent="0.3">
      <c r="C264" t="s">
        <v>6</v>
      </c>
      <c r="D264" t="s">
        <v>34</v>
      </c>
      <c r="E264" t="s">
        <v>32</v>
      </c>
      <c r="F264" s="2">
        <v>6734</v>
      </c>
      <c r="G264" s="3">
        <v>123</v>
      </c>
      <c r="H264">
        <f>_xlfn.XLOOKUP(data[[#This Row],[Product]],products[Product],products[Cost per unit])</f>
        <v>8.65</v>
      </c>
      <c r="I264">
        <f>data[[#This Row],[Units]]*data[[#This Row],[Cost Price]]</f>
        <v>1063.95</v>
      </c>
      <c r="J264" s="2">
        <f>data[[#This Row],[Amount]]-data[[#This Row],[Total Cost Price]]</f>
        <v>5670.05</v>
      </c>
    </row>
    <row r="265" spans="3:10" x14ac:dyDescent="0.3">
      <c r="C265" t="s">
        <v>40</v>
      </c>
      <c r="D265" t="s">
        <v>36</v>
      </c>
      <c r="E265" t="s">
        <v>4</v>
      </c>
      <c r="F265" s="2">
        <v>217</v>
      </c>
      <c r="G265" s="3">
        <v>36</v>
      </c>
      <c r="H265">
        <f>_xlfn.XLOOKUP(data[[#This Row],[Product]],products[Product],products[Cost per unit])</f>
        <v>11.88</v>
      </c>
      <c r="I265">
        <f>data[[#This Row],[Units]]*data[[#This Row],[Cost Price]]</f>
        <v>427.68</v>
      </c>
      <c r="J265" s="2">
        <f>data[[#This Row],[Amount]]-data[[#This Row],[Total Cost Price]]</f>
        <v>-210.68</v>
      </c>
    </row>
    <row r="266" spans="3:10" x14ac:dyDescent="0.3">
      <c r="C266" t="s">
        <v>5</v>
      </c>
      <c r="D266" t="s">
        <v>34</v>
      </c>
      <c r="E266" t="s">
        <v>22</v>
      </c>
      <c r="F266" s="2">
        <v>6279</v>
      </c>
      <c r="G266" s="3">
        <v>237</v>
      </c>
      <c r="H266">
        <f>_xlfn.XLOOKUP(data[[#This Row],[Product]],products[Product],products[Cost per unit])</f>
        <v>9.77</v>
      </c>
      <c r="I266">
        <f>data[[#This Row],[Units]]*data[[#This Row],[Cost Price]]</f>
        <v>2315.4899999999998</v>
      </c>
      <c r="J266" s="2">
        <f>data[[#This Row],[Amount]]-data[[#This Row],[Total Cost Price]]</f>
        <v>3963.51</v>
      </c>
    </row>
    <row r="267" spans="3:10" x14ac:dyDescent="0.3">
      <c r="C267" t="s">
        <v>40</v>
      </c>
      <c r="D267" t="s">
        <v>36</v>
      </c>
      <c r="E267" t="s">
        <v>13</v>
      </c>
      <c r="F267" s="2">
        <v>4424</v>
      </c>
      <c r="G267" s="3">
        <v>201</v>
      </c>
      <c r="H267">
        <f>_xlfn.XLOOKUP(data[[#This Row],[Product]],products[Product],products[Cost per unit])</f>
        <v>9.33</v>
      </c>
      <c r="I267">
        <f>data[[#This Row],[Units]]*data[[#This Row],[Cost Price]]</f>
        <v>1875.33</v>
      </c>
      <c r="J267" s="2">
        <f>data[[#This Row],[Amount]]-data[[#This Row],[Total Cost Price]]</f>
        <v>2548.67</v>
      </c>
    </row>
    <row r="268" spans="3:10" x14ac:dyDescent="0.3">
      <c r="C268" t="s">
        <v>2</v>
      </c>
      <c r="D268" t="s">
        <v>36</v>
      </c>
      <c r="E268" t="s">
        <v>17</v>
      </c>
      <c r="F268" s="2">
        <v>189</v>
      </c>
      <c r="G268" s="3">
        <v>48</v>
      </c>
      <c r="H268">
        <f>_xlfn.XLOOKUP(data[[#This Row],[Product]],products[Product],products[Cost per unit])</f>
        <v>3.11</v>
      </c>
      <c r="I268">
        <f>data[[#This Row],[Units]]*data[[#This Row],[Cost Price]]</f>
        <v>149.28</v>
      </c>
      <c r="J268" s="2">
        <f>data[[#This Row],[Amount]]-data[[#This Row],[Total Cost Price]]</f>
        <v>39.72</v>
      </c>
    </row>
    <row r="269" spans="3:10" x14ac:dyDescent="0.3">
      <c r="C269" t="s">
        <v>5</v>
      </c>
      <c r="D269" t="s">
        <v>35</v>
      </c>
      <c r="E269" t="s">
        <v>22</v>
      </c>
      <c r="F269" s="2">
        <v>490</v>
      </c>
      <c r="G269" s="3">
        <v>84</v>
      </c>
      <c r="H269">
        <f>_xlfn.XLOOKUP(data[[#This Row],[Product]],products[Product],products[Cost per unit])</f>
        <v>9.77</v>
      </c>
      <c r="I269">
        <f>data[[#This Row],[Units]]*data[[#This Row],[Cost Price]]</f>
        <v>820.68</v>
      </c>
      <c r="J269" s="2">
        <f>data[[#This Row],[Amount]]-data[[#This Row],[Total Cost Price]]</f>
        <v>-330.67999999999995</v>
      </c>
    </row>
    <row r="270" spans="3:10" x14ac:dyDescent="0.3">
      <c r="C270" t="s">
        <v>8</v>
      </c>
      <c r="D270" t="s">
        <v>37</v>
      </c>
      <c r="E270" t="s">
        <v>21</v>
      </c>
      <c r="F270" s="2">
        <v>434</v>
      </c>
      <c r="G270" s="3">
        <v>87</v>
      </c>
      <c r="H270">
        <f>_xlfn.XLOOKUP(data[[#This Row],[Product]],products[Product],products[Cost per unit])</f>
        <v>9</v>
      </c>
      <c r="I270">
        <f>data[[#This Row],[Units]]*data[[#This Row],[Cost Price]]</f>
        <v>783</v>
      </c>
      <c r="J270" s="2">
        <f>data[[#This Row],[Amount]]-data[[#This Row],[Total Cost Price]]</f>
        <v>-349</v>
      </c>
    </row>
    <row r="271" spans="3:10" x14ac:dyDescent="0.3">
      <c r="C271" t="s">
        <v>7</v>
      </c>
      <c r="D271" t="s">
        <v>38</v>
      </c>
      <c r="E271" t="s">
        <v>30</v>
      </c>
      <c r="F271" s="2">
        <v>10129</v>
      </c>
      <c r="G271" s="3">
        <v>312</v>
      </c>
      <c r="H271">
        <f>_xlfn.XLOOKUP(data[[#This Row],[Product]],products[Product],products[Cost per unit])</f>
        <v>14.49</v>
      </c>
      <c r="I271">
        <f>data[[#This Row],[Units]]*data[[#This Row],[Cost Price]]</f>
        <v>4520.88</v>
      </c>
      <c r="J271" s="2">
        <f>data[[#This Row],[Amount]]-data[[#This Row],[Total Cost Price]]</f>
        <v>5608.12</v>
      </c>
    </row>
    <row r="272" spans="3:10" x14ac:dyDescent="0.3">
      <c r="C272" t="s">
        <v>3</v>
      </c>
      <c r="D272" t="s">
        <v>39</v>
      </c>
      <c r="E272" t="s">
        <v>28</v>
      </c>
      <c r="F272" s="2">
        <v>1652</v>
      </c>
      <c r="G272" s="3">
        <v>102</v>
      </c>
      <c r="H272">
        <f>_xlfn.XLOOKUP(data[[#This Row],[Product]],products[Product],products[Cost per unit])</f>
        <v>10.38</v>
      </c>
      <c r="I272">
        <f>data[[#This Row],[Units]]*data[[#This Row],[Cost Price]]</f>
        <v>1058.76</v>
      </c>
      <c r="J272" s="2">
        <f>data[[#This Row],[Amount]]-data[[#This Row],[Total Cost Price]]</f>
        <v>593.24</v>
      </c>
    </row>
    <row r="273" spans="3:10" x14ac:dyDescent="0.3">
      <c r="C273" t="s">
        <v>8</v>
      </c>
      <c r="D273" t="s">
        <v>38</v>
      </c>
      <c r="E273" t="s">
        <v>21</v>
      </c>
      <c r="F273" s="2">
        <v>6433</v>
      </c>
      <c r="G273" s="3">
        <v>78</v>
      </c>
      <c r="H273">
        <f>_xlfn.XLOOKUP(data[[#This Row],[Product]],products[Product],products[Cost per unit])</f>
        <v>9</v>
      </c>
      <c r="I273">
        <f>data[[#This Row],[Units]]*data[[#This Row],[Cost Price]]</f>
        <v>702</v>
      </c>
      <c r="J273" s="2">
        <f>data[[#This Row],[Amount]]-data[[#This Row],[Total Cost Price]]</f>
        <v>5731</v>
      </c>
    </row>
    <row r="274" spans="3:10" x14ac:dyDescent="0.3">
      <c r="C274" t="s">
        <v>3</v>
      </c>
      <c r="D274" t="s">
        <v>34</v>
      </c>
      <c r="E274" t="s">
        <v>23</v>
      </c>
      <c r="F274" s="2">
        <v>2212</v>
      </c>
      <c r="G274" s="3">
        <v>117</v>
      </c>
      <c r="H274">
        <f>_xlfn.XLOOKUP(data[[#This Row],[Product]],products[Product],products[Cost per unit])</f>
        <v>6.49</v>
      </c>
      <c r="I274">
        <f>data[[#This Row],[Units]]*data[[#This Row],[Cost Price]]</f>
        <v>759.33</v>
      </c>
      <c r="J274" s="2">
        <f>data[[#This Row],[Amount]]-data[[#This Row],[Total Cost Price]]</f>
        <v>1452.67</v>
      </c>
    </row>
    <row r="275" spans="3:10" x14ac:dyDescent="0.3">
      <c r="C275" t="s">
        <v>41</v>
      </c>
      <c r="D275" t="s">
        <v>35</v>
      </c>
      <c r="E275" t="s">
        <v>19</v>
      </c>
      <c r="F275" s="2">
        <v>609</v>
      </c>
      <c r="G275" s="3">
        <v>99</v>
      </c>
      <c r="H275">
        <f>_xlfn.XLOOKUP(data[[#This Row],[Product]],products[Product],products[Cost per unit])</f>
        <v>7.64</v>
      </c>
      <c r="I275">
        <f>data[[#This Row],[Units]]*data[[#This Row],[Cost Price]]</f>
        <v>756.36</v>
      </c>
      <c r="J275" s="2">
        <f>data[[#This Row],[Amount]]-data[[#This Row],[Total Cost Price]]</f>
        <v>-147.36000000000001</v>
      </c>
    </row>
    <row r="276" spans="3:10" x14ac:dyDescent="0.3">
      <c r="C276" t="s">
        <v>40</v>
      </c>
      <c r="D276" t="s">
        <v>35</v>
      </c>
      <c r="E276" t="s">
        <v>24</v>
      </c>
      <c r="F276" s="2">
        <v>1638</v>
      </c>
      <c r="G276" s="3">
        <v>48</v>
      </c>
      <c r="H276">
        <f>_xlfn.XLOOKUP(data[[#This Row],[Product]],products[Product],products[Cost per unit])</f>
        <v>4.97</v>
      </c>
      <c r="I276">
        <f>data[[#This Row],[Units]]*data[[#This Row],[Cost Price]]</f>
        <v>238.56</v>
      </c>
      <c r="J276" s="2">
        <f>data[[#This Row],[Amount]]-data[[#This Row],[Total Cost Price]]</f>
        <v>1399.44</v>
      </c>
    </row>
    <row r="277" spans="3:10" x14ac:dyDescent="0.3">
      <c r="C277" t="s">
        <v>7</v>
      </c>
      <c r="D277" t="s">
        <v>34</v>
      </c>
      <c r="E277" t="s">
        <v>15</v>
      </c>
      <c r="F277" s="2">
        <v>3829</v>
      </c>
      <c r="G277" s="3">
        <v>24</v>
      </c>
      <c r="H277">
        <f>_xlfn.XLOOKUP(data[[#This Row],[Product]],products[Product],products[Cost per unit])</f>
        <v>11.73</v>
      </c>
      <c r="I277">
        <f>data[[#This Row],[Units]]*data[[#This Row],[Cost Price]]</f>
        <v>281.52</v>
      </c>
      <c r="J277" s="2">
        <f>data[[#This Row],[Amount]]-data[[#This Row],[Total Cost Price]]</f>
        <v>3547.48</v>
      </c>
    </row>
    <row r="278" spans="3:10" x14ac:dyDescent="0.3">
      <c r="C278" t="s">
        <v>40</v>
      </c>
      <c r="D278" t="s">
        <v>39</v>
      </c>
      <c r="E278" t="s">
        <v>15</v>
      </c>
      <c r="F278" s="2">
        <v>5775</v>
      </c>
      <c r="G278" s="3">
        <v>42</v>
      </c>
      <c r="H278">
        <f>_xlfn.XLOOKUP(data[[#This Row],[Product]],products[Product],products[Cost per unit])</f>
        <v>11.73</v>
      </c>
      <c r="I278">
        <f>data[[#This Row],[Units]]*data[[#This Row],[Cost Price]]</f>
        <v>492.66</v>
      </c>
      <c r="J278" s="2">
        <f>data[[#This Row],[Amount]]-data[[#This Row],[Total Cost Price]]</f>
        <v>5282.34</v>
      </c>
    </row>
    <row r="279" spans="3:10" x14ac:dyDescent="0.3">
      <c r="C279" t="s">
        <v>6</v>
      </c>
      <c r="D279" t="s">
        <v>35</v>
      </c>
      <c r="E279" t="s">
        <v>20</v>
      </c>
      <c r="F279" s="2">
        <v>1071</v>
      </c>
      <c r="G279" s="3">
        <v>270</v>
      </c>
      <c r="H279">
        <f>_xlfn.XLOOKUP(data[[#This Row],[Product]],products[Product],products[Cost per unit])</f>
        <v>10.62</v>
      </c>
      <c r="I279">
        <f>data[[#This Row],[Units]]*data[[#This Row],[Cost Price]]</f>
        <v>2867.3999999999996</v>
      </c>
      <c r="J279" s="2">
        <f>data[[#This Row],[Amount]]-data[[#This Row],[Total Cost Price]]</f>
        <v>-1796.3999999999996</v>
      </c>
    </row>
    <row r="280" spans="3:10" x14ac:dyDescent="0.3">
      <c r="C280" t="s">
        <v>8</v>
      </c>
      <c r="D280" t="s">
        <v>36</v>
      </c>
      <c r="E280" t="s">
        <v>23</v>
      </c>
      <c r="F280" s="2">
        <v>5019</v>
      </c>
      <c r="G280" s="3">
        <v>150</v>
      </c>
      <c r="H280">
        <f>_xlfn.XLOOKUP(data[[#This Row],[Product]],products[Product],products[Cost per unit])</f>
        <v>6.49</v>
      </c>
      <c r="I280">
        <f>data[[#This Row],[Units]]*data[[#This Row],[Cost Price]]</f>
        <v>973.5</v>
      </c>
      <c r="J280" s="2">
        <f>data[[#This Row],[Amount]]-data[[#This Row],[Total Cost Price]]</f>
        <v>4045.5</v>
      </c>
    </row>
    <row r="281" spans="3:10" x14ac:dyDescent="0.3">
      <c r="C281" t="s">
        <v>2</v>
      </c>
      <c r="D281" t="s">
        <v>37</v>
      </c>
      <c r="E281" t="s">
        <v>15</v>
      </c>
      <c r="F281" s="2">
        <v>2863</v>
      </c>
      <c r="G281" s="3">
        <v>42</v>
      </c>
      <c r="H281">
        <f>_xlfn.XLOOKUP(data[[#This Row],[Product]],products[Product],products[Cost per unit])</f>
        <v>11.73</v>
      </c>
      <c r="I281">
        <f>data[[#This Row],[Units]]*data[[#This Row],[Cost Price]]</f>
        <v>492.66</v>
      </c>
      <c r="J281" s="2">
        <f>data[[#This Row],[Amount]]-data[[#This Row],[Total Cost Price]]</f>
        <v>2370.34</v>
      </c>
    </row>
    <row r="282" spans="3:10" x14ac:dyDescent="0.3">
      <c r="C282" t="s">
        <v>40</v>
      </c>
      <c r="D282" t="s">
        <v>35</v>
      </c>
      <c r="E282" t="s">
        <v>29</v>
      </c>
      <c r="F282" s="2">
        <v>1617</v>
      </c>
      <c r="G282" s="3">
        <v>126</v>
      </c>
      <c r="H282">
        <f>_xlfn.XLOOKUP(data[[#This Row],[Product]],products[Product],products[Cost per unit])</f>
        <v>7.16</v>
      </c>
      <c r="I282">
        <f>data[[#This Row],[Units]]*data[[#This Row],[Cost Price]]</f>
        <v>902.16</v>
      </c>
      <c r="J282" s="2">
        <f>data[[#This Row],[Amount]]-data[[#This Row],[Total Cost Price]]</f>
        <v>714.84</v>
      </c>
    </row>
    <row r="283" spans="3:10" x14ac:dyDescent="0.3">
      <c r="C283" t="s">
        <v>6</v>
      </c>
      <c r="D283" t="s">
        <v>37</v>
      </c>
      <c r="E283" t="s">
        <v>26</v>
      </c>
      <c r="F283" s="2">
        <v>6818</v>
      </c>
      <c r="G283" s="3">
        <v>6</v>
      </c>
      <c r="H283">
        <f>_xlfn.XLOOKUP(data[[#This Row],[Product]],products[Product],products[Cost per unit])</f>
        <v>5.6</v>
      </c>
      <c r="I283">
        <f>data[[#This Row],[Units]]*data[[#This Row],[Cost Price]]</f>
        <v>33.599999999999994</v>
      </c>
      <c r="J283" s="2">
        <f>data[[#This Row],[Amount]]-data[[#This Row],[Total Cost Price]]</f>
        <v>6784.4</v>
      </c>
    </row>
    <row r="284" spans="3:10" x14ac:dyDescent="0.3">
      <c r="C284" t="s">
        <v>3</v>
      </c>
      <c r="D284" t="s">
        <v>35</v>
      </c>
      <c r="E284" t="s">
        <v>15</v>
      </c>
      <c r="F284" s="2">
        <v>6657</v>
      </c>
      <c r="G284" s="3">
        <v>276</v>
      </c>
      <c r="H284">
        <f>_xlfn.XLOOKUP(data[[#This Row],[Product]],products[Product],products[Cost per unit])</f>
        <v>11.73</v>
      </c>
      <c r="I284">
        <f>data[[#This Row],[Units]]*data[[#This Row],[Cost Price]]</f>
        <v>3237.48</v>
      </c>
      <c r="J284" s="2">
        <f>data[[#This Row],[Amount]]-data[[#This Row],[Total Cost Price]]</f>
        <v>3419.52</v>
      </c>
    </row>
    <row r="285" spans="3:10" x14ac:dyDescent="0.3">
      <c r="C285" t="s">
        <v>3</v>
      </c>
      <c r="D285" t="s">
        <v>34</v>
      </c>
      <c r="E285" t="s">
        <v>17</v>
      </c>
      <c r="F285" s="2">
        <v>2919</v>
      </c>
      <c r="G285" s="3">
        <v>93</v>
      </c>
      <c r="H285">
        <f>_xlfn.XLOOKUP(data[[#This Row],[Product]],products[Product],products[Cost per unit])</f>
        <v>3.11</v>
      </c>
      <c r="I285">
        <f>data[[#This Row],[Units]]*data[[#This Row],[Cost Price]]</f>
        <v>289.22999999999996</v>
      </c>
      <c r="J285" s="2">
        <f>data[[#This Row],[Amount]]-data[[#This Row],[Total Cost Price]]</f>
        <v>2629.77</v>
      </c>
    </row>
    <row r="286" spans="3:10" x14ac:dyDescent="0.3">
      <c r="C286" t="s">
        <v>2</v>
      </c>
      <c r="D286" t="s">
        <v>36</v>
      </c>
      <c r="E286" t="s">
        <v>31</v>
      </c>
      <c r="F286" s="2">
        <v>3094</v>
      </c>
      <c r="G286" s="3">
        <v>246</v>
      </c>
      <c r="H286">
        <f>_xlfn.XLOOKUP(data[[#This Row],[Product]],products[Product],products[Cost per unit])</f>
        <v>5.79</v>
      </c>
      <c r="I286">
        <f>data[[#This Row],[Units]]*data[[#This Row],[Cost Price]]</f>
        <v>1424.34</v>
      </c>
      <c r="J286" s="2">
        <f>data[[#This Row],[Amount]]-data[[#This Row],[Total Cost Price]]</f>
        <v>1669.66</v>
      </c>
    </row>
    <row r="287" spans="3:10" x14ac:dyDescent="0.3">
      <c r="C287" t="s">
        <v>6</v>
      </c>
      <c r="D287" t="s">
        <v>39</v>
      </c>
      <c r="E287" t="s">
        <v>24</v>
      </c>
      <c r="F287" s="2">
        <v>2989</v>
      </c>
      <c r="G287" s="3">
        <v>3</v>
      </c>
      <c r="H287">
        <f>_xlfn.XLOOKUP(data[[#This Row],[Product]],products[Product],products[Cost per unit])</f>
        <v>4.97</v>
      </c>
      <c r="I287">
        <f>data[[#This Row],[Units]]*data[[#This Row],[Cost Price]]</f>
        <v>14.91</v>
      </c>
      <c r="J287" s="2">
        <f>data[[#This Row],[Amount]]-data[[#This Row],[Total Cost Price]]</f>
        <v>2974.09</v>
      </c>
    </row>
    <row r="288" spans="3:10" x14ac:dyDescent="0.3">
      <c r="C288" t="s">
        <v>8</v>
      </c>
      <c r="D288" t="s">
        <v>38</v>
      </c>
      <c r="E288" t="s">
        <v>27</v>
      </c>
      <c r="F288" s="2">
        <v>2268</v>
      </c>
      <c r="G288" s="3">
        <v>63</v>
      </c>
      <c r="H288">
        <f>_xlfn.XLOOKUP(data[[#This Row],[Product]],products[Product],products[Cost per unit])</f>
        <v>16.73</v>
      </c>
      <c r="I288">
        <f>data[[#This Row],[Units]]*data[[#This Row],[Cost Price]]</f>
        <v>1053.99</v>
      </c>
      <c r="J288" s="2">
        <f>data[[#This Row],[Amount]]-data[[#This Row],[Total Cost Price]]</f>
        <v>1214.01</v>
      </c>
    </row>
    <row r="289" spans="3:10" x14ac:dyDescent="0.3">
      <c r="C289" t="s">
        <v>5</v>
      </c>
      <c r="D289" t="s">
        <v>35</v>
      </c>
      <c r="E289" t="s">
        <v>31</v>
      </c>
      <c r="F289" s="2">
        <v>4753</v>
      </c>
      <c r="G289" s="3">
        <v>246</v>
      </c>
      <c r="H289">
        <f>_xlfn.XLOOKUP(data[[#This Row],[Product]],products[Product],products[Cost per unit])</f>
        <v>5.79</v>
      </c>
      <c r="I289">
        <f>data[[#This Row],[Units]]*data[[#This Row],[Cost Price]]</f>
        <v>1424.34</v>
      </c>
      <c r="J289" s="2">
        <f>data[[#This Row],[Amount]]-data[[#This Row],[Total Cost Price]]</f>
        <v>3328.66</v>
      </c>
    </row>
    <row r="290" spans="3:10" x14ac:dyDescent="0.3">
      <c r="C290" t="s">
        <v>2</v>
      </c>
      <c r="D290" t="s">
        <v>34</v>
      </c>
      <c r="E290" t="s">
        <v>19</v>
      </c>
      <c r="F290" s="2">
        <v>7511</v>
      </c>
      <c r="G290" s="3">
        <v>120</v>
      </c>
      <c r="H290">
        <f>_xlfn.XLOOKUP(data[[#This Row],[Product]],products[Product],products[Cost per unit])</f>
        <v>7.64</v>
      </c>
      <c r="I290">
        <f>data[[#This Row],[Units]]*data[[#This Row],[Cost Price]]</f>
        <v>916.8</v>
      </c>
      <c r="J290" s="2">
        <f>data[[#This Row],[Amount]]-data[[#This Row],[Total Cost Price]]</f>
        <v>6594.2</v>
      </c>
    </row>
    <row r="291" spans="3:10" x14ac:dyDescent="0.3">
      <c r="C291" t="s">
        <v>2</v>
      </c>
      <c r="D291" t="s">
        <v>38</v>
      </c>
      <c r="E291" t="s">
        <v>31</v>
      </c>
      <c r="F291" s="2">
        <v>4326</v>
      </c>
      <c r="G291" s="3">
        <v>348</v>
      </c>
      <c r="H291">
        <f>_xlfn.XLOOKUP(data[[#This Row],[Product]],products[Product],products[Cost per unit])</f>
        <v>5.79</v>
      </c>
      <c r="I291">
        <f>data[[#This Row],[Units]]*data[[#This Row],[Cost Price]]</f>
        <v>2014.92</v>
      </c>
      <c r="J291" s="2">
        <f>data[[#This Row],[Amount]]-data[[#This Row],[Total Cost Price]]</f>
        <v>2311.08</v>
      </c>
    </row>
    <row r="292" spans="3:10" x14ac:dyDescent="0.3">
      <c r="C292" t="s">
        <v>41</v>
      </c>
      <c r="D292" t="s">
        <v>34</v>
      </c>
      <c r="E292" t="s">
        <v>23</v>
      </c>
      <c r="F292" s="2">
        <v>4935</v>
      </c>
      <c r="G292" s="3">
        <v>126</v>
      </c>
      <c r="H292">
        <f>_xlfn.XLOOKUP(data[[#This Row],[Product]],products[Product],products[Cost per unit])</f>
        <v>6.49</v>
      </c>
      <c r="I292">
        <f>data[[#This Row],[Units]]*data[[#This Row],[Cost Price]]</f>
        <v>817.74</v>
      </c>
      <c r="J292" s="2">
        <f>data[[#This Row],[Amount]]-data[[#This Row],[Total Cost Price]]</f>
        <v>4117.26</v>
      </c>
    </row>
    <row r="293" spans="3:10" x14ac:dyDescent="0.3">
      <c r="C293" t="s">
        <v>6</v>
      </c>
      <c r="D293" t="s">
        <v>35</v>
      </c>
      <c r="E293" t="s">
        <v>30</v>
      </c>
      <c r="F293" s="2">
        <v>4781</v>
      </c>
      <c r="G293" s="3">
        <v>123</v>
      </c>
      <c r="H293">
        <f>_xlfn.XLOOKUP(data[[#This Row],[Product]],products[Product],products[Cost per unit])</f>
        <v>14.49</v>
      </c>
      <c r="I293">
        <f>data[[#This Row],[Units]]*data[[#This Row],[Cost Price]]</f>
        <v>1782.27</v>
      </c>
      <c r="J293" s="2">
        <f>data[[#This Row],[Amount]]-data[[#This Row],[Total Cost Price]]</f>
        <v>2998.73</v>
      </c>
    </row>
    <row r="294" spans="3:10" x14ac:dyDescent="0.3">
      <c r="C294" t="s">
        <v>5</v>
      </c>
      <c r="D294" t="s">
        <v>38</v>
      </c>
      <c r="E294" t="s">
        <v>25</v>
      </c>
      <c r="F294" s="2">
        <v>7483</v>
      </c>
      <c r="G294" s="3">
        <v>45</v>
      </c>
      <c r="H294">
        <f>_xlfn.XLOOKUP(data[[#This Row],[Product]],products[Product],products[Cost per unit])</f>
        <v>13.15</v>
      </c>
      <c r="I294">
        <f>data[[#This Row],[Units]]*data[[#This Row],[Cost Price]]</f>
        <v>591.75</v>
      </c>
      <c r="J294" s="2">
        <f>data[[#This Row],[Amount]]-data[[#This Row],[Total Cost Price]]</f>
        <v>6891.25</v>
      </c>
    </row>
    <row r="295" spans="3:10" x14ac:dyDescent="0.3">
      <c r="C295" t="s">
        <v>10</v>
      </c>
      <c r="D295" t="s">
        <v>38</v>
      </c>
      <c r="E295" t="s">
        <v>4</v>
      </c>
      <c r="F295" s="2">
        <v>6860</v>
      </c>
      <c r="G295" s="3">
        <v>126</v>
      </c>
      <c r="H295">
        <f>_xlfn.XLOOKUP(data[[#This Row],[Product]],products[Product],products[Cost per unit])</f>
        <v>11.88</v>
      </c>
      <c r="I295">
        <f>data[[#This Row],[Units]]*data[[#This Row],[Cost Price]]</f>
        <v>1496.88</v>
      </c>
      <c r="J295" s="2">
        <f>data[[#This Row],[Amount]]-data[[#This Row],[Total Cost Price]]</f>
        <v>5363.12</v>
      </c>
    </row>
    <row r="296" spans="3:10" x14ac:dyDescent="0.3">
      <c r="C296" t="s">
        <v>40</v>
      </c>
      <c r="D296" t="s">
        <v>37</v>
      </c>
      <c r="E296" t="s">
        <v>29</v>
      </c>
      <c r="F296" s="2">
        <v>9002</v>
      </c>
      <c r="G296" s="3">
        <v>72</v>
      </c>
      <c r="H296">
        <f>_xlfn.XLOOKUP(data[[#This Row],[Product]],products[Product],products[Cost per unit])</f>
        <v>7.16</v>
      </c>
      <c r="I296">
        <f>data[[#This Row],[Units]]*data[[#This Row],[Cost Price]]</f>
        <v>515.52</v>
      </c>
      <c r="J296" s="2">
        <f>data[[#This Row],[Amount]]-data[[#This Row],[Total Cost Price]]</f>
        <v>8486.48</v>
      </c>
    </row>
    <row r="297" spans="3:10" x14ac:dyDescent="0.3">
      <c r="C297" t="s">
        <v>6</v>
      </c>
      <c r="D297" t="s">
        <v>36</v>
      </c>
      <c r="E297" t="s">
        <v>29</v>
      </c>
      <c r="F297" s="2">
        <v>1400</v>
      </c>
      <c r="G297" s="3">
        <v>135</v>
      </c>
      <c r="H297">
        <f>_xlfn.XLOOKUP(data[[#This Row],[Product]],products[Product],products[Cost per unit])</f>
        <v>7.16</v>
      </c>
      <c r="I297">
        <f>data[[#This Row],[Units]]*data[[#This Row],[Cost Price]]</f>
        <v>966.6</v>
      </c>
      <c r="J297" s="2">
        <f>data[[#This Row],[Amount]]-data[[#This Row],[Total Cost Price]]</f>
        <v>433.4</v>
      </c>
    </row>
    <row r="298" spans="3:10" x14ac:dyDescent="0.3">
      <c r="C298" t="s">
        <v>10</v>
      </c>
      <c r="D298" t="s">
        <v>34</v>
      </c>
      <c r="E298" t="s">
        <v>22</v>
      </c>
      <c r="F298" s="2">
        <v>4053</v>
      </c>
      <c r="G298" s="3">
        <v>24</v>
      </c>
      <c r="H298">
        <f>_xlfn.XLOOKUP(data[[#This Row],[Product]],products[Product],products[Cost per unit])</f>
        <v>9.77</v>
      </c>
      <c r="I298">
        <f>data[[#This Row],[Units]]*data[[#This Row],[Cost Price]]</f>
        <v>234.48</v>
      </c>
      <c r="J298" s="2">
        <f>data[[#This Row],[Amount]]-data[[#This Row],[Total Cost Price]]</f>
        <v>3818.52</v>
      </c>
    </row>
    <row r="299" spans="3:10" x14ac:dyDescent="0.3">
      <c r="C299" t="s">
        <v>7</v>
      </c>
      <c r="D299" t="s">
        <v>36</v>
      </c>
      <c r="E299" t="s">
        <v>31</v>
      </c>
      <c r="F299" s="2">
        <v>2149</v>
      </c>
      <c r="G299" s="3">
        <v>117</v>
      </c>
      <c r="H299">
        <f>_xlfn.XLOOKUP(data[[#This Row],[Product]],products[Product],products[Cost per unit])</f>
        <v>5.79</v>
      </c>
      <c r="I299">
        <f>data[[#This Row],[Units]]*data[[#This Row],[Cost Price]]</f>
        <v>677.43</v>
      </c>
      <c r="J299" s="2">
        <f>data[[#This Row],[Amount]]-data[[#This Row],[Total Cost Price]]</f>
        <v>1471.5700000000002</v>
      </c>
    </row>
    <row r="300" spans="3:10" x14ac:dyDescent="0.3">
      <c r="C300" t="s">
        <v>3</v>
      </c>
      <c r="D300" t="s">
        <v>39</v>
      </c>
      <c r="E300" t="s">
        <v>29</v>
      </c>
      <c r="F300" s="2">
        <v>3640</v>
      </c>
      <c r="G300" s="3">
        <v>51</v>
      </c>
      <c r="H300">
        <f>_xlfn.XLOOKUP(data[[#This Row],[Product]],products[Product],products[Cost per unit])</f>
        <v>7.16</v>
      </c>
      <c r="I300">
        <f>data[[#This Row],[Units]]*data[[#This Row],[Cost Price]]</f>
        <v>365.16</v>
      </c>
      <c r="J300" s="2">
        <f>data[[#This Row],[Amount]]-data[[#This Row],[Total Cost Price]]</f>
        <v>3274.84</v>
      </c>
    </row>
    <row r="301" spans="3:10" x14ac:dyDescent="0.3">
      <c r="C301" t="s">
        <v>2</v>
      </c>
      <c r="D301" t="s">
        <v>39</v>
      </c>
      <c r="E301" t="s">
        <v>23</v>
      </c>
      <c r="F301" s="2">
        <v>630</v>
      </c>
      <c r="G301" s="3">
        <v>36</v>
      </c>
      <c r="H301">
        <f>_xlfn.XLOOKUP(data[[#This Row],[Product]],products[Product],products[Cost per unit])</f>
        <v>6.49</v>
      </c>
      <c r="I301">
        <f>data[[#This Row],[Units]]*data[[#This Row],[Cost Price]]</f>
        <v>233.64000000000001</v>
      </c>
      <c r="J301" s="2">
        <f>data[[#This Row],[Amount]]-data[[#This Row],[Total Cost Price]]</f>
        <v>396.36</v>
      </c>
    </row>
    <row r="302" spans="3:10" x14ac:dyDescent="0.3">
      <c r="C302" t="s">
        <v>9</v>
      </c>
      <c r="D302" t="s">
        <v>35</v>
      </c>
      <c r="E302" t="s">
        <v>27</v>
      </c>
      <c r="F302" s="2">
        <v>2429</v>
      </c>
      <c r="G302" s="3">
        <v>144</v>
      </c>
      <c r="H302">
        <f>_xlfn.XLOOKUP(data[[#This Row],[Product]],products[Product],products[Cost per unit])</f>
        <v>16.73</v>
      </c>
      <c r="I302">
        <f>data[[#This Row],[Units]]*data[[#This Row],[Cost Price]]</f>
        <v>2409.12</v>
      </c>
      <c r="J302" s="2">
        <f>data[[#This Row],[Amount]]-data[[#This Row],[Total Cost Price]]</f>
        <v>19.880000000000109</v>
      </c>
    </row>
    <row r="303" spans="3:10" x14ac:dyDescent="0.3">
      <c r="C303" t="s">
        <v>9</v>
      </c>
      <c r="D303" t="s">
        <v>36</v>
      </c>
      <c r="E303" t="s">
        <v>25</v>
      </c>
      <c r="F303" s="2">
        <v>2142</v>
      </c>
      <c r="G303" s="3">
        <v>114</v>
      </c>
      <c r="H303">
        <f>_xlfn.XLOOKUP(data[[#This Row],[Product]],products[Product],products[Cost per unit])</f>
        <v>13.15</v>
      </c>
      <c r="I303">
        <f>data[[#This Row],[Units]]*data[[#This Row],[Cost Price]]</f>
        <v>1499.1000000000001</v>
      </c>
      <c r="J303" s="2">
        <f>data[[#This Row],[Amount]]-data[[#This Row],[Total Cost Price]]</f>
        <v>642.89999999999986</v>
      </c>
    </row>
    <row r="304" spans="3:10" x14ac:dyDescent="0.3">
      <c r="C304" t="s">
        <v>7</v>
      </c>
      <c r="D304" t="s">
        <v>37</v>
      </c>
      <c r="E304" t="s">
        <v>30</v>
      </c>
      <c r="F304" s="2">
        <v>6454</v>
      </c>
      <c r="G304" s="3">
        <v>54</v>
      </c>
      <c r="H304">
        <f>_xlfn.XLOOKUP(data[[#This Row],[Product]],products[Product],products[Cost per unit])</f>
        <v>14.49</v>
      </c>
      <c r="I304">
        <f>data[[#This Row],[Units]]*data[[#This Row],[Cost Price]]</f>
        <v>782.46</v>
      </c>
      <c r="J304" s="2">
        <f>data[[#This Row],[Amount]]-data[[#This Row],[Total Cost Price]]</f>
        <v>5671.54</v>
      </c>
    </row>
    <row r="305" spans="3:10" x14ac:dyDescent="0.3">
      <c r="C305" t="s">
        <v>7</v>
      </c>
      <c r="D305" t="s">
        <v>37</v>
      </c>
      <c r="E305" t="s">
        <v>16</v>
      </c>
      <c r="F305" s="2">
        <v>4487</v>
      </c>
      <c r="G305" s="3">
        <v>333</v>
      </c>
      <c r="H305">
        <f>_xlfn.XLOOKUP(data[[#This Row],[Product]],products[Product],products[Cost per unit])</f>
        <v>8.7899999999999991</v>
      </c>
      <c r="I305">
        <f>data[[#This Row],[Units]]*data[[#This Row],[Cost Price]]</f>
        <v>2927.0699999999997</v>
      </c>
      <c r="J305" s="2">
        <f>data[[#This Row],[Amount]]-data[[#This Row],[Total Cost Price]]</f>
        <v>1559.9300000000003</v>
      </c>
    </row>
    <row r="306" spans="3:10" x14ac:dyDescent="0.3">
      <c r="C306" t="s">
        <v>3</v>
      </c>
      <c r="D306" t="s">
        <v>37</v>
      </c>
      <c r="E306" t="s">
        <v>4</v>
      </c>
      <c r="F306" s="2">
        <v>938</v>
      </c>
      <c r="G306" s="3">
        <v>366</v>
      </c>
      <c r="H306">
        <f>_xlfn.XLOOKUP(data[[#This Row],[Product]],products[Product],products[Cost per unit])</f>
        <v>11.88</v>
      </c>
      <c r="I306">
        <f>data[[#This Row],[Units]]*data[[#This Row],[Cost Price]]</f>
        <v>4348.08</v>
      </c>
      <c r="J306" s="2">
        <f>data[[#This Row],[Amount]]-data[[#This Row],[Total Cost Price]]</f>
        <v>-3410.08</v>
      </c>
    </row>
    <row r="307" spans="3:10" x14ac:dyDescent="0.3">
      <c r="C307" t="s">
        <v>3</v>
      </c>
      <c r="D307" t="s">
        <v>38</v>
      </c>
      <c r="E307" t="s">
        <v>26</v>
      </c>
      <c r="F307" s="2">
        <v>8841</v>
      </c>
      <c r="G307" s="3">
        <v>303</v>
      </c>
      <c r="H307">
        <f>_xlfn.XLOOKUP(data[[#This Row],[Product]],products[Product],products[Cost per unit])</f>
        <v>5.6</v>
      </c>
      <c r="I307">
        <f>data[[#This Row],[Units]]*data[[#This Row],[Cost Price]]</f>
        <v>1696.8</v>
      </c>
      <c r="J307" s="2">
        <f>data[[#This Row],[Amount]]-data[[#This Row],[Total Cost Price]]</f>
        <v>7144.2</v>
      </c>
    </row>
    <row r="308" spans="3:10" x14ac:dyDescent="0.3">
      <c r="C308" t="s">
        <v>2</v>
      </c>
      <c r="D308" t="s">
        <v>39</v>
      </c>
      <c r="E308" t="s">
        <v>33</v>
      </c>
      <c r="F308" s="2">
        <v>4018</v>
      </c>
      <c r="G308" s="3">
        <v>126</v>
      </c>
      <c r="H308">
        <f>_xlfn.XLOOKUP(data[[#This Row],[Product]],products[Product],products[Cost per unit])</f>
        <v>12.37</v>
      </c>
      <c r="I308">
        <f>data[[#This Row],[Units]]*data[[#This Row],[Cost Price]]</f>
        <v>1558.62</v>
      </c>
      <c r="J308" s="2">
        <f>data[[#This Row],[Amount]]-data[[#This Row],[Total Cost Price]]</f>
        <v>2459.38</v>
      </c>
    </row>
    <row r="309" spans="3:10" x14ac:dyDescent="0.3">
      <c r="C309" t="s">
        <v>41</v>
      </c>
      <c r="D309" t="s">
        <v>37</v>
      </c>
      <c r="E309" t="s">
        <v>15</v>
      </c>
      <c r="F309" s="2">
        <v>714</v>
      </c>
      <c r="G309" s="3">
        <v>231</v>
      </c>
      <c r="H309">
        <f>_xlfn.XLOOKUP(data[[#This Row],[Product]],products[Product],products[Cost per unit])</f>
        <v>11.73</v>
      </c>
      <c r="I309">
        <f>data[[#This Row],[Units]]*data[[#This Row],[Cost Price]]</f>
        <v>2709.63</v>
      </c>
      <c r="J309" s="2">
        <f>data[[#This Row],[Amount]]-data[[#This Row],[Total Cost Price]]</f>
        <v>-1995.63</v>
      </c>
    </row>
    <row r="310" spans="3:10" x14ac:dyDescent="0.3">
      <c r="C310" t="s">
        <v>9</v>
      </c>
      <c r="D310" t="s">
        <v>38</v>
      </c>
      <c r="E310" t="s">
        <v>25</v>
      </c>
      <c r="F310" s="2">
        <v>3850</v>
      </c>
      <c r="G310" s="3">
        <v>102</v>
      </c>
      <c r="H310">
        <f>_xlfn.XLOOKUP(data[[#This Row],[Product]],products[Product],products[Cost per unit])</f>
        <v>13.15</v>
      </c>
      <c r="I310">
        <f>data[[#This Row],[Units]]*data[[#This Row],[Cost Price]]</f>
        <v>1341.3</v>
      </c>
      <c r="J310" s="2">
        <f>data[[#This Row],[Amount]]-data[[#This Row],[Total Cost Price]]</f>
        <v>2508.6999999999998</v>
      </c>
    </row>
    <row r="311" spans="3:10" x14ac:dyDescent="0.3">
      <c r="F311" s="2"/>
      <c r="G311" s="2"/>
      <c r="I311" s="2">
        <f>SUM(I11:I310)</f>
        <v>439703.7300000001</v>
      </c>
      <c r="J311" s="2">
        <f>SUM(J11:J310)</f>
        <v>801165.2699999999</v>
      </c>
    </row>
    <row r="312" spans="3:10" x14ac:dyDescent="0.3">
      <c r="F312" s="2"/>
      <c r="G312" s="3"/>
    </row>
    <row r="313" spans="3:10" x14ac:dyDescent="0.3">
      <c r="F313" s="2"/>
      <c r="G313" s="3"/>
    </row>
    <row r="314" spans="3:10" x14ac:dyDescent="0.3">
      <c r="F314" s="2"/>
      <c r="G314" s="3"/>
    </row>
    <row r="315" spans="3:10" x14ac:dyDescent="0.3">
      <c r="F315" s="2"/>
      <c r="G315" s="3"/>
    </row>
    <row r="316" spans="3:10" x14ac:dyDescent="0.3">
      <c r="F316" s="2"/>
      <c r="G316" s="3"/>
    </row>
    <row r="317" spans="3:10" x14ac:dyDescent="0.3">
      <c r="F317" s="2"/>
      <c r="G317" s="3"/>
    </row>
    <row r="318" spans="3:10" x14ac:dyDescent="0.3">
      <c r="F318" s="2"/>
      <c r="G318" s="3"/>
    </row>
    <row r="319" spans="3:10" x14ac:dyDescent="0.3">
      <c r="F319" s="2"/>
      <c r="G319" s="3"/>
    </row>
    <row r="320" spans="3:10" x14ac:dyDescent="0.3">
      <c r="F320" s="2"/>
      <c r="G320" s="3"/>
    </row>
    <row r="321" spans="6:7" x14ac:dyDescent="0.3">
      <c r="F321" s="2"/>
      <c r="G321" s="3"/>
    </row>
    <row r="322" spans="6:7" x14ac:dyDescent="0.3">
      <c r="F322" s="2"/>
      <c r="G322" s="3"/>
    </row>
    <row r="323" spans="6:7" x14ac:dyDescent="0.3">
      <c r="F323" s="2"/>
      <c r="G323" s="3"/>
    </row>
    <row r="324" spans="6:7" x14ac:dyDescent="0.3">
      <c r="F324" s="2"/>
      <c r="G324" s="3"/>
    </row>
    <row r="325" spans="6:7" x14ac:dyDescent="0.3">
      <c r="F325" s="2"/>
      <c r="G325" s="3"/>
    </row>
    <row r="326" spans="6:7" x14ac:dyDescent="0.3">
      <c r="F326" s="2"/>
      <c r="G326" s="3"/>
    </row>
    <row r="327" spans="6:7" x14ac:dyDescent="0.3">
      <c r="F327" s="2"/>
      <c r="G327" s="3"/>
    </row>
    <row r="328" spans="6:7" x14ac:dyDescent="0.3">
      <c r="F328" s="2"/>
      <c r="G328" s="3"/>
    </row>
    <row r="329" spans="6:7" x14ac:dyDescent="0.3">
      <c r="F329" s="2"/>
      <c r="G329" s="3"/>
    </row>
    <row r="330" spans="6:7" x14ac:dyDescent="0.3">
      <c r="F330" s="2"/>
      <c r="G330" s="3"/>
    </row>
    <row r="331" spans="6:7" x14ac:dyDescent="0.3">
      <c r="F331" s="2"/>
      <c r="G331" s="3"/>
    </row>
    <row r="332" spans="6:7" x14ac:dyDescent="0.3">
      <c r="F332" s="2"/>
      <c r="G332" s="3"/>
    </row>
    <row r="333" spans="6:7" x14ac:dyDescent="0.3">
      <c r="F333" s="2"/>
      <c r="G333" s="3"/>
    </row>
    <row r="334" spans="6:7" x14ac:dyDescent="0.3">
      <c r="F334" s="2"/>
      <c r="G334" s="3"/>
    </row>
    <row r="335" spans="6:7" x14ac:dyDescent="0.3">
      <c r="F335" s="2"/>
      <c r="G335" s="3"/>
    </row>
    <row r="336" spans="6:7" x14ac:dyDescent="0.3">
      <c r="F336" s="2"/>
      <c r="G336" s="3"/>
    </row>
    <row r="337" spans="6:7" x14ac:dyDescent="0.3">
      <c r="F337" s="2"/>
      <c r="G337" s="3"/>
    </row>
    <row r="338" spans="6:7" x14ac:dyDescent="0.3">
      <c r="F338" s="2"/>
      <c r="G338" s="3"/>
    </row>
    <row r="339" spans="6:7" x14ac:dyDescent="0.3">
      <c r="F339" s="2"/>
      <c r="G339" s="3"/>
    </row>
    <row r="340" spans="6:7" x14ac:dyDescent="0.3">
      <c r="F340" s="2"/>
      <c r="G340" s="3"/>
    </row>
    <row r="341" spans="6:7" x14ac:dyDescent="0.3">
      <c r="F341" s="2"/>
      <c r="G341" s="3"/>
    </row>
    <row r="342" spans="6:7" x14ac:dyDescent="0.3">
      <c r="F342" s="2"/>
      <c r="G342" s="3"/>
    </row>
    <row r="343" spans="6:7" x14ac:dyDescent="0.3">
      <c r="F343" s="2"/>
      <c r="G343" s="3"/>
    </row>
    <row r="344" spans="6:7" x14ac:dyDescent="0.3">
      <c r="F344" s="2"/>
      <c r="G344" s="3"/>
    </row>
    <row r="345" spans="6:7" x14ac:dyDescent="0.3">
      <c r="F345" s="2"/>
      <c r="G345" s="3"/>
    </row>
    <row r="346" spans="6:7" x14ac:dyDescent="0.3">
      <c r="F346" s="2"/>
      <c r="G346" s="3"/>
    </row>
    <row r="347" spans="6:7" x14ac:dyDescent="0.3">
      <c r="F347" s="2"/>
      <c r="G347" s="3"/>
    </row>
    <row r="348" spans="6:7" x14ac:dyDescent="0.3">
      <c r="F348" s="2"/>
      <c r="G348" s="3"/>
    </row>
    <row r="349" spans="6:7" x14ac:dyDescent="0.3">
      <c r="F349" s="2"/>
      <c r="G349" s="3"/>
    </row>
    <row r="350" spans="6:7" x14ac:dyDescent="0.3">
      <c r="F350" s="2"/>
      <c r="G350" s="3"/>
    </row>
    <row r="351" spans="6:7" x14ac:dyDescent="0.3">
      <c r="F351" s="2"/>
      <c r="G351" s="3"/>
    </row>
    <row r="352" spans="6:7" x14ac:dyDescent="0.3">
      <c r="F352" s="2"/>
      <c r="G352" s="3"/>
    </row>
    <row r="353" spans="6:7" x14ac:dyDescent="0.3">
      <c r="F353" s="2"/>
      <c r="G353" s="3"/>
    </row>
    <row r="354" spans="6:7" x14ac:dyDescent="0.3">
      <c r="F354" s="2"/>
      <c r="G354" s="3"/>
    </row>
    <row r="355" spans="6:7" x14ac:dyDescent="0.3">
      <c r="F355" s="2"/>
      <c r="G355" s="3"/>
    </row>
    <row r="356" spans="6:7" x14ac:dyDescent="0.3">
      <c r="F356" s="2"/>
      <c r="G356" s="3"/>
    </row>
    <row r="357" spans="6:7" x14ac:dyDescent="0.3">
      <c r="F357" s="2"/>
      <c r="G357" s="3"/>
    </row>
    <row r="358" spans="6:7" x14ac:dyDescent="0.3">
      <c r="F358" s="2"/>
      <c r="G358" s="3"/>
    </row>
    <row r="359" spans="6:7" x14ac:dyDescent="0.3">
      <c r="F359" s="2"/>
      <c r="G359" s="3"/>
    </row>
    <row r="360" spans="6:7" x14ac:dyDescent="0.3">
      <c r="F360" s="2"/>
      <c r="G360" s="3"/>
    </row>
    <row r="361" spans="6:7" x14ac:dyDescent="0.3">
      <c r="F361" s="2"/>
      <c r="G361" s="3"/>
    </row>
    <row r="362" spans="6:7" x14ac:dyDescent="0.3">
      <c r="F362" s="2"/>
      <c r="G362" s="3"/>
    </row>
    <row r="363" spans="6:7" x14ac:dyDescent="0.3">
      <c r="F363" s="2"/>
      <c r="G363" s="3"/>
    </row>
    <row r="364" spans="6:7" x14ac:dyDescent="0.3">
      <c r="F364" s="2"/>
      <c r="G364" s="3"/>
    </row>
    <row r="365" spans="6:7" x14ac:dyDescent="0.3">
      <c r="F365" s="2"/>
      <c r="G365" s="3"/>
    </row>
    <row r="366" spans="6:7" x14ac:dyDescent="0.3">
      <c r="F366" s="2"/>
      <c r="G366" s="3"/>
    </row>
    <row r="367" spans="6:7" x14ac:dyDescent="0.3">
      <c r="F367" s="2"/>
      <c r="G367" s="3"/>
    </row>
    <row r="368" spans="6:7" x14ac:dyDescent="0.3">
      <c r="F368" s="2"/>
      <c r="G368" s="3"/>
    </row>
    <row r="369" spans="6:7" x14ac:dyDescent="0.3">
      <c r="F369" s="2"/>
      <c r="G369" s="3"/>
    </row>
    <row r="370" spans="6:7" x14ac:dyDescent="0.3">
      <c r="F370" s="2"/>
      <c r="G370" s="3"/>
    </row>
    <row r="371" spans="6:7" x14ac:dyDescent="0.3">
      <c r="F371" s="2"/>
      <c r="G371" s="3"/>
    </row>
    <row r="372" spans="6:7" x14ac:dyDescent="0.3">
      <c r="F372" s="2"/>
      <c r="G372" s="3"/>
    </row>
    <row r="373" spans="6:7" x14ac:dyDescent="0.3">
      <c r="F373" s="2"/>
      <c r="G373" s="3"/>
    </row>
    <row r="374" spans="6:7" x14ac:dyDescent="0.3">
      <c r="F374" s="2"/>
      <c r="G374" s="3"/>
    </row>
    <row r="375" spans="6:7" x14ac:dyDescent="0.3">
      <c r="F375" s="2"/>
      <c r="G375" s="3"/>
    </row>
    <row r="376" spans="6:7" x14ac:dyDescent="0.3">
      <c r="F376" s="2"/>
      <c r="G376" s="3"/>
    </row>
    <row r="377" spans="6:7" x14ac:dyDescent="0.3">
      <c r="F377" s="2"/>
      <c r="G377" s="3"/>
    </row>
    <row r="378" spans="6:7" x14ac:dyDescent="0.3">
      <c r="F378" s="2"/>
      <c r="G378" s="3"/>
    </row>
    <row r="379" spans="6:7" x14ac:dyDescent="0.3">
      <c r="F379" s="2"/>
      <c r="G379" s="3"/>
    </row>
    <row r="380" spans="6:7" x14ac:dyDescent="0.3">
      <c r="F380" s="2"/>
      <c r="G380" s="3"/>
    </row>
    <row r="381" spans="6:7" x14ac:dyDescent="0.3">
      <c r="F381" s="2"/>
      <c r="G381" s="3"/>
    </row>
    <row r="382" spans="6:7" x14ac:dyDescent="0.3">
      <c r="F382" s="2"/>
      <c r="G382" s="3"/>
    </row>
    <row r="383" spans="6:7" x14ac:dyDescent="0.3">
      <c r="F383" s="2"/>
      <c r="G383" s="3"/>
    </row>
    <row r="384" spans="6:7" x14ac:dyDescent="0.3">
      <c r="F384" s="2"/>
      <c r="G384" s="3"/>
    </row>
    <row r="385" spans="6:7" x14ac:dyDescent="0.3">
      <c r="F385" s="2"/>
      <c r="G385" s="3"/>
    </row>
    <row r="386" spans="6:7" x14ac:dyDescent="0.3">
      <c r="F386" s="2"/>
      <c r="G386" s="3"/>
    </row>
    <row r="387" spans="6:7" x14ac:dyDescent="0.3">
      <c r="F387" s="2"/>
      <c r="G387" s="3"/>
    </row>
    <row r="388" spans="6:7" x14ac:dyDescent="0.3">
      <c r="F388" s="2"/>
      <c r="G388" s="3"/>
    </row>
    <row r="389" spans="6:7" x14ac:dyDescent="0.3">
      <c r="F389" s="2"/>
      <c r="G389" s="3"/>
    </row>
    <row r="390" spans="6:7" x14ac:dyDescent="0.3">
      <c r="F390" s="2"/>
      <c r="G390" s="3"/>
    </row>
    <row r="391" spans="6:7" x14ac:dyDescent="0.3">
      <c r="F391" s="2"/>
      <c r="G391" s="3"/>
    </row>
    <row r="392" spans="6:7" x14ac:dyDescent="0.3">
      <c r="F392" s="2"/>
      <c r="G392" s="3"/>
    </row>
    <row r="393" spans="6:7" x14ac:dyDescent="0.3">
      <c r="F393" s="2"/>
      <c r="G393" s="3"/>
    </row>
    <row r="394" spans="6:7" x14ac:dyDescent="0.3">
      <c r="F394" s="2"/>
      <c r="G394" s="3"/>
    </row>
    <row r="395" spans="6:7" x14ac:dyDescent="0.3">
      <c r="F395" s="2"/>
      <c r="G395" s="3"/>
    </row>
    <row r="396" spans="6:7" x14ac:dyDescent="0.3">
      <c r="F396" s="2"/>
      <c r="G396" s="3"/>
    </row>
    <row r="397" spans="6:7" x14ac:dyDescent="0.3">
      <c r="F397" s="2"/>
      <c r="G397" s="3"/>
    </row>
    <row r="398" spans="6:7" x14ac:dyDescent="0.3">
      <c r="F398" s="2"/>
      <c r="G398" s="3"/>
    </row>
    <row r="399" spans="6:7" x14ac:dyDescent="0.3">
      <c r="F399" s="2"/>
      <c r="G399" s="3"/>
    </row>
    <row r="400" spans="6:7" x14ac:dyDescent="0.3">
      <c r="F400" s="2"/>
      <c r="G400" s="3"/>
    </row>
    <row r="401" spans="6:7" x14ac:dyDescent="0.3">
      <c r="F401" s="2"/>
      <c r="G401" s="3"/>
    </row>
    <row r="402" spans="6:7" x14ac:dyDescent="0.3">
      <c r="F402" s="2"/>
      <c r="G402" s="3"/>
    </row>
    <row r="403" spans="6:7" x14ac:dyDescent="0.3">
      <c r="F403" s="2"/>
      <c r="G403" s="3"/>
    </row>
    <row r="404" spans="6:7" x14ac:dyDescent="0.3">
      <c r="F404" s="2"/>
      <c r="G404" s="3"/>
    </row>
    <row r="405" spans="6:7" x14ac:dyDescent="0.3">
      <c r="F405" s="2"/>
      <c r="G405" s="3"/>
    </row>
    <row r="406" spans="6:7" x14ac:dyDescent="0.3">
      <c r="F406" s="2"/>
      <c r="G406" s="3"/>
    </row>
    <row r="407" spans="6:7" x14ac:dyDescent="0.3">
      <c r="F407" s="2"/>
      <c r="G407" s="3"/>
    </row>
    <row r="408" spans="6:7" x14ac:dyDescent="0.3">
      <c r="F408" s="2"/>
      <c r="G408" s="3"/>
    </row>
    <row r="409" spans="6:7" x14ac:dyDescent="0.3">
      <c r="F409" s="2"/>
      <c r="G409" s="3"/>
    </row>
    <row r="410" spans="6:7" x14ac:dyDescent="0.3">
      <c r="F410" s="2"/>
      <c r="G410" s="3"/>
    </row>
    <row r="411" spans="6:7" x14ac:dyDescent="0.3">
      <c r="F411" s="2"/>
      <c r="G411" s="3"/>
    </row>
    <row r="412" spans="6:7" x14ac:dyDescent="0.3">
      <c r="F412" s="2"/>
      <c r="G412" s="3"/>
    </row>
    <row r="413" spans="6:7" x14ac:dyDescent="0.3">
      <c r="F413" s="2"/>
      <c r="G413" s="3"/>
    </row>
    <row r="414" spans="6:7" x14ac:dyDescent="0.3">
      <c r="F414" s="2"/>
      <c r="G414" s="3"/>
    </row>
    <row r="415" spans="6:7" x14ac:dyDescent="0.3">
      <c r="F415" s="2"/>
      <c r="G415" s="3"/>
    </row>
    <row r="416" spans="6:7" x14ac:dyDescent="0.3">
      <c r="F416" s="2"/>
      <c r="G416" s="3"/>
    </row>
    <row r="417" spans="6:7" x14ac:dyDescent="0.3">
      <c r="F417" s="2"/>
      <c r="G417" s="3"/>
    </row>
    <row r="418" spans="6:7" x14ac:dyDescent="0.3">
      <c r="F418" s="2"/>
      <c r="G418" s="3"/>
    </row>
    <row r="419" spans="6:7" x14ac:dyDescent="0.3">
      <c r="F419" s="2"/>
      <c r="G419" s="3"/>
    </row>
    <row r="420" spans="6:7" x14ac:dyDescent="0.3">
      <c r="F420" s="2"/>
      <c r="G420" s="3"/>
    </row>
    <row r="421" spans="6:7" x14ac:dyDescent="0.3">
      <c r="F421" s="2"/>
      <c r="G421" s="3"/>
    </row>
    <row r="422" spans="6:7" x14ac:dyDescent="0.3">
      <c r="F422" s="2"/>
      <c r="G422" s="3"/>
    </row>
    <row r="423" spans="6:7" x14ac:dyDescent="0.3">
      <c r="F423" s="2"/>
      <c r="G423" s="3"/>
    </row>
    <row r="424" spans="6:7" x14ac:dyDescent="0.3">
      <c r="F424" s="2"/>
      <c r="G424" s="3"/>
    </row>
    <row r="425" spans="6:7" x14ac:dyDescent="0.3">
      <c r="F425" s="2"/>
      <c r="G425" s="3"/>
    </row>
    <row r="426" spans="6:7" x14ac:dyDescent="0.3">
      <c r="F426" s="2"/>
      <c r="G426" s="3"/>
    </row>
    <row r="427" spans="6:7" x14ac:dyDescent="0.3">
      <c r="F427" s="2"/>
      <c r="G427" s="3"/>
    </row>
    <row r="428" spans="6:7" x14ac:dyDescent="0.3">
      <c r="F428" s="2"/>
      <c r="G428" s="3"/>
    </row>
    <row r="429" spans="6:7" x14ac:dyDescent="0.3">
      <c r="F429" s="2"/>
      <c r="G429" s="3"/>
    </row>
    <row r="430" spans="6:7" x14ac:dyDescent="0.3">
      <c r="F430" s="2"/>
      <c r="G430" s="3"/>
    </row>
    <row r="431" spans="6:7" x14ac:dyDescent="0.3">
      <c r="F431" s="2"/>
      <c r="G431" s="3"/>
    </row>
    <row r="432" spans="6:7" x14ac:dyDescent="0.3">
      <c r="F432" s="2"/>
      <c r="G432" s="3"/>
    </row>
    <row r="433" spans="6:7" x14ac:dyDescent="0.3">
      <c r="F433" s="2"/>
      <c r="G433" s="3"/>
    </row>
    <row r="434" spans="6:7" x14ac:dyDescent="0.3">
      <c r="F434" s="2"/>
      <c r="G434" s="3"/>
    </row>
    <row r="435" spans="6:7" x14ac:dyDescent="0.3">
      <c r="F435" s="2"/>
      <c r="G435" s="3"/>
    </row>
    <row r="436" spans="6:7" x14ac:dyDescent="0.3">
      <c r="F436" s="2"/>
      <c r="G436" s="3"/>
    </row>
    <row r="437" spans="6:7" x14ac:dyDescent="0.3">
      <c r="F437" s="2"/>
      <c r="G437" s="3"/>
    </row>
    <row r="438" spans="6:7" x14ac:dyDescent="0.3">
      <c r="F438" s="2"/>
      <c r="G438" s="3"/>
    </row>
    <row r="439" spans="6:7" x14ac:dyDescent="0.3">
      <c r="F439" s="2"/>
      <c r="G439" s="3"/>
    </row>
    <row r="440" spans="6:7" x14ac:dyDescent="0.3">
      <c r="F440" s="2"/>
      <c r="G440" s="3"/>
    </row>
    <row r="441" spans="6:7" x14ac:dyDescent="0.3">
      <c r="F441" s="2"/>
      <c r="G441" s="3"/>
    </row>
    <row r="442" spans="6:7" x14ac:dyDescent="0.3">
      <c r="F442" s="2"/>
      <c r="G442" s="3"/>
    </row>
    <row r="443" spans="6:7" x14ac:dyDescent="0.3">
      <c r="F443" s="2"/>
      <c r="G443" s="3"/>
    </row>
    <row r="444" spans="6:7" x14ac:dyDescent="0.3">
      <c r="F444" s="2"/>
      <c r="G444" s="3"/>
    </row>
    <row r="445" spans="6:7" x14ac:dyDescent="0.3">
      <c r="F445" s="2"/>
      <c r="G445" s="3"/>
    </row>
    <row r="446" spans="6:7" x14ac:dyDescent="0.3">
      <c r="F446" s="2"/>
      <c r="G446" s="3"/>
    </row>
    <row r="447" spans="6:7" x14ac:dyDescent="0.3">
      <c r="F447" s="2"/>
      <c r="G447" s="3"/>
    </row>
    <row r="448" spans="6:7" x14ac:dyDescent="0.3">
      <c r="F448" s="2"/>
      <c r="G448" s="3"/>
    </row>
    <row r="449" spans="6:7" x14ac:dyDescent="0.3">
      <c r="F449" s="2"/>
      <c r="G449" s="3"/>
    </row>
    <row r="450" spans="6:7" x14ac:dyDescent="0.3">
      <c r="F450" s="2"/>
      <c r="G450" s="3"/>
    </row>
    <row r="451" spans="6:7" x14ac:dyDescent="0.3">
      <c r="F451" s="2"/>
      <c r="G451" s="3"/>
    </row>
    <row r="452" spans="6:7" x14ac:dyDescent="0.3">
      <c r="F452" s="2"/>
      <c r="G452" s="3"/>
    </row>
    <row r="453" spans="6:7" x14ac:dyDescent="0.3">
      <c r="F453" s="2"/>
      <c r="G453" s="3"/>
    </row>
    <row r="454" spans="6:7" x14ac:dyDescent="0.3">
      <c r="F454" s="2"/>
      <c r="G454" s="3"/>
    </row>
    <row r="455" spans="6:7" x14ac:dyDescent="0.3">
      <c r="F455" s="2"/>
      <c r="G455" s="3"/>
    </row>
    <row r="456" spans="6:7" x14ac:dyDescent="0.3">
      <c r="F456" s="2"/>
      <c r="G456" s="3"/>
    </row>
    <row r="457" spans="6:7" x14ac:dyDescent="0.3">
      <c r="F457" s="2"/>
      <c r="G457" s="3"/>
    </row>
    <row r="458" spans="6:7" x14ac:dyDescent="0.3">
      <c r="F458" s="2"/>
      <c r="G458" s="3"/>
    </row>
    <row r="459" spans="6:7" x14ac:dyDescent="0.3">
      <c r="F459" s="2"/>
      <c r="G459" s="3"/>
    </row>
    <row r="460" spans="6:7" x14ac:dyDescent="0.3">
      <c r="F460" s="2"/>
      <c r="G460" s="3"/>
    </row>
    <row r="461" spans="6:7" x14ac:dyDescent="0.3">
      <c r="F461" s="2"/>
      <c r="G461" s="3"/>
    </row>
    <row r="462" spans="6:7" x14ac:dyDescent="0.3">
      <c r="F462" s="2"/>
      <c r="G462" s="3"/>
    </row>
    <row r="463" spans="6:7" x14ac:dyDescent="0.3">
      <c r="F463" s="2"/>
      <c r="G463" s="3"/>
    </row>
    <row r="464" spans="6:7" x14ac:dyDescent="0.3">
      <c r="F464" s="2"/>
      <c r="G464" s="3"/>
    </row>
    <row r="465" spans="6:7" x14ac:dyDescent="0.3">
      <c r="F465" s="2"/>
      <c r="G465" s="3"/>
    </row>
    <row r="466" spans="6:7" x14ac:dyDescent="0.3">
      <c r="F466" s="2"/>
      <c r="G466" s="3"/>
    </row>
    <row r="467" spans="6:7" x14ac:dyDescent="0.3">
      <c r="F467" s="2"/>
      <c r="G467" s="3"/>
    </row>
    <row r="468" spans="6:7" x14ac:dyDescent="0.3">
      <c r="F468" s="2"/>
      <c r="G468" s="3"/>
    </row>
    <row r="469" spans="6:7" x14ac:dyDescent="0.3">
      <c r="F469" s="2"/>
      <c r="G469" s="3"/>
    </row>
    <row r="470" spans="6:7" x14ac:dyDescent="0.3">
      <c r="F470" s="2"/>
      <c r="G470" s="3"/>
    </row>
    <row r="471" spans="6:7" x14ac:dyDescent="0.3">
      <c r="F471" s="2"/>
      <c r="G471" s="3"/>
    </row>
    <row r="472" spans="6:7" x14ac:dyDescent="0.3">
      <c r="F472" s="2"/>
      <c r="G472" s="3"/>
    </row>
    <row r="473" spans="6:7" x14ac:dyDescent="0.3">
      <c r="F473" s="2"/>
      <c r="G473" s="3"/>
    </row>
    <row r="474" spans="6:7" x14ac:dyDescent="0.3">
      <c r="F474" s="2"/>
      <c r="G474" s="3"/>
    </row>
    <row r="475" spans="6:7" x14ac:dyDescent="0.3">
      <c r="F475" s="2"/>
      <c r="G475" s="3"/>
    </row>
    <row r="476" spans="6:7" x14ac:dyDescent="0.3">
      <c r="F476" s="2"/>
      <c r="G476" s="3"/>
    </row>
    <row r="477" spans="6:7" x14ac:dyDescent="0.3">
      <c r="F477" s="2"/>
      <c r="G477" s="3"/>
    </row>
    <row r="478" spans="6:7" x14ac:dyDescent="0.3">
      <c r="F478" s="2"/>
      <c r="G478" s="3"/>
    </row>
    <row r="479" spans="6:7" x14ac:dyDescent="0.3">
      <c r="F479" s="2"/>
      <c r="G479" s="3"/>
    </row>
    <row r="480" spans="6:7" x14ac:dyDescent="0.3">
      <c r="F480" s="2"/>
      <c r="G480" s="3"/>
    </row>
    <row r="481" spans="6:7" x14ac:dyDescent="0.3">
      <c r="F481" s="2"/>
      <c r="G481" s="3"/>
    </row>
    <row r="482" spans="6:7" x14ac:dyDescent="0.3">
      <c r="F482" s="2"/>
      <c r="G482" s="3"/>
    </row>
    <row r="483" spans="6:7" x14ac:dyDescent="0.3">
      <c r="F483" s="2"/>
      <c r="G483" s="3"/>
    </row>
    <row r="484" spans="6:7" x14ac:dyDescent="0.3">
      <c r="F484" s="2"/>
      <c r="G484" s="3"/>
    </row>
    <row r="485" spans="6:7" x14ac:dyDescent="0.3">
      <c r="F485" s="2"/>
      <c r="G485" s="3"/>
    </row>
    <row r="486" spans="6:7" x14ac:dyDescent="0.3">
      <c r="F486" s="2"/>
      <c r="G486" s="3"/>
    </row>
    <row r="487" spans="6:7" x14ac:dyDescent="0.3">
      <c r="F487" s="2"/>
      <c r="G487" s="3"/>
    </row>
    <row r="488" spans="6:7" x14ac:dyDescent="0.3">
      <c r="F488" s="2"/>
      <c r="G488" s="3"/>
    </row>
    <row r="489" spans="6:7" x14ac:dyDescent="0.3">
      <c r="F489" s="2"/>
      <c r="G489" s="3"/>
    </row>
    <row r="490" spans="6:7" x14ac:dyDescent="0.3">
      <c r="F490" s="2"/>
      <c r="G490" s="3"/>
    </row>
    <row r="491" spans="6:7" x14ac:dyDescent="0.3">
      <c r="F491" s="2"/>
      <c r="G491" s="3"/>
    </row>
    <row r="492" spans="6:7" x14ac:dyDescent="0.3">
      <c r="F492" s="2"/>
      <c r="G492" s="3"/>
    </row>
    <row r="493" spans="6:7" x14ac:dyDescent="0.3">
      <c r="F493" s="2"/>
      <c r="G493" s="3"/>
    </row>
    <row r="494" spans="6:7" x14ac:dyDescent="0.3">
      <c r="F494" s="2"/>
      <c r="G494" s="3"/>
    </row>
    <row r="495" spans="6:7" x14ac:dyDescent="0.3">
      <c r="F495" s="2"/>
      <c r="G495" s="3"/>
    </row>
    <row r="496" spans="6:7" x14ac:dyDescent="0.3">
      <c r="F496" s="2"/>
      <c r="G496" s="3"/>
    </row>
    <row r="497" spans="6:7" x14ac:dyDescent="0.3">
      <c r="F497" s="2"/>
      <c r="G497" s="3"/>
    </row>
    <row r="498" spans="6:7" x14ac:dyDescent="0.3">
      <c r="F498" s="2"/>
      <c r="G498" s="3"/>
    </row>
    <row r="499" spans="6:7" x14ac:dyDescent="0.3">
      <c r="F499" s="2"/>
      <c r="G499" s="3"/>
    </row>
    <row r="500" spans="6:7" x14ac:dyDescent="0.3">
      <c r="F500" s="2"/>
      <c r="G500" s="3"/>
    </row>
    <row r="501" spans="6:7" x14ac:dyDescent="0.3">
      <c r="F501" s="2"/>
      <c r="G501" s="3"/>
    </row>
    <row r="502" spans="6:7" x14ac:dyDescent="0.3">
      <c r="F502" s="2"/>
      <c r="G502" s="3"/>
    </row>
    <row r="503" spans="6:7" x14ac:dyDescent="0.3">
      <c r="F503" s="2"/>
      <c r="G503" s="3"/>
    </row>
    <row r="504" spans="6:7" x14ac:dyDescent="0.3">
      <c r="F504" s="2"/>
      <c r="G504" s="3"/>
    </row>
    <row r="505" spans="6:7" x14ac:dyDescent="0.3">
      <c r="F505" s="2"/>
      <c r="G505" s="3"/>
    </row>
    <row r="506" spans="6:7" x14ac:dyDescent="0.3">
      <c r="F506" s="2"/>
      <c r="G506" s="3"/>
    </row>
    <row r="507" spans="6:7" x14ac:dyDescent="0.3">
      <c r="F507" s="2"/>
      <c r="G507" s="3"/>
    </row>
    <row r="508" spans="6:7" x14ac:dyDescent="0.3">
      <c r="F508" s="2"/>
      <c r="G508" s="3"/>
    </row>
    <row r="509" spans="6:7" x14ac:dyDescent="0.3">
      <c r="F509" s="2"/>
      <c r="G509" s="3"/>
    </row>
    <row r="510" spans="6:7" x14ac:dyDescent="0.3">
      <c r="F510" s="2"/>
      <c r="G510" s="3"/>
    </row>
    <row r="511" spans="6:7" x14ac:dyDescent="0.3">
      <c r="F511" s="2"/>
      <c r="G511" s="3"/>
    </row>
    <row r="512" spans="6:7" x14ac:dyDescent="0.3">
      <c r="F512" s="2"/>
      <c r="G512" s="3"/>
    </row>
    <row r="513" spans="6:7" x14ac:dyDescent="0.3">
      <c r="F513" s="2"/>
      <c r="G513" s="3"/>
    </row>
    <row r="514" spans="6:7" x14ac:dyDescent="0.3">
      <c r="F514" s="2"/>
      <c r="G514" s="3"/>
    </row>
    <row r="515" spans="6:7" x14ac:dyDescent="0.3">
      <c r="F515" s="2"/>
      <c r="G515" s="3"/>
    </row>
    <row r="516" spans="6:7" x14ac:dyDescent="0.3">
      <c r="F516" s="2"/>
      <c r="G516" s="3"/>
    </row>
    <row r="517" spans="6:7" x14ac:dyDescent="0.3">
      <c r="F517" s="2"/>
      <c r="G517" s="3"/>
    </row>
    <row r="518" spans="6:7" x14ac:dyDescent="0.3">
      <c r="F518" s="2"/>
      <c r="G518" s="3"/>
    </row>
    <row r="519" spans="6:7" x14ac:dyDescent="0.3">
      <c r="F519" s="2"/>
      <c r="G519" s="3"/>
    </row>
    <row r="520" spans="6:7" x14ac:dyDescent="0.3">
      <c r="F520" s="2"/>
      <c r="G520" s="3"/>
    </row>
    <row r="521" spans="6:7" x14ac:dyDescent="0.3">
      <c r="F521" s="2"/>
      <c r="G521" s="3"/>
    </row>
    <row r="522" spans="6:7" x14ac:dyDescent="0.3">
      <c r="F522" s="2"/>
      <c r="G522" s="3"/>
    </row>
    <row r="523" spans="6:7" x14ac:dyDescent="0.3">
      <c r="F523" s="2"/>
      <c r="G523" s="3"/>
    </row>
    <row r="524" spans="6:7" x14ac:dyDescent="0.3">
      <c r="F524" s="2"/>
      <c r="G524" s="3"/>
    </row>
    <row r="525" spans="6:7" x14ac:dyDescent="0.3">
      <c r="F525" s="2"/>
      <c r="G525" s="3"/>
    </row>
    <row r="526" spans="6:7" x14ac:dyDescent="0.3">
      <c r="F526" s="2"/>
      <c r="G526" s="3"/>
    </row>
    <row r="527" spans="6:7" x14ac:dyDescent="0.3">
      <c r="F527" s="2"/>
      <c r="G527" s="3"/>
    </row>
    <row r="528" spans="6:7" x14ac:dyDescent="0.3">
      <c r="F528" s="2"/>
      <c r="G528" s="3"/>
    </row>
    <row r="529" spans="6:7" x14ac:dyDescent="0.3">
      <c r="F529" s="2"/>
      <c r="G529" s="3"/>
    </row>
    <row r="530" spans="6:7" x14ac:dyDescent="0.3">
      <c r="F530" s="2"/>
      <c r="G530" s="3"/>
    </row>
    <row r="531" spans="6:7" x14ac:dyDescent="0.3">
      <c r="F531" s="2"/>
      <c r="G531" s="3"/>
    </row>
    <row r="532" spans="6:7" x14ac:dyDescent="0.3">
      <c r="F532" s="2"/>
      <c r="G532" s="3"/>
    </row>
    <row r="533" spans="6:7" x14ac:dyDescent="0.3">
      <c r="F533" s="2"/>
      <c r="G533" s="3"/>
    </row>
    <row r="534" spans="6:7" x14ac:dyDescent="0.3">
      <c r="F534" s="2"/>
      <c r="G534" s="3"/>
    </row>
    <row r="535" spans="6:7" x14ac:dyDescent="0.3">
      <c r="F535" s="2"/>
      <c r="G535" s="3"/>
    </row>
    <row r="536" spans="6:7" x14ac:dyDescent="0.3">
      <c r="F536" s="2"/>
      <c r="G536" s="3"/>
    </row>
    <row r="537" spans="6:7" x14ac:dyDescent="0.3">
      <c r="F537" s="2"/>
      <c r="G537" s="3"/>
    </row>
    <row r="538" spans="6:7" x14ac:dyDescent="0.3">
      <c r="F538" s="2"/>
      <c r="G538" s="3"/>
    </row>
    <row r="539" spans="6:7" x14ac:dyDescent="0.3">
      <c r="F539" s="2"/>
      <c r="G539" s="3"/>
    </row>
    <row r="540" spans="6:7" x14ac:dyDescent="0.3">
      <c r="F540" s="2"/>
      <c r="G540" s="3"/>
    </row>
    <row r="541" spans="6:7" x14ac:dyDescent="0.3">
      <c r="F541" s="2"/>
      <c r="G541" s="3"/>
    </row>
    <row r="542" spans="6:7" x14ac:dyDescent="0.3">
      <c r="F542" s="2"/>
      <c r="G542" s="3"/>
    </row>
    <row r="543" spans="6:7" x14ac:dyDescent="0.3">
      <c r="F543" s="2"/>
      <c r="G543" s="3"/>
    </row>
    <row r="544" spans="6:7" x14ac:dyDescent="0.3">
      <c r="F544" s="2"/>
      <c r="G544" s="3"/>
    </row>
    <row r="545" spans="6:7" x14ac:dyDescent="0.3">
      <c r="F545" s="2"/>
      <c r="G545" s="3"/>
    </row>
    <row r="546" spans="6:7" x14ac:dyDescent="0.3">
      <c r="F546" s="2"/>
      <c r="G546" s="3"/>
    </row>
    <row r="547" spans="6:7" x14ac:dyDescent="0.3">
      <c r="F547" s="2"/>
      <c r="G547" s="3"/>
    </row>
    <row r="548" spans="6:7" x14ac:dyDescent="0.3">
      <c r="F548" s="2"/>
      <c r="G548" s="3"/>
    </row>
    <row r="549" spans="6:7" x14ac:dyDescent="0.3">
      <c r="F549" s="2"/>
      <c r="G549" s="3"/>
    </row>
    <row r="550" spans="6:7" x14ac:dyDescent="0.3">
      <c r="F550" s="2"/>
      <c r="G550" s="3"/>
    </row>
    <row r="551" spans="6:7" x14ac:dyDescent="0.3">
      <c r="F551" s="2"/>
      <c r="G551" s="3"/>
    </row>
    <row r="552" spans="6:7" x14ac:dyDescent="0.3">
      <c r="F552" s="2"/>
      <c r="G552" s="3"/>
    </row>
    <row r="553" spans="6:7" x14ac:dyDescent="0.3">
      <c r="F553" s="2"/>
      <c r="G553" s="3"/>
    </row>
    <row r="554" spans="6:7" x14ac:dyDescent="0.3">
      <c r="F554" s="2"/>
      <c r="G554" s="3"/>
    </row>
    <row r="555" spans="6:7" x14ac:dyDescent="0.3">
      <c r="F555" s="2"/>
      <c r="G555" s="3"/>
    </row>
    <row r="556" spans="6:7" x14ac:dyDescent="0.3">
      <c r="F556" s="2"/>
      <c r="G556" s="3"/>
    </row>
    <row r="557" spans="6:7" x14ac:dyDescent="0.3">
      <c r="F557" s="2"/>
      <c r="G557" s="3"/>
    </row>
    <row r="558" spans="6:7" x14ac:dyDescent="0.3">
      <c r="F558" s="2"/>
      <c r="G558" s="3"/>
    </row>
    <row r="559" spans="6:7" x14ac:dyDescent="0.3">
      <c r="F559" s="2"/>
      <c r="G559" s="3"/>
    </row>
    <row r="560" spans="6:7" x14ac:dyDescent="0.3">
      <c r="F560" s="2"/>
      <c r="G560" s="3"/>
    </row>
    <row r="561" spans="6:7" x14ac:dyDescent="0.3">
      <c r="F561" s="2"/>
      <c r="G561" s="3"/>
    </row>
    <row r="562" spans="6:7" x14ac:dyDescent="0.3">
      <c r="F562" s="2"/>
      <c r="G562" s="3"/>
    </row>
    <row r="563" spans="6:7" x14ac:dyDescent="0.3">
      <c r="F563" s="2"/>
      <c r="G563" s="3"/>
    </row>
    <row r="564" spans="6:7" x14ac:dyDescent="0.3">
      <c r="F564" s="2"/>
      <c r="G564" s="3"/>
    </row>
    <row r="565" spans="6:7" x14ac:dyDescent="0.3">
      <c r="F565" s="2"/>
      <c r="G565" s="3"/>
    </row>
    <row r="566" spans="6:7" x14ac:dyDescent="0.3">
      <c r="F566" s="2"/>
      <c r="G566" s="3"/>
    </row>
    <row r="567" spans="6:7" x14ac:dyDescent="0.3">
      <c r="F567" s="2"/>
      <c r="G567" s="3"/>
    </row>
    <row r="568" spans="6:7" x14ac:dyDescent="0.3">
      <c r="F568" s="2"/>
      <c r="G568" s="3"/>
    </row>
    <row r="569" spans="6:7" x14ac:dyDescent="0.3">
      <c r="F569" s="2"/>
      <c r="G569" s="3"/>
    </row>
    <row r="570" spans="6:7" x14ac:dyDescent="0.3">
      <c r="F570" s="2"/>
      <c r="G570" s="3"/>
    </row>
    <row r="571" spans="6:7" x14ac:dyDescent="0.3">
      <c r="F571" s="2"/>
      <c r="G571" s="3"/>
    </row>
    <row r="572" spans="6:7" x14ac:dyDescent="0.3">
      <c r="F572" s="2"/>
      <c r="G572" s="3"/>
    </row>
    <row r="573" spans="6:7" x14ac:dyDescent="0.3">
      <c r="F573" s="2"/>
      <c r="G573" s="3"/>
    </row>
    <row r="574" spans="6:7" x14ac:dyDescent="0.3">
      <c r="F574" s="2"/>
      <c r="G574" s="3"/>
    </row>
    <row r="575" spans="6:7" x14ac:dyDescent="0.3">
      <c r="F575" s="2"/>
      <c r="G575" s="3"/>
    </row>
    <row r="576" spans="6:7" x14ac:dyDescent="0.3">
      <c r="F576" s="2"/>
      <c r="G576" s="3"/>
    </row>
    <row r="577" spans="6:7" x14ac:dyDescent="0.3">
      <c r="F577" s="2"/>
      <c r="G577" s="3"/>
    </row>
    <row r="578" spans="6:7" x14ac:dyDescent="0.3">
      <c r="F578" s="2"/>
      <c r="G578" s="3"/>
    </row>
    <row r="579" spans="6:7" x14ac:dyDescent="0.3">
      <c r="F579" s="2"/>
      <c r="G579" s="3"/>
    </row>
    <row r="580" spans="6:7" x14ac:dyDescent="0.3">
      <c r="F580" s="2"/>
      <c r="G580" s="3"/>
    </row>
    <row r="581" spans="6:7" x14ac:dyDescent="0.3">
      <c r="F581" s="2"/>
      <c r="G581" s="3"/>
    </row>
    <row r="582" spans="6:7" x14ac:dyDescent="0.3">
      <c r="F582" s="2"/>
      <c r="G582" s="3"/>
    </row>
    <row r="583" spans="6:7" x14ac:dyDescent="0.3">
      <c r="F583" s="2"/>
      <c r="G583" s="3"/>
    </row>
    <row r="584" spans="6:7" x14ac:dyDescent="0.3">
      <c r="F584" s="2"/>
      <c r="G584" s="3"/>
    </row>
    <row r="585" spans="6:7" x14ac:dyDescent="0.3">
      <c r="F585" s="2"/>
      <c r="G585" s="3"/>
    </row>
    <row r="586" spans="6:7" x14ac:dyDescent="0.3">
      <c r="F586" s="2"/>
      <c r="G586" s="3"/>
    </row>
    <row r="587" spans="6:7" x14ac:dyDescent="0.3">
      <c r="F587" s="2"/>
      <c r="G587" s="3"/>
    </row>
    <row r="588" spans="6:7" x14ac:dyDescent="0.3">
      <c r="F588" s="2"/>
      <c r="G588" s="3"/>
    </row>
    <row r="589" spans="6:7" x14ac:dyDescent="0.3">
      <c r="F589" s="2"/>
      <c r="G589" s="3"/>
    </row>
    <row r="590" spans="6:7" x14ac:dyDescent="0.3">
      <c r="F590" s="2"/>
      <c r="G590" s="3"/>
    </row>
    <row r="591" spans="6:7" x14ac:dyDescent="0.3">
      <c r="F591" s="2"/>
      <c r="G591" s="3"/>
    </row>
    <row r="592" spans="6:7" x14ac:dyDescent="0.3">
      <c r="F592" s="2"/>
      <c r="G592" s="3"/>
    </row>
    <row r="593" spans="6:7" x14ac:dyDescent="0.3">
      <c r="F593" s="2"/>
      <c r="G593" s="3"/>
    </row>
    <row r="594" spans="6:7" x14ac:dyDescent="0.3">
      <c r="F594" s="2"/>
      <c r="G594" s="3"/>
    </row>
    <row r="595" spans="6:7" x14ac:dyDescent="0.3">
      <c r="F595" s="2"/>
      <c r="G595" s="3"/>
    </row>
    <row r="596" spans="6:7" x14ac:dyDescent="0.3">
      <c r="F596" s="2"/>
      <c r="G596" s="3"/>
    </row>
    <row r="597" spans="6:7" x14ac:dyDescent="0.3">
      <c r="F597" s="2"/>
      <c r="G597" s="3"/>
    </row>
    <row r="598" spans="6:7" x14ac:dyDescent="0.3">
      <c r="F598" s="2"/>
      <c r="G598" s="3"/>
    </row>
    <row r="599" spans="6:7" x14ac:dyDescent="0.3">
      <c r="F599" s="2"/>
      <c r="G599" s="3"/>
    </row>
    <row r="600" spans="6:7" x14ac:dyDescent="0.3">
      <c r="F600" s="2"/>
      <c r="G600" s="3"/>
    </row>
    <row r="601" spans="6:7" x14ac:dyDescent="0.3">
      <c r="F601" s="2"/>
      <c r="G601" s="3"/>
    </row>
    <row r="602" spans="6:7" x14ac:dyDescent="0.3">
      <c r="F602" s="2"/>
      <c r="G602" s="3"/>
    </row>
    <row r="603" spans="6:7" x14ac:dyDescent="0.3">
      <c r="F603" s="2"/>
      <c r="G603" s="3"/>
    </row>
    <row r="604" spans="6:7" x14ac:dyDescent="0.3">
      <c r="F604" s="2"/>
      <c r="G604" s="3"/>
    </row>
    <row r="605" spans="6:7" x14ac:dyDescent="0.3">
      <c r="F605" s="2"/>
      <c r="G605" s="3"/>
    </row>
    <row r="606" spans="6:7" x14ac:dyDescent="0.3">
      <c r="F606" s="2"/>
      <c r="G606" s="3"/>
    </row>
    <row r="607" spans="6:7" x14ac:dyDescent="0.3">
      <c r="F607" s="2"/>
      <c r="G607" s="3"/>
    </row>
    <row r="608" spans="6:7" x14ac:dyDescent="0.3">
      <c r="F608" s="2"/>
      <c r="G608" s="3"/>
    </row>
    <row r="609" spans="6:7" x14ac:dyDescent="0.3">
      <c r="F609" s="2"/>
      <c r="G609" s="3"/>
    </row>
    <row r="610" spans="6:7" x14ac:dyDescent="0.3">
      <c r="F610" s="2"/>
      <c r="G610" s="3"/>
    </row>
    <row r="611" spans="6:7" x14ac:dyDescent="0.3">
      <c r="F611" s="2"/>
      <c r="G611" s="3"/>
    </row>
    <row r="612" spans="6:7" x14ac:dyDescent="0.3">
      <c r="F612" s="2"/>
      <c r="G612" s="3"/>
    </row>
    <row r="613" spans="6:7" x14ac:dyDescent="0.3">
      <c r="F613" s="2"/>
      <c r="G613" s="3"/>
    </row>
    <row r="614" spans="6:7" x14ac:dyDescent="0.3">
      <c r="F614" s="2"/>
      <c r="G614" s="3"/>
    </row>
    <row r="615" spans="6:7" x14ac:dyDescent="0.3">
      <c r="F615" s="2"/>
      <c r="G615" s="3"/>
    </row>
    <row r="616" spans="6:7" x14ac:dyDescent="0.3">
      <c r="F616" s="2"/>
      <c r="G616" s="3"/>
    </row>
    <row r="617" spans="6:7" x14ac:dyDescent="0.3">
      <c r="F617" s="2"/>
      <c r="G617" s="3"/>
    </row>
    <row r="618" spans="6:7" x14ac:dyDescent="0.3">
      <c r="F618" s="2"/>
      <c r="G618" s="3"/>
    </row>
    <row r="619" spans="6:7" x14ac:dyDescent="0.3">
      <c r="F619" s="2"/>
      <c r="G619" s="3"/>
    </row>
    <row r="620" spans="6:7" x14ac:dyDescent="0.3">
      <c r="F620" s="2"/>
      <c r="G620" s="3"/>
    </row>
    <row r="621" spans="6:7" x14ac:dyDescent="0.3">
      <c r="F621" s="2"/>
      <c r="G621" s="3"/>
    </row>
    <row r="622" spans="6:7" x14ac:dyDescent="0.3">
      <c r="F622" s="2"/>
      <c r="G622" s="3"/>
    </row>
    <row r="623" spans="6:7" x14ac:dyDescent="0.3">
      <c r="F623" s="2"/>
      <c r="G623" s="3"/>
    </row>
    <row r="624" spans="6:7" x14ac:dyDescent="0.3">
      <c r="F624" s="2"/>
      <c r="G624" s="3"/>
    </row>
    <row r="625" spans="6:7" x14ac:dyDescent="0.3">
      <c r="F625" s="2"/>
      <c r="G625" s="3"/>
    </row>
    <row r="626" spans="6:7" x14ac:dyDescent="0.3">
      <c r="F626" s="2"/>
      <c r="G626" s="3"/>
    </row>
    <row r="627" spans="6:7" x14ac:dyDescent="0.3">
      <c r="F627" s="2"/>
      <c r="G627" s="3"/>
    </row>
    <row r="628" spans="6:7" x14ac:dyDescent="0.3">
      <c r="F628" s="2"/>
      <c r="G628" s="3"/>
    </row>
    <row r="629" spans="6:7" x14ac:dyDescent="0.3">
      <c r="F629" s="2"/>
      <c r="G629" s="3"/>
    </row>
    <row r="630" spans="6:7" x14ac:dyDescent="0.3">
      <c r="F630" s="2"/>
      <c r="G630" s="3"/>
    </row>
    <row r="631" spans="6:7" x14ac:dyDescent="0.3">
      <c r="F631" s="2"/>
      <c r="G631" s="3"/>
    </row>
    <row r="632" spans="6:7" x14ac:dyDescent="0.3">
      <c r="F632" s="2"/>
      <c r="G632" s="3"/>
    </row>
    <row r="633" spans="6:7" x14ac:dyDescent="0.3">
      <c r="F633" s="2"/>
      <c r="G633" s="3"/>
    </row>
    <row r="634" spans="6:7" x14ac:dyDescent="0.3">
      <c r="F634" s="2"/>
      <c r="G634" s="3"/>
    </row>
    <row r="635" spans="6:7" x14ac:dyDescent="0.3">
      <c r="F635" s="2"/>
      <c r="G635" s="3"/>
    </row>
    <row r="636" spans="6:7" x14ac:dyDescent="0.3">
      <c r="F636" s="2"/>
      <c r="G636" s="3"/>
    </row>
    <row r="637" spans="6:7" x14ac:dyDescent="0.3">
      <c r="F637" s="2"/>
      <c r="G637" s="3"/>
    </row>
    <row r="638" spans="6:7" x14ac:dyDescent="0.3">
      <c r="F638" s="2"/>
      <c r="G638" s="3"/>
    </row>
    <row r="639" spans="6:7" x14ac:dyDescent="0.3">
      <c r="F639" s="2"/>
      <c r="G639" s="3"/>
    </row>
    <row r="640" spans="6:7" x14ac:dyDescent="0.3">
      <c r="F640" s="2"/>
      <c r="G640" s="3"/>
    </row>
    <row r="641" spans="6:7" x14ac:dyDescent="0.3">
      <c r="F641" s="2"/>
      <c r="G641" s="3"/>
    </row>
    <row r="642" spans="6:7" x14ac:dyDescent="0.3">
      <c r="F642" s="2"/>
      <c r="G642" s="3"/>
    </row>
    <row r="643" spans="6:7" x14ac:dyDescent="0.3">
      <c r="F643" s="2"/>
      <c r="G643" s="3"/>
    </row>
    <row r="644" spans="6:7" x14ac:dyDescent="0.3">
      <c r="F644" s="2"/>
      <c r="G644" s="3"/>
    </row>
    <row r="645" spans="6:7" x14ac:dyDescent="0.3">
      <c r="F645" s="2"/>
      <c r="G645" s="3"/>
    </row>
    <row r="646" spans="6:7" x14ac:dyDescent="0.3">
      <c r="F646" s="2"/>
      <c r="G646" s="3"/>
    </row>
    <row r="647" spans="6:7" x14ac:dyDescent="0.3">
      <c r="F647" s="2"/>
      <c r="G647" s="3"/>
    </row>
    <row r="648" spans="6:7" x14ac:dyDescent="0.3">
      <c r="F648" s="2"/>
      <c r="G648" s="3"/>
    </row>
    <row r="649" spans="6:7" x14ac:dyDescent="0.3">
      <c r="F649" s="2"/>
      <c r="G649" s="3"/>
    </row>
    <row r="650" spans="6:7" x14ac:dyDescent="0.3">
      <c r="F650" s="2"/>
      <c r="G650" s="3"/>
    </row>
    <row r="651" spans="6:7" x14ac:dyDescent="0.3">
      <c r="F651" s="2"/>
      <c r="G651" s="3"/>
    </row>
    <row r="652" spans="6:7" x14ac:dyDescent="0.3">
      <c r="F652" s="2"/>
      <c r="G652" s="3"/>
    </row>
    <row r="653" spans="6:7" x14ac:dyDescent="0.3">
      <c r="F653" s="2"/>
      <c r="G653" s="3"/>
    </row>
    <row r="654" spans="6:7" x14ac:dyDescent="0.3">
      <c r="F654" s="2"/>
      <c r="G654" s="3"/>
    </row>
    <row r="655" spans="6:7" x14ac:dyDescent="0.3">
      <c r="F655" s="2"/>
      <c r="G655" s="3"/>
    </row>
    <row r="656" spans="6:7" x14ac:dyDescent="0.3">
      <c r="F656" s="2"/>
      <c r="G656" s="3"/>
    </row>
    <row r="657" spans="6:7" x14ac:dyDescent="0.3">
      <c r="F657" s="2"/>
      <c r="G657" s="3"/>
    </row>
  </sheetData>
  <pageMargins left="0.7" right="0.7" top="0.75" bottom="0.75" header="0.3" footer="0.3"/>
  <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2087E-2873-4FCB-BFF6-EBDE9B08E173}">
  <dimension ref="B2:D11"/>
  <sheetViews>
    <sheetView workbookViewId="0">
      <selection activeCell="C11" sqref="C11"/>
    </sheetView>
  </sheetViews>
  <sheetFormatPr defaultRowHeight="14.4" x14ac:dyDescent="0.3"/>
  <sheetData>
    <row r="2" spans="2:4" x14ac:dyDescent="0.3">
      <c r="C2" t="s">
        <v>1</v>
      </c>
      <c r="D2" t="s">
        <v>49</v>
      </c>
    </row>
    <row r="3" spans="2:4" x14ac:dyDescent="0.3">
      <c r="B3" t="s">
        <v>55</v>
      </c>
      <c r="C3">
        <f>AVERAGE(data[Amount])</f>
        <v>4136.2299999999996</v>
      </c>
      <c r="D3">
        <f>AVERAGE(data[Units])</f>
        <v>152.19999999999999</v>
      </c>
    </row>
    <row r="4" spans="2:4" x14ac:dyDescent="0.3">
      <c r="B4" t="s">
        <v>56</v>
      </c>
      <c r="C4">
        <f>MEDIAN(data[Amount])</f>
        <v>3437</v>
      </c>
      <c r="D4">
        <f>MEDIAN(data[Units])</f>
        <v>124.5</v>
      </c>
    </row>
    <row r="5" spans="2:4" x14ac:dyDescent="0.3">
      <c r="B5" t="s">
        <v>57</v>
      </c>
      <c r="C5">
        <f>MIN(data[Amount])</f>
        <v>0</v>
      </c>
      <c r="D5">
        <f>MIN(data[Units])</f>
        <v>0</v>
      </c>
    </row>
    <row r="6" spans="2:4" x14ac:dyDescent="0.3">
      <c r="B6" t="s">
        <v>58</v>
      </c>
      <c r="C6">
        <f>MAX(data[Amount])</f>
        <v>16184</v>
      </c>
      <c r="D6">
        <f>MAX(data[Units])</f>
        <v>525</v>
      </c>
    </row>
    <row r="7" spans="2:4" x14ac:dyDescent="0.3">
      <c r="B7" t="s">
        <v>59</v>
      </c>
      <c r="C7">
        <f>C6-C5</f>
        <v>16184</v>
      </c>
      <c r="D7">
        <f>D6-D5</f>
        <v>525</v>
      </c>
    </row>
    <row r="8" spans="2:4" x14ac:dyDescent="0.3">
      <c r="B8" t="s">
        <v>60</v>
      </c>
      <c r="C8">
        <f>_xlfn.PERCENTILE.EXC(data[Amount],0.25)</f>
        <v>1652</v>
      </c>
      <c r="D8">
        <f>_xlfn.PERCENTILE.EXC(data[Units],0.25)</f>
        <v>54</v>
      </c>
    </row>
    <row r="9" spans="2:4" x14ac:dyDescent="0.3">
      <c r="B9" t="s">
        <v>61</v>
      </c>
      <c r="C9">
        <f>_xlfn.PERCENTILE.EXC(data[Amount],0.75)</f>
        <v>6245.75</v>
      </c>
      <c r="D9">
        <f>_xlfn.PERCENTILE.EXC(data[Units],0.75)</f>
        <v>223.5</v>
      </c>
    </row>
    <row r="11" spans="2:4" x14ac:dyDescent="0.3">
      <c r="B11" t="s">
        <v>62</v>
      </c>
      <c r="C11">
        <f>COUNTA(_xlfn.UNIQUE(data[Product]))</f>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7C35C-9BCD-4D51-916F-7ED2DC9BDD41}">
  <dimension ref="B4:F304"/>
  <sheetViews>
    <sheetView zoomScale="95" zoomScaleNormal="95" workbookViewId="0">
      <selection activeCell="E6" sqref="E6"/>
    </sheetView>
  </sheetViews>
  <sheetFormatPr defaultRowHeight="14.4" x14ac:dyDescent="0.3"/>
  <cols>
    <col min="2" max="2" width="15.109375" bestFit="1" customWidth="1"/>
    <col min="3" max="3" width="12.44140625" bestFit="1" customWidth="1"/>
    <col min="4" max="4" width="20.21875" bestFit="1" customWidth="1"/>
    <col min="5" max="5" width="8" bestFit="1" customWidth="1"/>
    <col min="6" max="6" width="15.88671875" customWidth="1"/>
  </cols>
  <sheetData>
    <row r="4" spans="2:6" x14ac:dyDescent="0.3">
      <c r="B4" s="4" t="s">
        <v>11</v>
      </c>
      <c r="C4" s="4" t="s">
        <v>12</v>
      </c>
      <c r="D4" s="4" t="s">
        <v>0</v>
      </c>
      <c r="E4" s="8" t="s">
        <v>1</v>
      </c>
      <c r="F4" s="8" t="s">
        <v>49</v>
      </c>
    </row>
    <row r="5" spans="2:6" x14ac:dyDescent="0.3">
      <c r="B5" t="s">
        <v>10</v>
      </c>
      <c r="C5" t="s">
        <v>38</v>
      </c>
      <c r="D5" t="s">
        <v>14</v>
      </c>
      <c r="E5" s="2">
        <v>5586</v>
      </c>
      <c r="F5" s="3">
        <v>525</v>
      </c>
    </row>
    <row r="6" spans="2:6" x14ac:dyDescent="0.3">
      <c r="B6" t="s">
        <v>2</v>
      </c>
      <c r="C6" t="s">
        <v>36</v>
      </c>
      <c r="D6" t="s">
        <v>27</v>
      </c>
      <c r="E6" s="2">
        <v>798</v>
      </c>
      <c r="F6" s="3">
        <v>519</v>
      </c>
    </row>
    <row r="7" spans="2:6" x14ac:dyDescent="0.3">
      <c r="B7" t="s">
        <v>8</v>
      </c>
      <c r="C7" t="s">
        <v>38</v>
      </c>
      <c r="D7" t="s">
        <v>13</v>
      </c>
      <c r="E7" s="2">
        <v>819</v>
      </c>
      <c r="F7" s="3">
        <v>510</v>
      </c>
    </row>
    <row r="8" spans="2:6" x14ac:dyDescent="0.3">
      <c r="B8" t="s">
        <v>3</v>
      </c>
      <c r="C8" t="s">
        <v>34</v>
      </c>
      <c r="D8" t="s">
        <v>32</v>
      </c>
      <c r="E8" s="2">
        <v>7777</v>
      </c>
      <c r="F8" s="3">
        <v>504</v>
      </c>
    </row>
    <row r="9" spans="2:6" x14ac:dyDescent="0.3">
      <c r="B9" t="s">
        <v>9</v>
      </c>
      <c r="C9" t="s">
        <v>34</v>
      </c>
      <c r="D9" t="s">
        <v>20</v>
      </c>
      <c r="E9" s="2">
        <v>8463</v>
      </c>
      <c r="F9" s="3">
        <v>492</v>
      </c>
    </row>
    <row r="10" spans="2:6" x14ac:dyDescent="0.3">
      <c r="B10" t="s">
        <v>2</v>
      </c>
      <c r="C10" t="s">
        <v>39</v>
      </c>
      <c r="D10" t="s">
        <v>25</v>
      </c>
      <c r="E10" s="2">
        <v>1785</v>
      </c>
      <c r="F10" s="3">
        <v>462</v>
      </c>
    </row>
    <row r="11" spans="2:6" x14ac:dyDescent="0.3">
      <c r="B11" t="s">
        <v>8</v>
      </c>
      <c r="C11" t="s">
        <v>35</v>
      </c>
      <c r="D11" t="s">
        <v>32</v>
      </c>
      <c r="E11" s="2">
        <v>6706</v>
      </c>
      <c r="F11" s="3">
        <v>459</v>
      </c>
    </row>
    <row r="12" spans="2:6" x14ac:dyDescent="0.3">
      <c r="B12" t="s">
        <v>6</v>
      </c>
      <c r="C12" t="s">
        <v>37</v>
      </c>
      <c r="D12" t="s">
        <v>28</v>
      </c>
      <c r="E12" s="2">
        <v>3556</v>
      </c>
      <c r="F12" s="3">
        <v>459</v>
      </c>
    </row>
    <row r="13" spans="2:6" x14ac:dyDescent="0.3">
      <c r="B13" t="s">
        <v>6</v>
      </c>
      <c r="C13" t="s">
        <v>34</v>
      </c>
      <c r="D13" t="s">
        <v>26</v>
      </c>
      <c r="E13" s="2">
        <v>8008</v>
      </c>
      <c r="F13" s="3">
        <v>456</v>
      </c>
    </row>
    <row r="14" spans="2:6" x14ac:dyDescent="0.3">
      <c r="B14" t="s">
        <v>40</v>
      </c>
      <c r="C14" t="s">
        <v>35</v>
      </c>
      <c r="D14" t="s">
        <v>30</v>
      </c>
      <c r="E14" s="2">
        <v>2275</v>
      </c>
      <c r="F14" s="3">
        <v>447</v>
      </c>
    </row>
    <row r="15" spans="2:6" x14ac:dyDescent="0.3">
      <c r="B15" t="s">
        <v>40</v>
      </c>
      <c r="C15" t="s">
        <v>35</v>
      </c>
      <c r="D15" t="s">
        <v>33</v>
      </c>
      <c r="E15" s="2">
        <v>8869</v>
      </c>
      <c r="F15" s="3">
        <v>432</v>
      </c>
    </row>
    <row r="16" spans="2:6" x14ac:dyDescent="0.3">
      <c r="B16" t="s">
        <v>6</v>
      </c>
      <c r="C16" t="s">
        <v>39</v>
      </c>
      <c r="D16" t="s">
        <v>25</v>
      </c>
      <c r="E16" s="2">
        <v>2100</v>
      </c>
      <c r="F16" s="3">
        <v>414</v>
      </c>
    </row>
    <row r="17" spans="2:6" x14ac:dyDescent="0.3">
      <c r="B17" t="s">
        <v>6</v>
      </c>
      <c r="C17" t="s">
        <v>37</v>
      </c>
      <c r="D17" t="s">
        <v>16</v>
      </c>
      <c r="E17" s="2">
        <v>1904</v>
      </c>
      <c r="F17" s="3">
        <v>405</v>
      </c>
    </row>
    <row r="18" spans="2:6" x14ac:dyDescent="0.3">
      <c r="B18" t="s">
        <v>6</v>
      </c>
      <c r="C18" t="s">
        <v>35</v>
      </c>
      <c r="D18" t="s">
        <v>4</v>
      </c>
      <c r="E18" s="2">
        <v>1302</v>
      </c>
      <c r="F18" s="3">
        <v>402</v>
      </c>
    </row>
    <row r="19" spans="2:6" x14ac:dyDescent="0.3">
      <c r="B19" t="s">
        <v>6</v>
      </c>
      <c r="C19" t="s">
        <v>39</v>
      </c>
      <c r="D19" t="s">
        <v>29</v>
      </c>
      <c r="E19" s="2">
        <v>3052</v>
      </c>
      <c r="F19" s="3">
        <v>378</v>
      </c>
    </row>
    <row r="20" spans="2:6" x14ac:dyDescent="0.3">
      <c r="B20" t="s">
        <v>40</v>
      </c>
      <c r="C20" t="s">
        <v>35</v>
      </c>
      <c r="D20" t="s">
        <v>22</v>
      </c>
      <c r="E20" s="2">
        <v>6853</v>
      </c>
      <c r="F20" s="3">
        <v>372</v>
      </c>
    </row>
    <row r="21" spans="2:6" x14ac:dyDescent="0.3">
      <c r="B21" t="s">
        <v>7</v>
      </c>
      <c r="C21" t="s">
        <v>34</v>
      </c>
      <c r="D21" t="s">
        <v>14</v>
      </c>
      <c r="E21" s="2">
        <v>1932</v>
      </c>
      <c r="F21" s="3">
        <v>369</v>
      </c>
    </row>
    <row r="22" spans="2:6" x14ac:dyDescent="0.3">
      <c r="B22" t="s">
        <v>6</v>
      </c>
      <c r="C22" t="s">
        <v>34</v>
      </c>
      <c r="D22" t="s">
        <v>30</v>
      </c>
      <c r="E22" s="2">
        <v>3402</v>
      </c>
      <c r="F22" s="3">
        <v>366</v>
      </c>
    </row>
    <row r="23" spans="2:6" x14ac:dyDescent="0.3">
      <c r="B23" t="s">
        <v>3</v>
      </c>
      <c r="C23" t="s">
        <v>37</v>
      </c>
      <c r="D23" t="s">
        <v>4</v>
      </c>
      <c r="E23" s="2">
        <v>938</v>
      </c>
      <c r="F23" s="3">
        <v>366</v>
      </c>
    </row>
    <row r="24" spans="2:6" x14ac:dyDescent="0.3">
      <c r="B24" t="s">
        <v>8</v>
      </c>
      <c r="C24" t="s">
        <v>35</v>
      </c>
      <c r="D24" t="s">
        <v>20</v>
      </c>
      <c r="E24" s="2">
        <v>2702</v>
      </c>
      <c r="F24" s="3">
        <v>363</v>
      </c>
    </row>
    <row r="25" spans="2:6" x14ac:dyDescent="0.3">
      <c r="B25" t="s">
        <v>5</v>
      </c>
      <c r="C25" t="s">
        <v>35</v>
      </c>
      <c r="D25" t="s">
        <v>29</v>
      </c>
      <c r="E25" s="2">
        <v>4480</v>
      </c>
      <c r="F25" s="3">
        <v>357</v>
      </c>
    </row>
    <row r="26" spans="2:6" x14ac:dyDescent="0.3">
      <c r="B26" t="s">
        <v>2</v>
      </c>
      <c r="C26" t="s">
        <v>38</v>
      </c>
      <c r="D26" t="s">
        <v>31</v>
      </c>
      <c r="E26" s="2">
        <v>4326</v>
      </c>
      <c r="F26" s="3">
        <v>348</v>
      </c>
    </row>
    <row r="27" spans="2:6" x14ac:dyDescent="0.3">
      <c r="B27" t="s">
        <v>5</v>
      </c>
      <c r="C27" t="s">
        <v>36</v>
      </c>
      <c r="D27" t="s">
        <v>17</v>
      </c>
      <c r="E27" s="2">
        <v>3339</v>
      </c>
      <c r="F27" s="3">
        <v>348</v>
      </c>
    </row>
    <row r="28" spans="2:6" x14ac:dyDescent="0.3">
      <c r="B28" t="s">
        <v>10</v>
      </c>
      <c r="C28" t="s">
        <v>36</v>
      </c>
      <c r="D28" t="s">
        <v>29</v>
      </c>
      <c r="E28" s="2">
        <v>2471</v>
      </c>
      <c r="F28" s="3">
        <v>342</v>
      </c>
    </row>
    <row r="29" spans="2:6" x14ac:dyDescent="0.3">
      <c r="B29" t="s">
        <v>5</v>
      </c>
      <c r="C29" t="s">
        <v>34</v>
      </c>
      <c r="D29" t="s">
        <v>20</v>
      </c>
      <c r="E29" s="2">
        <v>15610</v>
      </c>
      <c r="F29" s="3">
        <v>339</v>
      </c>
    </row>
    <row r="30" spans="2:6" x14ac:dyDescent="0.3">
      <c r="B30" t="s">
        <v>7</v>
      </c>
      <c r="C30" t="s">
        <v>37</v>
      </c>
      <c r="D30" t="s">
        <v>16</v>
      </c>
      <c r="E30" s="2">
        <v>4487</v>
      </c>
      <c r="F30" s="3">
        <v>333</v>
      </c>
    </row>
    <row r="31" spans="2:6" x14ac:dyDescent="0.3">
      <c r="B31" t="s">
        <v>3</v>
      </c>
      <c r="C31" t="s">
        <v>37</v>
      </c>
      <c r="D31" t="s">
        <v>28</v>
      </c>
      <c r="E31" s="2">
        <v>7308</v>
      </c>
      <c r="F31" s="3">
        <v>327</v>
      </c>
    </row>
    <row r="32" spans="2:6" x14ac:dyDescent="0.3">
      <c r="B32" t="s">
        <v>3</v>
      </c>
      <c r="C32" t="s">
        <v>37</v>
      </c>
      <c r="D32" t="s">
        <v>29</v>
      </c>
      <c r="E32" s="2">
        <v>4592</v>
      </c>
      <c r="F32" s="3">
        <v>324</v>
      </c>
    </row>
    <row r="33" spans="2:6" x14ac:dyDescent="0.3">
      <c r="B33" t="s">
        <v>7</v>
      </c>
      <c r="C33" t="s">
        <v>38</v>
      </c>
      <c r="D33" t="s">
        <v>30</v>
      </c>
      <c r="E33" s="2">
        <v>10129</v>
      </c>
      <c r="F33" s="3">
        <v>312</v>
      </c>
    </row>
    <row r="34" spans="2:6" x14ac:dyDescent="0.3">
      <c r="B34" t="s">
        <v>3</v>
      </c>
      <c r="C34" t="s">
        <v>34</v>
      </c>
      <c r="D34" t="s">
        <v>28</v>
      </c>
      <c r="E34" s="2">
        <v>3689</v>
      </c>
      <c r="F34" s="3">
        <v>312</v>
      </c>
    </row>
    <row r="35" spans="2:6" x14ac:dyDescent="0.3">
      <c r="B35" t="s">
        <v>41</v>
      </c>
      <c r="C35" t="s">
        <v>36</v>
      </c>
      <c r="D35" t="s">
        <v>28</v>
      </c>
      <c r="E35" s="2">
        <v>854</v>
      </c>
      <c r="F35" s="3">
        <v>309</v>
      </c>
    </row>
    <row r="36" spans="2:6" x14ac:dyDescent="0.3">
      <c r="B36" t="s">
        <v>9</v>
      </c>
      <c r="C36" t="s">
        <v>39</v>
      </c>
      <c r="D36" t="s">
        <v>24</v>
      </c>
      <c r="E36" s="2">
        <v>3920</v>
      </c>
      <c r="F36" s="3">
        <v>306</v>
      </c>
    </row>
    <row r="37" spans="2:6" x14ac:dyDescent="0.3">
      <c r="B37" t="s">
        <v>40</v>
      </c>
      <c r="C37" t="s">
        <v>36</v>
      </c>
      <c r="D37" t="s">
        <v>27</v>
      </c>
      <c r="E37" s="2">
        <v>3164</v>
      </c>
      <c r="F37" s="3">
        <v>306</v>
      </c>
    </row>
    <row r="38" spans="2:6" x14ac:dyDescent="0.3">
      <c r="B38" t="s">
        <v>3</v>
      </c>
      <c r="C38" t="s">
        <v>35</v>
      </c>
      <c r="D38" t="s">
        <v>33</v>
      </c>
      <c r="E38" s="2">
        <v>819</v>
      </c>
      <c r="F38" s="3">
        <v>306</v>
      </c>
    </row>
    <row r="39" spans="2:6" x14ac:dyDescent="0.3">
      <c r="B39" t="s">
        <v>3</v>
      </c>
      <c r="C39" t="s">
        <v>38</v>
      </c>
      <c r="D39" t="s">
        <v>26</v>
      </c>
      <c r="E39" s="2">
        <v>8841</v>
      </c>
      <c r="F39" s="3">
        <v>303</v>
      </c>
    </row>
    <row r="40" spans="2:6" x14ac:dyDescent="0.3">
      <c r="B40" t="s">
        <v>10</v>
      </c>
      <c r="C40" t="s">
        <v>36</v>
      </c>
      <c r="D40" t="s">
        <v>32</v>
      </c>
      <c r="E40" s="2">
        <v>6657</v>
      </c>
      <c r="F40" s="3">
        <v>303</v>
      </c>
    </row>
    <row r="41" spans="2:6" x14ac:dyDescent="0.3">
      <c r="B41" t="s">
        <v>2</v>
      </c>
      <c r="C41" t="s">
        <v>35</v>
      </c>
      <c r="D41" t="s">
        <v>17</v>
      </c>
      <c r="E41" s="2">
        <v>1589</v>
      </c>
      <c r="F41" s="3">
        <v>303</v>
      </c>
    </row>
    <row r="42" spans="2:6" x14ac:dyDescent="0.3">
      <c r="B42" t="s">
        <v>8</v>
      </c>
      <c r="C42" t="s">
        <v>35</v>
      </c>
      <c r="D42" t="s">
        <v>27</v>
      </c>
      <c r="E42" s="2">
        <v>4753</v>
      </c>
      <c r="F42" s="3">
        <v>300</v>
      </c>
    </row>
    <row r="43" spans="2:6" x14ac:dyDescent="0.3">
      <c r="B43" t="s">
        <v>7</v>
      </c>
      <c r="C43" t="s">
        <v>36</v>
      </c>
      <c r="D43" t="s">
        <v>19</v>
      </c>
      <c r="E43" s="2">
        <v>2870</v>
      </c>
      <c r="F43" s="3">
        <v>300</v>
      </c>
    </row>
    <row r="44" spans="2:6" x14ac:dyDescent="0.3">
      <c r="B44" t="s">
        <v>40</v>
      </c>
      <c r="C44" t="s">
        <v>38</v>
      </c>
      <c r="D44" t="s">
        <v>13</v>
      </c>
      <c r="E44" s="2">
        <v>5670</v>
      </c>
      <c r="F44" s="3">
        <v>297</v>
      </c>
    </row>
    <row r="45" spans="2:6" x14ac:dyDescent="0.3">
      <c r="B45" t="s">
        <v>41</v>
      </c>
      <c r="C45" t="s">
        <v>36</v>
      </c>
      <c r="D45" t="s">
        <v>18</v>
      </c>
      <c r="E45" s="2">
        <v>9632</v>
      </c>
      <c r="F45" s="3">
        <v>288</v>
      </c>
    </row>
    <row r="46" spans="2:6" x14ac:dyDescent="0.3">
      <c r="B46" t="s">
        <v>7</v>
      </c>
      <c r="C46" t="s">
        <v>35</v>
      </c>
      <c r="D46" t="s">
        <v>28</v>
      </c>
      <c r="E46" s="2">
        <v>5194</v>
      </c>
      <c r="F46" s="3">
        <v>288</v>
      </c>
    </row>
    <row r="47" spans="2:6" x14ac:dyDescent="0.3">
      <c r="B47" t="s">
        <v>8</v>
      </c>
      <c r="C47" t="s">
        <v>34</v>
      </c>
      <c r="D47" t="s">
        <v>31</v>
      </c>
      <c r="E47" s="2">
        <v>3507</v>
      </c>
      <c r="F47" s="3">
        <v>288</v>
      </c>
    </row>
    <row r="48" spans="2:6" x14ac:dyDescent="0.3">
      <c r="B48" t="s">
        <v>10</v>
      </c>
      <c r="C48" t="s">
        <v>37</v>
      </c>
      <c r="D48" t="s">
        <v>21</v>
      </c>
      <c r="E48" s="2">
        <v>245</v>
      </c>
      <c r="F48" s="3">
        <v>288</v>
      </c>
    </row>
    <row r="49" spans="2:6" x14ac:dyDescent="0.3">
      <c r="B49" t="s">
        <v>6</v>
      </c>
      <c r="C49" t="s">
        <v>38</v>
      </c>
      <c r="D49" t="s">
        <v>27</v>
      </c>
      <c r="E49" s="2">
        <v>1134</v>
      </c>
      <c r="F49" s="3">
        <v>282</v>
      </c>
    </row>
    <row r="50" spans="2:6" x14ac:dyDescent="0.3">
      <c r="B50" t="s">
        <v>10</v>
      </c>
      <c r="C50" t="s">
        <v>39</v>
      </c>
      <c r="D50" t="s">
        <v>21</v>
      </c>
      <c r="E50" s="2">
        <v>4858</v>
      </c>
      <c r="F50" s="3">
        <v>279</v>
      </c>
    </row>
    <row r="51" spans="2:6" x14ac:dyDescent="0.3">
      <c r="B51" t="s">
        <v>10</v>
      </c>
      <c r="C51" t="s">
        <v>35</v>
      </c>
      <c r="D51" t="s">
        <v>18</v>
      </c>
      <c r="E51" s="2">
        <v>3808</v>
      </c>
      <c r="F51" s="3">
        <v>279</v>
      </c>
    </row>
    <row r="52" spans="2:6" x14ac:dyDescent="0.3">
      <c r="B52" t="s">
        <v>3</v>
      </c>
      <c r="C52" t="s">
        <v>34</v>
      </c>
      <c r="D52" t="s">
        <v>14</v>
      </c>
      <c r="E52" s="2">
        <v>7259</v>
      </c>
      <c r="F52" s="3">
        <v>276</v>
      </c>
    </row>
    <row r="53" spans="2:6" x14ac:dyDescent="0.3">
      <c r="B53" t="s">
        <v>3</v>
      </c>
      <c r="C53" t="s">
        <v>35</v>
      </c>
      <c r="D53" t="s">
        <v>15</v>
      </c>
      <c r="E53" s="2">
        <v>6657</v>
      </c>
      <c r="F53" s="3">
        <v>276</v>
      </c>
    </row>
    <row r="54" spans="2:6" x14ac:dyDescent="0.3">
      <c r="B54" t="s">
        <v>9</v>
      </c>
      <c r="C54" t="s">
        <v>37</v>
      </c>
      <c r="D54" t="s">
        <v>29</v>
      </c>
      <c r="E54" s="2">
        <v>1085</v>
      </c>
      <c r="F54" s="3">
        <v>273</v>
      </c>
    </row>
    <row r="55" spans="2:6" x14ac:dyDescent="0.3">
      <c r="B55" t="s">
        <v>7</v>
      </c>
      <c r="C55" t="s">
        <v>38</v>
      </c>
      <c r="D55" t="s">
        <v>18</v>
      </c>
      <c r="E55" s="2">
        <v>1778</v>
      </c>
      <c r="F55" s="3">
        <v>270</v>
      </c>
    </row>
    <row r="56" spans="2:6" x14ac:dyDescent="0.3">
      <c r="B56" t="s">
        <v>6</v>
      </c>
      <c r="C56" t="s">
        <v>35</v>
      </c>
      <c r="D56" t="s">
        <v>20</v>
      </c>
      <c r="E56" s="2">
        <v>1071</v>
      </c>
      <c r="F56" s="3">
        <v>270</v>
      </c>
    </row>
    <row r="57" spans="2:6" x14ac:dyDescent="0.3">
      <c r="B57" t="s">
        <v>10</v>
      </c>
      <c r="C57" t="s">
        <v>36</v>
      </c>
      <c r="D57" t="s">
        <v>23</v>
      </c>
      <c r="E57" s="2">
        <v>2317</v>
      </c>
      <c r="F57" s="3">
        <v>261</v>
      </c>
    </row>
    <row r="58" spans="2:6" x14ac:dyDescent="0.3">
      <c r="B58" t="s">
        <v>7</v>
      </c>
      <c r="C58" t="s">
        <v>38</v>
      </c>
      <c r="D58" t="s">
        <v>28</v>
      </c>
      <c r="E58" s="2">
        <v>5677</v>
      </c>
      <c r="F58" s="3">
        <v>258</v>
      </c>
    </row>
    <row r="59" spans="2:6" x14ac:dyDescent="0.3">
      <c r="B59" t="s">
        <v>3</v>
      </c>
      <c r="C59" t="s">
        <v>35</v>
      </c>
      <c r="D59" t="s">
        <v>14</v>
      </c>
      <c r="E59" s="2">
        <v>2415</v>
      </c>
      <c r="F59" s="3">
        <v>255</v>
      </c>
    </row>
    <row r="60" spans="2:6" x14ac:dyDescent="0.3">
      <c r="B60" t="s">
        <v>7</v>
      </c>
      <c r="C60" t="s">
        <v>35</v>
      </c>
      <c r="D60" t="s">
        <v>30</v>
      </c>
      <c r="E60" s="2">
        <v>6755</v>
      </c>
      <c r="F60" s="3">
        <v>252</v>
      </c>
    </row>
    <row r="61" spans="2:6" x14ac:dyDescent="0.3">
      <c r="B61" t="s">
        <v>7</v>
      </c>
      <c r="C61" t="s">
        <v>36</v>
      </c>
      <c r="D61" t="s">
        <v>29</v>
      </c>
      <c r="E61" s="2">
        <v>5551</v>
      </c>
      <c r="F61" s="3">
        <v>252</v>
      </c>
    </row>
    <row r="62" spans="2:6" x14ac:dyDescent="0.3">
      <c r="B62" t="s">
        <v>5</v>
      </c>
      <c r="C62" t="s">
        <v>39</v>
      </c>
      <c r="D62" t="s">
        <v>18</v>
      </c>
      <c r="E62" s="2">
        <v>385</v>
      </c>
      <c r="F62" s="3">
        <v>249</v>
      </c>
    </row>
    <row r="63" spans="2:6" x14ac:dyDescent="0.3">
      <c r="B63" t="s">
        <v>5</v>
      </c>
      <c r="C63" t="s">
        <v>35</v>
      </c>
      <c r="D63" t="s">
        <v>31</v>
      </c>
      <c r="E63" s="2">
        <v>4753</v>
      </c>
      <c r="F63" s="3">
        <v>246</v>
      </c>
    </row>
    <row r="64" spans="2:6" x14ac:dyDescent="0.3">
      <c r="B64" t="s">
        <v>7</v>
      </c>
      <c r="C64" t="s">
        <v>39</v>
      </c>
      <c r="D64" t="s">
        <v>17</v>
      </c>
      <c r="E64" s="2">
        <v>4438</v>
      </c>
      <c r="F64" s="3">
        <v>246</v>
      </c>
    </row>
    <row r="65" spans="2:6" x14ac:dyDescent="0.3">
      <c r="B65" t="s">
        <v>2</v>
      </c>
      <c r="C65" t="s">
        <v>36</v>
      </c>
      <c r="D65" t="s">
        <v>31</v>
      </c>
      <c r="E65" s="2">
        <v>3094</v>
      </c>
      <c r="F65" s="3">
        <v>246</v>
      </c>
    </row>
    <row r="66" spans="2:6" x14ac:dyDescent="0.3">
      <c r="B66" t="s">
        <v>9</v>
      </c>
      <c r="C66" t="s">
        <v>37</v>
      </c>
      <c r="D66" t="s">
        <v>26</v>
      </c>
      <c r="E66" s="2">
        <v>2856</v>
      </c>
      <c r="F66" s="3">
        <v>246</v>
      </c>
    </row>
    <row r="67" spans="2:6" x14ac:dyDescent="0.3">
      <c r="B67" t="s">
        <v>9</v>
      </c>
      <c r="C67" t="s">
        <v>35</v>
      </c>
      <c r="D67" t="s">
        <v>15</v>
      </c>
      <c r="E67" s="2">
        <v>7833</v>
      </c>
      <c r="F67" s="3">
        <v>243</v>
      </c>
    </row>
    <row r="68" spans="2:6" x14ac:dyDescent="0.3">
      <c r="B68" t="s">
        <v>7</v>
      </c>
      <c r="C68" t="s">
        <v>35</v>
      </c>
      <c r="D68" t="s">
        <v>19</v>
      </c>
      <c r="E68" s="2">
        <v>4585</v>
      </c>
      <c r="F68" s="3">
        <v>240</v>
      </c>
    </row>
    <row r="69" spans="2:6" x14ac:dyDescent="0.3">
      <c r="B69" t="s">
        <v>41</v>
      </c>
      <c r="C69" t="s">
        <v>37</v>
      </c>
      <c r="D69" t="s">
        <v>30</v>
      </c>
      <c r="E69" s="2">
        <v>1526</v>
      </c>
      <c r="F69" s="3">
        <v>240</v>
      </c>
    </row>
    <row r="70" spans="2:6" x14ac:dyDescent="0.3">
      <c r="B70" t="s">
        <v>5</v>
      </c>
      <c r="C70" t="s">
        <v>34</v>
      </c>
      <c r="D70" t="s">
        <v>22</v>
      </c>
      <c r="E70" s="2">
        <v>6279</v>
      </c>
      <c r="F70" s="3">
        <v>237</v>
      </c>
    </row>
    <row r="71" spans="2:6" x14ac:dyDescent="0.3">
      <c r="B71" t="s">
        <v>40</v>
      </c>
      <c r="C71" t="s">
        <v>35</v>
      </c>
      <c r="D71" t="s">
        <v>32</v>
      </c>
      <c r="E71" s="2">
        <v>12348</v>
      </c>
      <c r="F71" s="3">
        <v>234</v>
      </c>
    </row>
    <row r="72" spans="2:6" x14ac:dyDescent="0.3">
      <c r="B72" t="s">
        <v>3</v>
      </c>
      <c r="C72" t="s">
        <v>35</v>
      </c>
      <c r="D72" t="s">
        <v>25</v>
      </c>
      <c r="E72" s="2">
        <v>2464</v>
      </c>
      <c r="F72" s="3">
        <v>234</v>
      </c>
    </row>
    <row r="73" spans="2:6" x14ac:dyDescent="0.3">
      <c r="B73" t="s">
        <v>8</v>
      </c>
      <c r="C73" t="s">
        <v>38</v>
      </c>
      <c r="D73" t="s">
        <v>23</v>
      </c>
      <c r="E73" s="2">
        <v>1701</v>
      </c>
      <c r="F73" s="3">
        <v>234</v>
      </c>
    </row>
    <row r="74" spans="2:6" x14ac:dyDescent="0.3">
      <c r="B74" t="s">
        <v>41</v>
      </c>
      <c r="C74" t="s">
        <v>36</v>
      </c>
      <c r="D74" t="s">
        <v>13</v>
      </c>
      <c r="E74" s="2">
        <v>10311</v>
      </c>
      <c r="F74" s="3">
        <v>231</v>
      </c>
    </row>
    <row r="75" spans="2:6" x14ac:dyDescent="0.3">
      <c r="B75" t="s">
        <v>41</v>
      </c>
      <c r="C75" t="s">
        <v>37</v>
      </c>
      <c r="D75" t="s">
        <v>15</v>
      </c>
      <c r="E75" s="2">
        <v>714</v>
      </c>
      <c r="F75" s="3">
        <v>231</v>
      </c>
    </row>
    <row r="76" spans="2:6" x14ac:dyDescent="0.3">
      <c r="B76" t="s">
        <v>10</v>
      </c>
      <c r="C76" t="s">
        <v>35</v>
      </c>
      <c r="D76" t="s">
        <v>21</v>
      </c>
      <c r="E76" s="2">
        <v>567</v>
      </c>
      <c r="F76" s="3">
        <v>228</v>
      </c>
    </row>
    <row r="77" spans="2:6" x14ac:dyDescent="0.3">
      <c r="B77" t="s">
        <v>7</v>
      </c>
      <c r="C77" t="s">
        <v>37</v>
      </c>
      <c r="D77" t="s">
        <v>14</v>
      </c>
      <c r="E77" s="2">
        <v>6608</v>
      </c>
      <c r="F77" s="3">
        <v>225</v>
      </c>
    </row>
    <row r="78" spans="2:6" x14ac:dyDescent="0.3">
      <c r="B78" t="s">
        <v>40</v>
      </c>
      <c r="C78" t="s">
        <v>39</v>
      </c>
      <c r="D78" t="s">
        <v>28</v>
      </c>
      <c r="E78" s="2">
        <v>3101</v>
      </c>
      <c r="F78" s="3">
        <v>225</v>
      </c>
    </row>
    <row r="79" spans="2:6" x14ac:dyDescent="0.3">
      <c r="B79" t="s">
        <v>41</v>
      </c>
      <c r="C79" t="s">
        <v>34</v>
      </c>
      <c r="D79" t="s">
        <v>16</v>
      </c>
      <c r="E79" s="2">
        <v>1274</v>
      </c>
      <c r="F79" s="3">
        <v>225</v>
      </c>
    </row>
    <row r="80" spans="2:6" x14ac:dyDescent="0.3">
      <c r="B80" t="s">
        <v>8</v>
      </c>
      <c r="C80" t="s">
        <v>34</v>
      </c>
      <c r="D80" t="s">
        <v>16</v>
      </c>
      <c r="E80" s="2">
        <v>2009</v>
      </c>
      <c r="F80" s="3">
        <v>219</v>
      </c>
    </row>
    <row r="81" spans="2:6" x14ac:dyDescent="0.3">
      <c r="B81" t="s">
        <v>41</v>
      </c>
      <c r="C81" t="s">
        <v>35</v>
      </c>
      <c r="D81" t="s">
        <v>28</v>
      </c>
      <c r="E81" s="2">
        <v>7455</v>
      </c>
      <c r="F81" s="3">
        <v>216</v>
      </c>
    </row>
    <row r="82" spans="2:6" x14ac:dyDescent="0.3">
      <c r="B82" t="s">
        <v>2</v>
      </c>
      <c r="C82" t="s">
        <v>39</v>
      </c>
      <c r="D82" t="s">
        <v>21</v>
      </c>
      <c r="E82" s="2">
        <v>7651</v>
      </c>
      <c r="F82" s="3">
        <v>213</v>
      </c>
    </row>
    <row r="83" spans="2:6" x14ac:dyDescent="0.3">
      <c r="B83" t="s">
        <v>8</v>
      </c>
      <c r="C83" t="s">
        <v>38</v>
      </c>
      <c r="D83" t="s">
        <v>32</v>
      </c>
      <c r="E83" s="2">
        <v>3752</v>
      </c>
      <c r="F83" s="3">
        <v>213</v>
      </c>
    </row>
    <row r="84" spans="2:6" x14ac:dyDescent="0.3">
      <c r="B84" t="s">
        <v>8</v>
      </c>
      <c r="C84" t="s">
        <v>39</v>
      </c>
      <c r="D84" t="s">
        <v>31</v>
      </c>
      <c r="E84" s="2">
        <v>8890</v>
      </c>
      <c r="F84" s="3">
        <v>210</v>
      </c>
    </row>
    <row r="85" spans="2:6" x14ac:dyDescent="0.3">
      <c r="B85" t="s">
        <v>8</v>
      </c>
      <c r="C85" t="s">
        <v>35</v>
      </c>
      <c r="D85" t="s">
        <v>22</v>
      </c>
      <c r="E85" s="2">
        <v>5012</v>
      </c>
      <c r="F85" s="3">
        <v>210</v>
      </c>
    </row>
    <row r="86" spans="2:6" x14ac:dyDescent="0.3">
      <c r="B86" t="s">
        <v>7</v>
      </c>
      <c r="C86" t="s">
        <v>37</v>
      </c>
      <c r="D86" t="s">
        <v>22</v>
      </c>
      <c r="E86" s="2">
        <v>9835</v>
      </c>
      <c r="F86" s="3">
        <v>207</v>
      </c>
    </row>
    <row r="87" spans="2:6" x14ac:dyDescent="0.3">
      <c r="B87" t="s">
        <v>6</v>
      </c>
      <c r="C87" t="s">
        <v>34</v>
      </c>
      <c r="D87" t="s">
        <v>27</v>
      </c>
      <c r="E87" s="2">
        <v>4242</v>
      </c>
      <c r="F87" s="3">
        <v>207</v>
      </c>
    </row>
    <row r="88" spans="2:6" x14ac:dyDescent="0.3">
      <c r="B88" t="s">
        <v>9</v>
      </c>
      <c r="C88" t="s">
        <v>37</v>
      </c>
      <c r="D88" t="s">
        <v>4</v>
      </c>
      <c r="E88" s="2">
        <v>259</v>
      </c>
      <c r="F88" s="3">
        <v>207</v>
      </c>
    </row>
    <row r="89" spans="2:6" x14ac:dyDescent="0.3">
      <c r="B89" t="s">
        <v>9</v>
      </c>
      <c r="C89" t="s">
        <v>36</v>
      </c>
      <c r="D89" t="s">
        <v>27</v>
      </c>
      <c r="E89" s="2">
        <v>11522</v>
      </c>
      <c r="F89" s="3">
        <v>204</v>
      </c>
    </row>
    <row r="90" spans="2:6" x14ac:dyDescent="0.3">
      <c r="B90" t="s">
        <v>10</v>
      </c>
      <c r="C90" t="s">
        <v>34</v>
      </c>
      <c r="D90" t="s">
        <v>19</v>
      </c>
      <c r="E90" s="2">
        <v>5355</v>
      </c>
      <c r="F90" s="3">
        <v>204</v>
      </c>
    </row>
    <row r="91" spans="2:6" x14ac:dyDescent="0.3">
      <c r="B91" t="s">
        <v>9</v>
      </c>
      <c r="C91" t="s">
        <v>39</v>
      </c>
      <c r="D91" t="s">
        <v>18</v>
      </c>
      <c r="E91" s="2">
        <v>2639</v>
      </c>
      <c r="F91" s="3">
        <v>204</v>
      </c>
    </row>
    <row r="92" spans="2:6" x14ac:dyDescent="0.3">
      <c r="B92" t="s">
        <v>8</v>
      </c>
      <c r="C92" t="s">
        <v>37</v>
      </c>
      <c r="D92" t="s">
        <v>19</v>
      </c>
      <c r="E92" s="2">
        <v>1771</v>
      </c>
      <c r="F92" s="3">
        <v>204</v>
      </c>
    </row>
    <row r="93" spans="2:6" x14ac:dyDescent="0.3">
      <c r="B93" t="s">
        <v>41</v>
      </c>
      <c r="C93" t="s">
        <v>36</v>
      </c>
      <c r="D93" t="s">
        <v>26</v>
      </c>
      <c r="E93" s="2">
        <v>98</v>
      </c>
      <c r="F93" s="3">
        <v>204</v>
      </c>
    </row>
    <row r="94" spans="2:6" x14ac:dyDescent="0.3">
      <c r="B94" t="s">
        <v>5</v>
      </c>
      <c r="C94" t="s">
        <v>35</v>
      </c>
      <c r="D94" t="s">
        <v>15</v>
      </c>
      <c r="E94" s="2">
        <v>13391</v>
      </c>
      <c r="F94" s="3">
        <v>201</v>
      </c>
    </row>
    <row r="95" spans="2:6" x14ac:dyDescent="0.3">
      <c r="B95" t="s">
        <v>2</v>
      </c>
      <c r="C95" t="s">
        <v>37</v>
      </c>
      <c r="D95" t="s">
        <v>17</v>
      </c>
      <c r="E95" s="2">
        <v>9926</v>
      </c>
      <c r="F95" s="3">
        <v>201</v>
      </c>
    </row>
    <row r="96" spans="2:6" x14ac:dyDescent="0.3">
      <c r="B96" t="s">
        <v>5</v>
      </c>
      <c r="C96" t="s">
        <v>34</v>
      </c>
      <c r="D96" t="s">
        <v>15</v>
      </c>
      <c r="E96" s="2">
        <v>7280</v>
      </c>
      <c r="F96" s="3">
        <v>201</v>
      </c>
    </row>
    <row r="97" spans="2:6" x14ac:dyDescent="0.3">
      <c r="B97" t="s">
        <v>40</v>
      </c>
      <c r="C97" t="s">
        <v>36</v>
      </c>
      <c r="D97" t="s">
        <v>13</v>
      </c>
      <c r="E97" s="2">
        <v>4424</v>
      </c>
      <c r="F97" s="3">
        <v>201</v>
      </c>
    </row>
    <row r="98" spans="2:6" x14ac:dyDescent="0.3">
      <c r="B98" t="s">
        <v>7</v>
      </c>
      <c r="C98" t="s">
        <v>39</v>
      </c>
      <c r="D98" t="s">
        <v>27</v>
      </c>
      <c r="E98" s="2">
        <v>966</v>
      </c>
      <c r="F98" s="3">
        <v>198</v>
      </c>
    </row>
    <row r="99" spans="2:6" x14ac:dyDescent="0.3">
      <c r="B99" t="s">
        <v>10</v>
      </c>
      <c r="C99" t="s">
        <v>35</v>
      </c>
      <c r="D99" t="s">
        <v>20</v>
      </c>
      <c r="E99" s="2">
        <v>1974</v>
      </c>
      <c r="F99" s="3">
        <v>195</v>
      </c>
    </row>
    <row r="100" spans="2:6" x14ac:dyDescent="0.3">
      <c r="B100" t="s">
        <v>8</v>
      </c>
      <c r="C100" t="s">
        <v>37</v>
      </c>
      <c r="D100" t="s">
        <v>22</v>
      </c>
      <c r="E100" s="2">
        <v>1890</v>
      </c>
      <c r="F100" s="3">
        <v>195</v>
      </c>
    </row>
    <row r="101" spans="2:6" x14ac:dyDescent="0.3">
      <c r="B101" t="s">
        <v>5</v>
      </c>
      <c r="C101" t="s">
        <v>34</v>
      </c>
      <c r="D101" t="s">
        <v>19</v>
      </c>
      <c r="E101" s="2">
        <v>861</v>
      </c>
      <c r="F101" s="3">
        <v>195</v>
      </c>
    </row>
    <row r="102" spans="2:6" x14ac:dyDescent="0.3">
      <c r="B102" t="s">
        <v>41</v>
      </c>
      <c r="C102" t="s">
        <v>36</v>
      </c>
      <c r="D102" t="s">
        <v>19</v>
      </c>
      <c r="E102" s="2">
        <v>1925</v>
      </c>
      <c r="F102" s="3">
        <v>192</v>
      </c>
    </row>
    <row r="103" spans="2:6" x14ac:dyDescent="0.3">
      <c r="B103" t="s">
        <v>7</v>
      </c>
      <c r="C103" t="s">
        <v>34</v>
      </c>
      <c r="D103" t="s">
        <v>24</v>
      </c>
      <c r="E103" s="2">
        <v>8862</v>
      </c>
      <c r="F103" s="3">
        <v>189</v>
      </c>
    </row>
    <row r="104" spans="2:6" x14ac:dyDescent="0.3">
      <c r="B104" t="s">
        <v>6</v>
      </c>
      <c r="C104" t="s">
        <v>37</v>
      </c>
      <c r="D104" t="s">
        <v>23</v>
      </c>
      <c r="E104" s="2">
        <v>4949</v>
      </c>
      <c r="F104" s="3">
        <v>189</v>
      </c>
    </row>
    <row r="105" spans="2:6" x14ac:dyDescent="0.3">
      <c r="B105" t="s">
        <v>9</v>
      </c>
      <c r="C105" t="s">
        <v>36</v>
      </c>
      <c r="D105" t="s">
        <v>32</v>
      </c>
      <c r="E105" s="2">
        <v>2954</v>
      </c>
      <c r="F105" s="3">
        <v>189</v>
      </c>
    </row>
    <row r="106" spans="2:6" x14ac:dyDescent="0.3">
      <c r="B106" t="s">
        <v>9</v>
      </c>
      <c r="C106" t="s">
        <v>34</v>
      </c>
      <c r="D106" t="s">
        <v>16</v>
      </c>
      <c r="E106" s="2">
        <v>938</v>
      </c>
      <c r="F106" s="3">
        <v>189</v>
      </c>
    </row>
    <row r="107" spans="2:6" x14ac:dyDescent="0.3">
      <c r="B107" t="s">
        <v>41</v>
      </c>
      <c r="C107" t="s">
        <v>35</v>
      </c>
      <c r="D107" t="s">
        <v>15</v>
      </c>
      <c r="E107" s="2">
        <v>2114</v>
      </c>
      <c r="F107" s="3">
        <v>186</v>
      </c>
    </row>
    <row r="108" spans="2:6" x14ac:dyDescent="0.3">
      <c r="B108" t="s">
        <v>8</v>
      </c>
      <c r="C108" t="s">
        <v>39</v>
      </c>
      <c r="D108" t="s">
        <v>30</v>
      </c>
      <c r="E108" s="2">
        <v>7021</v>
      </c>
      <c r="F108" s="3">
        <v>183</v>
      </c>
    </row>
    <row r="109" spans="2:6" x14ac:dyDescent="0.3">
      <c r="B109" t="s">
        <v>2</v>
      </c>
      <c r="C109" t="s">
        <v>38</v>
      </c>
      <c r="D109" t="s">
        <v>28</v>
      </c>
      <c r="E109" s="2">
        <v>6580</v>
      </c>
      <c r="F109" s="3">
        <v>183</v>
      </c>
    </row>
    <row r="110" spans="2:6" x14ac:dyDescent="0.3">
      <c r="B110" t="s">
        <v>6</v>
      </c>
      <c r="C110" t="s">
        <v>35</v>
      </c>
      <c r="D110" t="s">
        <v>27</v>
      </c>
      <c r="E110" s="2">
        <v>3864</v>
      </c>
      <c r="F110" s="3">
        <v>177</v>
      </c>
    </row>
    <row r="111" spans="2:6" x14ac:dyDescent="0.3">
      <c r="B111" t="s">
        <v>7</v>
      </c>
      <c r="C111" t="s">
        <v>36</v>
      </c>
      <c r="D111" t="s">
        <v>18</v>
      </c>
      <c r="E111" s="2">
        <v>2646</v>
      </c>
      <c r="F111" s="3">
        <v>177</v>
      </c>
    </row>
    <row r="112" spans="2:6" x14ac:dyDescent="0.3">
      <c r="B112" t="s">
        <v>41</v>
      </c>
      <c r="C112" t="s">
        <v>37</v>
      </c>
      <c r="D112" t="s">
        <v>26</v>
      </c>
      <c r="E112" s="2">
        <v>2324</v>
      </c>
      <c r="F112" s="3">
        <v>177</v>
      </c>
    </row>
    <row r="113" spans="2:6" x14ac:dyDescent="0.3">
      <c r="B113" t="s">
        <v>41</v>
      </c>
      <c r="C113" t="s">
        <v>34</v>
      </c>
      <c r="D113" t="s">
        <v>33</v>
      </c>
      <c r="E113" s="2">
        <v>7847</v>
      </c>
      <c r="F113" s="3">
        <v>174</v>
      </c>
    </row>
    <row r="114" spans="2:6" x14ac:dyDescent="0.3">
      <c r="B114" t="s">
        <v>41</v>
      </c>
      <c r="C114" t="s">
        <v>36</v>
      </c>
      <c r="D114" t="s">
        <v>30</v>
      </c>
      <c r="E114" s="2">
        <v>6118</v>
      </c>
      <c r="F114" s="3">
        <v>174</v>
      </c>
    </row>
    <row r="115" spans="2:6" x14ac:dyDescent="0.3">
      <c r="B115" t="s">
        <v>40</v>
      </c>
      <c r="C115" t="s">
        <v>35</v>
      </c>
      <c r="D115" t="s">
        <v>16</v>
      </c>
      <c r="E115" s="2">
        <v>4725</v>
      </c>
      <c r="F115" s="3">
        <v>174</v>
      </c>
    </row>
    <row r="116" spans="2:6" x14ac:dyDescent="0.3">
      <c r="B116" t="s">
        <v>9</v>
      </c>
      <c r="C116" t="s">
        <v>34</v>
      </c>
      <c r="D116" t="s">
        <v>17</v>
      </c>
      <c r="E116" s="2">
        <v>707</v>
      </c>
      <c r="F116" s="3">
        <v>174</v>
      </c>
    </row>
    <row r="117" spans="2:6" x14ac:dyDescent="0.3">
      <c r="B117" t="s">
        <v>3</v>
      </c>
      <c r="C117" t="s">
        <v>39</v>
      </c>
      <c r="D117" t="s">
        <v>26</v>
      </c>
      <c r="E117" s="2">
        <v>4956</v>
      </c>
      <c r="F117" s="3">
        <v>171</v>
      </c>
    </row>
    <row r="118" spans="2:6" x14ac:dyDescent="0.3">
      <c r="B118" t="s">
        <v>5</v>
      </c>
      <c r="C118" t="s">
        <v>39</v>
      </c>
      <c r="D118" t="s">
        <v>24</v>
      </c>
      <c r="E118" s="2">
        <v>4018</v>
      </c>
      <c r="F118" s="3">
        <v>171</v>
      </c>
    </row>
    <row r="119" spans="2:6" x14ac:dyDescent="0.3">
      <c r="B119" t="s">
        <v>5</v>
      </c>
      <c r="C119" t="s">
        <v>38</v>
      </c>
      <c r="D119" t="s">
        <v>19</v>
      </c>
      <c r="E119" s="2">
        <v>5474</v>
      </c>
      <c r="F119" s="3">
        <v>168</v>
      </c>
    </row>
    <row r="120" spans="2:6" x14ac:dyDescent="0.3">
      <c r="B120" t="s">
        <v>8</v>
      </c>
      <c r="C120" t="s">
        <v>35</v>
      </c>
      <c r="D120" t="s">
        <v>29</v>
      </c>
      <c r="E120" s="2">
        <v>2023</v>
      </c>
      <c r="F120" s="3">
        <v>168</v>
      </c>
    </row>
    <row r="121" spans="2:6" x14ac:dyDescent="0.3">
      <c r="B121" t="s">
        <v>3</v>
      </c>
      <c r="C121" t="s">
        <v>39</v>
      </c>
      <c r="D121" t="s">
        <v>16</v>
      </c>
      <c r="E121" s="2">
        <v>21</v>
      </c>
      <c r="F121" s="3">
        <v>168</v>
      </c>
    </row>
    <row r="122" spans="2:6" x14ac:dyDescent="0.3">
      <c r="B122" t="s">
        <v>3</v>
      </c>
      <c r="C122" t="s">
        <v>36</v>
      </c>
      <c r="D122" t="s">
        <v>23</v>
      </c>
      <c r="E122" s="2">
        <v>3773</v>
      </c>
      <c r="F122" s="3">
        <v>165</v>
      </c>
    </row>
    <row r="123" spans="2:6" x14ac:dyDescent="0.3">
      <c r="B123" t="s">
        <v>2</v>
      </c>
      <c r="C123" t="s">
        <v>39</v>
      </c>
      <c r="D123" t="s">
        <v>20</v>
      </c>
      <c r="E123" s="2">
        <v>9443</v>
      </c>
      <c r="F123" s="3">
        <v>162</v>
      </c>
    </row>
    <row r="124" spans="2:6" x14ac:dyDescent="0.3">
      <c r="B124" t="s">
        <v>40</v>
      </c>
      <c r="C124" t="s">
        <v>34</v>
      </c>
      <c r="D124" t="s">
        <v>19</v>
      </c>
      <c r="E124" s="2">
        <v>4018</v>
      </c>
      <c r="F124" s="3">
        <v>162</v>
      </c>
    </row>
    <row r="125" spans="2:6" x14ac:dyDescent="0.3">
      <c r="B125" t="s">
        <v>3</v>
      </c>
      <c r="C125" t="s">
        <v>36</v>
      </c>
      <c r="D125" t="s">
        <v>28</v>
      </c>
      <c r="E125" s="2">
        <v>973</v>
      </c>
      <c r="F125" s="3">
        <v>162</v>
      </c>
    </row>
    <row r="126" spans="2:6" x14ac:dyDescent="0.3">
      <c r="B126" t="s">
        <v>40</v>
      </c>
      <c r="C126" t="s">
        <v>34</v>
      </c>
      <c r="D126" t="s">
        <v>33</v>
      </c>
      <c r="E126" s="2">
        <v>3794</v>
      </c>
      <c r="F126" s="3">
        <v>159</v>
      </c>
    </row>
    <row r="127" spans="2:6" x14ac:dyDescent="0.3">
      <c r="B127" t="s">
        <v>9</v>
      </c>
      <c r="C127" t="s">
        <v>35</v>
      </c>
      <c r="D127" t="s">
        <v>26</v>
      </c>
      <c r="E127" s="2">
        <v>98</v>
      </c>
      <c r="F127" s="3">
        <v>159</v>
      </c>
    </row>
    <row r="128" spans="2:6" x14ac:dyDescent="0.3">
      <c r="B128" t="s">
        <v>40</v>
      </c>
      <c r="C128" t="s">
        <v>34</v>
      </c>
      <c r="D128" t="s">
        <v>17</v>
      </c>
      <c r="E128" s="2">
        <v>5019</v>
      </c>
      <c r="F128" s="3">
        <v>156</v>
      </c>
    </row>
    <row r="129" spans="2:6" x14ac:dyDescent="0.3">
      <c r="B129" t="s">
        <v>6</v>
      </c>
      <c r="C129" t="s">
        <v>36</v>
      </c>
      <c r="D129" t="s">
        <v>17</v>
      </c>
      <c r="E129" s="2">
        <v>4970</v>
      </c>
      <c r="F129" s="3">
        <v>156</v>
      </c>
    </row>
    <row r="130" spans="2:6" x14ac:dyDescent="0.3">
      <c r="B130" t="s">
        <v>9</v>
      </c>
      <c r="C130" t="s">
        <v>37</v>
      </c>
      <c r="D130" t="s">
        <v>25</v>
      </c>
      <c r="E130" s="2">
        <v>4305</v>
      </c>
      <c r="F130" s="3">
        <v>156</v>
      </c>
    </row>
    <row r="131" spans="2:6" x14ac:dyDescent="0.3">
      <c r="B131" t="s">
        <v>2</v>
      </c>
      <c r="C131" t="s">
        <v>38</v>
      </c>
      <c r="D131" t="s">
        <v>23</v>
      </c>
      <c r="E131" s="2">
        <v>4417</v>
      </c>
      <c r="F131" s="3">
        <v>153</v>
      </c>
    </row>
    <row r="132" spans="2:6" x14ac:dyDescent="0.3">
      <c r="B132" t="s">
        <v>9</v>
      </c>
      <c r="C132" t="s">
        <v>34</v>
      </c>
      <c r="D132" t="s">
        <v>28</v>
      </c>
      <c r="E132" s="2">
        <v>14329</v>
      </c>
      <c r="F132" s="3">
        <v>150</v>
      </c>
    </row>
    <row r="133" spans="2:6" x14ac:dyDescent="0.3">
      <c r="B133" t="s">
        <v>8</v>
      </c>
      <c r="C133" t="s">
        <v>36</v>
      </c>
      <c r="D133" t="s">
        <v>23</v>
      </c>
      <c r="E133" s="2">
        <v>5019</v>
      </c>
      <c r="F133" s="3">
        <v>150</v>
      </c>
    </row>
    <row r="134" spans="2:6" x14ac:dyDescent="0.3">
      <c r="B134" t="s">
        <v>6</v>
      </c>
      <c r="C134" t="s">
        <v>34</v>
      </c>
      <c r="D134" t="s">
        <v>17</v>
      </c>
      <c r="E134" s="2">
        <v>3759</v>
      </c>
      <c r="F134" s="3">
        <v>150</v>
      </c>
    </row>
    <row r="135" spans="2:6" x14ac:dyDescent="0.3">
      <c r="B135" t="s">
        <v>8</v>
      </c>
      <c r="C135" t="s">
        <v>37</v>
      </c>
      <c r="D135" t="s">
        <v>30</v>
      </c>
      <c r="E135" s="2">
        <v>42</v>
      </c>
      <c r="F135" s="3">
        <v>150</v>
      </c>
    </row>
    <row r="136" spans="2:6" x14ac:dyDescent="0.3">
      <c r="B136" t="s">
        <v>9</v>
      </c>
      <c r="C136" t="s">
        <v>35</v>
      </c>
      <c r="D136" t="s">
        <v>4</v>
      </c>
      <c r="E136" s="2">
        <v>959</v>
      </c>
      <c r="F136" s="3">
        <v>147</v>
      </c>
    </row>
    <row r="137" spans="2:6" x14ac:dyDescent="0.3">
      <c r="B137" t="s">
        <v>2</v>
      </c>
      <c r="C137" t="s">
        <v>39</v>
      </c>
      <c r="D137" t="s">
        <v>28</v>
      </c>
      <c r="E137" s="2">
        <v>6027</v>
      </c>
      <c r="F137" s="3">
        <v>144</v>
      </c>
    </row>
    <row r="138" spans="2:6" x14ac:dyDescent="0.3">
      <c r="B138" t="s">
        <v>3</v>
      </c>
      <c r="C138" t="s">
        <v>37</v>
      </c>
      <c r="D138" t="s">
        <v>17</v>
      </c>
      <c r="E138" s="2">
        <v>3983</v>
      </c>
      <c r="F138" s="3">
        <v>144</v>
      </c>
    </row>
    <row r="139" spans="2:6" x14ac:dyDescent="0.3">
      <c r="B139" t="s">
        <v>9</v>
      </c>
      <c r="C139" t="s">
        <v>35</v>
      </c>
      <c r="D139" t="s">
        <v>27</v>
      </c>
      <c r="E139" s="2">
        <v>2429</v>
      </c>
      <c r="F139" s="3">
        <v>144</v>
      </c>
    </row>
    <row r="140" spans="2:6" x14ac:dyDescent="0.3">
      <c r="B140" t="s">
        <v>41</v>
      </c>
      <c r="C140" t="s">
        <v>34</v>
      </c>
      <c r="D140" t="s">
        <v>22</v>
      </c>
      <c r="E140" s="2">
        <v>336</v>
      </c>
      <c r="F140" s="3">
        <v>144</v>
      </c>
    </row>
    <row r="141" spans="2:6" x14ac:dyDescent="0.3">
      <c r="B141" t="s">
        <v>10</v>
      </c>
      <c r="C141" t="s">
        <v>38</v>
      </c>
      <c r="D141" t="s">
        <v>22</v>
      </c>
      <c r="E141" s="2">
        <v>2205</v>
      </c>
      <c r="F141" s="3">
        <v>141</v>
      </c>
    </row>
    <row r="142" spans="2:6" x14ac:dyDescent="0.3">
      <c r="B142" t="s">
        <v>2</v>
      </c>
      <c r="C142" t="s">
        <v>39</v>
      </c>
      <c r="D142" t="s">
        <v>22</v>
      </c>
      <c r="E142" s="2">
        <v>1568</v>
      </c>
      <c r="F142" s="3">
        <v>141</v>
      </c>
    </row>
    <row r="143" spans="2:6" x14ac:dyDescent="0.3">
      <c r="B143" t="s">
        <v>2</v>
      </c>
      <c r="C143" t="s">
        <v>37</v>
      </c>
      <c r="D143" t="s">
        <v>18</v>
      </c>
      <c r="E143" s="2">
        <v>11571</v>
      </c>
      <c r="F143" s="3">
        <v>138</v>
      </c>
    </row>
    <row r="144" spans="2:6" x14ac:dyDescent="0.3">
      <c r="B144" t="s">
        <v>7</v>
      </c>
      <c r="C144" t="s">
        <v>34</v>
      </c>
      <c r="D144" t="s">
        <v>20</v>
      </c>
      <c r="E144" s="2">
        <v>2205</v>
      </c>
      <c r="F144" s="3">
        <v>138</v>
      </c>
    </row>
    <row r="145" spans="2:6" x14ac:dyDescent="0.3">
      <c r="B145" t="s">
        <v>40</v>
      </c>
      <c r="C145" t="s">
        <v>34</v>
      </c>
      <c r="D145" t="s">
        <v>27</v>
      </c>
      <c r="E145" s="2">
        <v>2289</v>
      </c>
      <c r="F145" s="3">
        <v>135</v>
      </c>
    </row>
    <row r="146" spans="2:6" x14ac:dyDescent="0.3">
      <c r="B146" t="s">
        <v>6</v>
      </c>
      <c r="C146" t="s">
        <v>36</v>
      </c>
      <c r="D146" t="s">
        <v>29</v>
      </c>
      <c r="E146" s="2">
        <v>1400</v>
      </c>
      <c r="F146" s="3">
        <v>135</v>
      </c>
    </row>
    <row r="147" spans="2:6" x14ac:dyDescent="0.3">
      <c r="B147" t="s">
        <v>6</v>
      </c>
      <c r="C147" t="s">
        <v>38</v>
      </c>
      <c r="D147" t="s">
        <v>33</v>
      </c>
      <c r="E147" s="2">
        <v>959</v>
      </c>
      <c r="F147" s="3">
        <v>135</v>
      </c>
    </row>
    <row r="148" spans="2:6" x14ac:dyDescent="0.3">
      <c r="B148" t="s">
        <v>40</v>
      </c>
      <c r="C148" t="s">
        <v>39</v>
      </c>
      <c r="D148" t="s">
        <v>29</v>
      </c>
      <c r="E148" s="2">
        <v>0</v>
      </c>
      <c r="F148" s="3">
        <v>135</v>
      </c>
    </row>
    <row r="149" spans="2:6" x14ac:dyDescent="0.3">
      <c r="B149" t="s">
        <v>41</v>
      </c>
      <c r="C149" t="s">
        <v>35</v>
      </c>
      <c r="D149" t="s">
        <v>27</v>
      </c>
      <c r="E149" s="2">
        <v>847</v>
      </c>
      <c r="F149" s="3">
        <v>129</v>
      </c>
    </row>
    <row r="150" spans="2:6" x14ac:dyDescent="0.3">
      <c r="B150" t="s">
        <v>10</v>
      </c>
      <c r="C150" t="s">
        <v>38</v>
      </c>
      <c r="D150" t="s">
        <v>4</v>
      </c>
      <c r="E150" s="2">
        <v>6860</v>
      </c>
      <c r="F150" s="3">
        <v>126</v>
      </c>
    </row>
    <row r="151" spans="2:6" x14ac:dyDescent="0.3">
      <c r="B151" t="s">
        <v>41</v>
      </c>
      <c r="C151" t="s">
        <v>34</v>
      </c>
      <c r="D151" t="s">
        <v>23</v>
      </c>
      <c r="E151" s="2">
        <v>4935</v>
      </c>
      <c r="F151" s="3">
        <v>126</v>
      </c>
    </row>
    <row r="152" spans="2:6" x14ac:dyDescent="0.3">
      <c r="B152" t="s">
        <v>2</v>
      </c>
      <c r="C152" t="s">
        <v>39</v>
      </c>
      <c r="D152" t="s">
        <v>33</v>
      </c>
      <c r="E152" s="2">
        <v>4018</v>
      </c>
      <c r="F152" s="3">
        <v>126</v>
      </c>
    </row>
    <row r="153" spans="2:6" x14ac:dyDescent="0.3">
      <c r="B153" t="s">
        <v>40</v>
      </c>
      <c r="C153" t="s">
        <v>35</v>
      </c>
      <c r="D153" t="s">
        <v>29</v>
      </c>
      <c r="E153" s="2">
        <v>1617</v>
      </c>
      <c r="F153" s="3">
        <v>126</v>
      </c>
    </row>
    <row r="154" spans="2:6" x14ac:dyDescent="0.3">
      <c r="B154" t="s">
        <v>8</v>
      </c>
      <c r="C154" t="s">
        <v>35</v>
      </c>
      <c r="D154" t="s">
        <v>33</v>
      </c>
      <c r="E154" s="2">
        <v>357</v>
      </c>
      <c r="F154" s="3">
        <v>126</v>
      </c>
    </row>
    <row r="155" spans="2:6" x14ac:dyDescent="0.3">
      <c r="B155" t="s">
        <v>6</v>
      </c>
      <c r="C155" t="s">
        <v>34</v>
      </c>
      <c r="D155" t="s">
        <v>32</v>
      </c>
      <c r="E155" s="2">
        <v>6734</v>
      </c>
      <c r="F155" s="3">
        <v>123</v>
      </c>
    </row>
    <row r="156" spans="2:6" x14ac:dyDescent="0.3">
      <c r="B156" t="s">
        <v>6</v>
      </c>
      <c r="C156" t="s">
        <v>35</v>
      </c>
      <c r="D156" t="s">
        <v>30</v>
      </c>
      <c r="E156" s="2">
        <v>4781</v>
      </c>
      <c r="F156" s="3">
        <v>123</v>
      </c>
    </row>
    <row r="157" spans="2:6" x14ac:dyDescent="0.3">
      <c r="B157" t="s">
        <v>41</v>
      </c>
      <c r="C157" t="s">
        <v>37</v>
      </c>
      <c r="D157" t="s">
        <v>20</v>
      </c>
      <c r="E157" s="2">
        <v>3388</v>
      </c>
      <c r="F157" s="3">
        <v>123</v>
      </c>
    </row>
    <row r="158" spans="2:6" x14ac:dyDescent="0.3">
      <c r="B158" t="s">
        <v>6</v>
      </c>
      <c r="C158" t="s">
        <v>38</v>
      </c>
      <c r="D158" t="s">
        <v>13</v>
      </c>
      <c r="E158" s="2">
        <v>2317</v>
      </c>
      <c r="F158" s="3">
        <v>123</v>
      </c>
    </row>
    <row r="159" spans="2:6" x14ac:dyDescent="0.3">
      <c r="B159" t="s">
        <v>10</v>
      </c>
      <c r="C159" t="s">
        <v>38</v>
      </c>
      <c r="D159" t="s">
        <v>13</v>
      </c>
      <c r="E159" s="2">
        <v>63</v>
      </c>
      <c r="F159" s="3">
        <v>123</v>
      </c>
    </row>
    <row r="160" spans="2:6" x14ac:dyDescent="0.3">
      <c r="B160" t="s">
        <v>6</v>
      </c>
      <c r="C160" t="s">
        <v>36</v>
      </c>
      <c r="D160" t="s">
        <v>4</v>
      </c>
      <c r="E160" s="2">
        <v>10073</v>
      </c>
      <c r="F160" s="3">
        <v>120</v>
      </c>
    </row>
    <row r="161" spans="2:6" x14ac:dyDescent="0.3">
      <c r="B161" t="s">
        <v>2</v>
      </c>
      <c r="C161" t="s">
        <v>34</v>
      </c>
      <c r="D161" t="s">
        <v>19</v>
      </c>
      <c r="E161" s="2">
        <v>7511</v>
      </c>
      <c r="F161" s="3">
        <v>120</v>
      </c>
    </row>
    <row r="162" spans="2:6" x14ac:dyDescent="0.3">
      <c r="B162" t="s">
        <v>9</v>
      </c>
      <c r="C162" t="s">
        <v>38</v>
      </c>
      <c r="D162" t="s">
        <v>16</v>
      </c>
      <c r="E162" s="2">
        <v>2646</v>
      </c>
      <c r="F162" s="3">
        <v>120</v>
      </c>
    </row>
    <row r="163" spans="2:6" x14ac:dyDescent="0.3">
      <c r="B163" t="s">
        <v>3</v>
      </c>
      <c r="C163" t="s">
        <v>34</v>
      </c>
      <c r="D163" t="s">
        <v>23</v>
      </c>
      <c r="E163" s="2">
        <v>2212</v>
      </c>
      <c r="F163" s="3">
        <v>117</v>
      </c>
    </row>
    <row r="164" spans="2:6" x14ac:dyDescent="0.3">
      <c r="B164" t="s">
        <v>7</v>
      </c>
      <c r="C164" t="s">
        <v>36</v>
      </c>
      <c r="D164" t="s">
        <v>31</v>
      </c>
      <c r="E164" s="2">
        <v>2149</v>
      </c>
      <c r="F164" s="3">
        <v>117</v>
      </c>
    </row>
    <row r="165" spans="2:6" x14ac:dyDescent="0.3">
      <c r="B165" t="s">
        <v>2</v>
      </c>
      <c r="C165" t="s">
        <v>39</v>
      </c>
      <c r="D165" t="s">
        <v>16</v>
      </c>
      <c r="E165" s="2">
        <v>2016</v>
      </c>
      <c r="F165" s="3">
        <v>117</v>
      </c>
    </row>
    <row r="166" spans="2:6" x14ac:dyDescent="0.3">
      <c r="B166" t="s">
        <v>7</v>
      </c>
      <c r="C166" t="s">
        <v>35</v>
      </c>
      <c r="D166" t="s">
        <v>24</v>
      </c>
      <c r="E166" s="2">
        <v>2793</v>
      </c>
      <c r="F166" s="3">
        <v>114</v>
      </c>
    </row>
    <row r="167" spans="2:6" x14ac:dyDescent="0.3">
      <c r="B167" t="s">
        <v>9</v>
      </c>
      <c r="C167" t="s">
        <v>36</v>
      </c>
      <c r="D167" t="s">
        <v>25</v>
      </c>
      <c r="E167" s="2">
        <v>2142</v>
      </c>
      <c r="F167" s="3">
        <v>114</v>
      </c>
    </row>
    <row r="168" spans="2:6" x14ac:dyDescent="0.3">
      <c r="B168" t="s">
        <v>40</v>
      </c>
      <c r="C168" t="s">
        <v>37</v>
      </c>
      <c r="D168" t="s">
        <v>30</v>
      </c>
      <c r="E168" s="2">
        <v>1624</v>
      </c>
      <c r="F168" s="3">
        <v>114</v>
      </c>
    </row>
    <row r="169" spans="2:6" x14ac:dyDescent="0.3">
      <c r="B169" t="s">
        <v>7</v>
      </c>
      <c r="C169" t="s">
        <v>37</v>
      </c>
      <c r="D169" t="s">
        <v>17</v>
      </c>
      <c r="E169" s="2">
        <v>4487</v>
      </c>
      <c r="F169" s="3">
        <v>111</v>
      </c>
    </row>
    <row r="170" spans="2:6" x14ac:dyDescent="0.3">
      <c r="B170" t="s">
        <v>5</v>
      </c>
      <c r="C170" t="s">
        <v>36</v>
      </c>
      <c r="D170" t="s">
        <v>30</v>
      </c>
      <c r="E170" s="2">
        <v>1526</v>
      </c>
      <c r="F170" s="3">
        <v>105</v>
      </c>
    </row>
    <row r="171" spans="2:6" x14ac:dyDescent="0.3">
      <c r="B171" t="s">
        <v>41</v>
      </c>
      <c r="C171" t="s">
        <v>37</v>
      </c>
      <c r="D171" t="s">
        <v>24</v>
      </c>
      <c r="E171" s="2">
        <v>6398</v>
      </c>
      <c r="F171" s="3">
        <v>102</v>
      </c>
    </row>
    <row r="172" spans="2:6" x14ac:dyDescent="0.3">
      <c r="B172" t="s">
        <v>40</v>
      </c>
      <c r="C172" t="s">
        <v>38</v>
      </c>
      <c r="D172" t="s">
        <v>4</v>
      </c>
      <c r="E172" s="2">
        <v>6125</v>
      </c>
      <c r="F172" s="3">
        <v>102</v>
      </c>
    </row>
    <row r="173" spans="2:6" x14ac:dyDescent="0.3">
      <c r="B173" t="s">
        <v>9</v>
      </c>
      <c r="C173" t="s">
        <v>38</v>
      </c>
      <c r="D173" t="s">
        <v>25</v>
      </c>
      <c r="E173" s="2">
        <v>3850</v>
      </c>
      <c r="F173" s="3">
        <v>102</v>
      </c>
    </row>
    <row r="174" spans="2:6" x14ac:dyDescent="0.3">
      <c r="B174" t="s">
        <v>5</v>
      </c>
      <c r="C174" t="s">
        <v>34</v>
      </c>
      <c r="D174" t="s">
        <v>29</v>
      </c>
      <c r="E174" s="2">
        <v>2891</v>
      </c>
      <c r="F174" s="3">
        <v>102</v>
      </c>
    </row>
    <row r="175" spans="2:6" x14ac:dyDescent="0.3">
      <c r="B175" t="s">
        <v>3</v>
      </c>
      <c r="C175" t="s">
        <v>39</v>
      </c>
      <c r="D175" t="s">
        <v>28</v>
      </c>
      <c r="E175" s="2">
        <v>1652</v>
      </c>
      <c r="F175" s="3">
        <v>102</v>
      </c>
    </row>
    <row r="176" spans="2:6" x14ac:dyDescent="0.3">
      <c r="B176" t="s">
        <v>6</v>
      </c>
      <c r="C176" t="s">
        <v>37</v>
      </c>
      <c r="D176" t="s">
        <v>18</v>
      </c>
      <c r="E176" s="2">
        <v>1505</v>
      </c>
      <c r="F176" s="3">
        <v>102</v>
      </c>
    </row>
    <row r="177" spans="2:6" x14ac:dyDescent="0.3">
      <c r="B177" t="s">
        <v>9</v>
      </c>
      <c r="C177" t="s">
        <v>38</v>
      </c>
      <c r="D177" t="s">
        <v>26</v>
      </c>
      <c r="E177" s="2">
        <v>2436</v>
      </c>
      <c r="F177" s="3">
        <v>99</v>
      </c>
    </row>
    <row r="178" spans="2:6" x14ac:dyDescent="0.3">
      <c r="B178" t="s">
        <v>41</v>
      </c>
      <c r="C178" t="s">
        <v>35</v>
      </c>
      <c r="D178" t="s">
        <v>19</v>
      </c>
      <c r="E178" s="2">
        <v>609</v>
      </c>
      <c r="F178" s="3">
        <v>99</v>
      </c>
    </row>
    <row r="179" spans="2:6" x14ac:dyDescent="0.3">
      <c r="B179" t="s">
        <v>9</v>
      </c>
      <c r="C179" t="s">
        <v>37</v>
      </c>
      <c r="D179" t="s">
        <v>20</v>
      </c>
      <c r="E179" s="2">
        <v>7273</v>
      </c>
      <c r="F179" s="3">
        <v>96</v>
      </c>
    </row>
    <row r="180" spans="2:6" x14ac:dyDescent="0.3">
      <c r="B180" t="s">
        <v>10</v>
      </c>
      <c r="C180" t="s">
        <v>35</v>
      </c>
      <c r="D180" t="s">
        <v>14</v>
      </c>
      <c r="E180" s="2">
        <v>3472</v>
      </c>
      <c r="F180" s="3">
        <v>96</v>
      </c>
    </row>
    <row r="181" spans="2:6" x14ac:dyDescent="0.3">
      <c r="B181" t="s">
        <v>7</v>
      </c>
      <c r="C181" t="s">
        <v>34</v>
      </c>
      <c r="D181" t="s">
        <v>25</v>
      </c>
      <c r="E181" s="2">
        <v>1568</v>
      </c>
      <c r="F181" s="3">
        <v>96</v>
      </c>
    </row>
    <row r="182" spans="2:6" x14ac:dyDescent="0.3">
      <c r="B182" t="s">
        <v>40</v>
      </c>
      <c r="C182" t="s">
        <v>37</v>
      </c>
      <c r="D182" t="s">
        <v>27</v>
      </c>
      <c r="E182" s="2">
        <v>6132</v>
      </c>
      <c r="F182" s="3">
        <v>93</v>
      </c>
    </row>
    <row r="183" spans="2:6" x14ac:dyDescent="0.3">
      <c r="B183" t="s">
        <v>3</v>
      </c>
      <c r="C183" t="s">
        <v>34</v>
      </c>
      <c r="D183" t="s">
        <v>17</v>
      </c>
      <c r="E183" s="2">
        <v>2919</v>
      </c>
      <c r="F183" s="3">
        <v>93</v>
      </c>
    </row>
    <row r="184" spans="2:6" x14ac:dyDescent="0.3">
      <c r="B184" t="s">
        <v>9</v>
      </c>
      <c r="C184" t="s">
        <v>37</v>
      </c>
      <c r="D184" t="s">
        <v>23</v>
      </c>
      <c r="E184" s="2">
        <v>2737</v>
      </c>
      <c r="F184" s="3">
        <v>93</v>
      </c>
    </row>
    <row r="185" spans="2:6" x14ac:dyDescent="0.3">
      <c r="B185" t="s">
        <v>5</v>
      </c>
      <c r="C185" t="s">
        <v>34</v>
      </c>
      <c r="D185" t="s">
        <v>33</v>
      </c>
      <c r="E185" s="2">
        <v>1652</v>
      </c>
      <c r="F185" s="3">
        <v>93</v>
      </c>
    </row>
    <row r="186" spans="2:6" x14ac:dyDescent="0.3">
      <c r="B186" t="s">
        <v>10</v>
      </c>
      <c r="C186" t="s">
        <v>34</v>
      </c>
      <c r="D186" t="s">
        <v>25</v>
      </c>
      <c r="E186" s="2">
        <v>1428</v>
      </c>
      <c r="F186" s="3">
        <v>93</v>
      </c>
    </row>
    <row r="187" spans="2:6" x14ac:dyDescent="0.3">
      <c r="B187" t="s">
        <v>40</v>
      </c>
      <c r="C187" t="s">
        <v>36</v>
      </c>
      <c r="D187" t="s">
        <v>33</v>
      </c>
      <c r="E187" s="2">
        <v>9772</v>
      </c>
      <c r="F187" s="3">
        <v>90</v>
      </c>
    </row>
    <row r="188" spans="2:6" x14ac:dyDescent="0.3">
      <c r="B188" t="s">
        <v>9</v>
      </c>
      <c r="C188" t="s">
        <v>34</v>
      </c>
      <c r="D188" t="s">
        <v>23</v>
      </c>
      <c r="E188" s="2">
        <v>8155</v>
      </c>
      <c r="F188" s="3">
        <v>90</v>
      </c>
    </row>
    <row r="189" spans="2:6" x14ac:dyDescent="0.3">
      <c r="B189" t="s">
        <v>40</v>
      </c>
      <c r="C189" t="s">
        <v>38</v>
      </c>
      <c r="D189" t="s">
        <v>25</v>
      </c>
      <c r="E189" s="2">
        <v>2541</v>
      </c>
      <c r="F189" s="3">
        <v>90</v>
      </c>
    </row>
    <row r="190" spans="2:6" x14ac:dyDescent="0.3">
      <c r="B190" t="s">
        <v>9</v>
      </c>
      <c r="C190" t="s">
        <v>38</v>
      </c>
      <c r="D190" t="s">
        <v>33</v>
      </c>
      <c r="E190" s="2">
        <v>9506</v>
      </c>
      <c r="F190" s="3">
        <v>87</v>
      </c>
    </row>
    <row r="191" spans="2:6" x14ac:dyDescent="0.3">
      <c r="B191" t="s">
        <v>6</v>
      </c>
      <c r="C191" t="s">
        <v>37</v>
      </c>
      <c r="D191" t="s">
        <v>31</v>
      </c>
      <c r="E191" s="2">
        <v>7693</v>
      </c>
      <c r="F191" s="3">
        <v>87</v>
      </c>
    </row>
    <row r="192" spans="2:6" x14ac:dyDescent="0.3">
      <c r="B192" t="s">
        <v>10</v>
      </c>
      <c r="C192" t="s">
        <v>34</v>
      </c>
      <c r="D192" t="s">
        <v>17</v>
      </c>
      <c r="E192" s="2">
        <v>700</v>
      </c>
      <c r="F192" s="3">
        <v>87</v>
      </c>
    </row>
    <row r="193" spans="2:6" x14ac:dyDescent="0.3">
      <c r="B193" t="s">
        <v>40</v>
      </c>
      <c r="C193" t="s">
        <v>38</v>
      </c>
      <c r="D193" t="s">
        <v>26</v>
      </c>
      <c r="E193" s="2">
        <v>609</v>
      </c>
      <c r="F193" s="3">
        <v>87</v>
      </c>
    </row>
    <row r="194" spans="2:6" x14ac:dyDescent="0.3">
      <c r="B194" t="s">
        <v>8</v>
      </c>
      <c r="C194" t="s">
        <v>37</v>
      </c>
      <c r="D194" t="s">
        <v>21</v>
      </c>
      <c r="E194" s="2">
        <v>434</v>
      </c>
      <c r="F194" s="3">
        <v>87</v>
      </c>
    </row>
    <row r="195" spans="2:6" x14ac:dyDescent="0.3">
      <c r="B195" t="s">
        <v>7</v>
      </c>
      <c r="C195" t="s">
        <v>36</v>
      </c>
      <c r="D195" t="s">
        <v>32</v>
      </c>
      <c r="E195" s="2">
        <v>280</v>
      </c>
      <c r="F195" s="3">
        <v>87</v>
      </c>
    </row>
    <row r="196" spans="2:6" x14ac:dyDescent="0.3">
      <c r="B196" t="s">
        <v>41</v>
      </c>
      <c r="C196" t="s">
        <v>36</v>
      </c>
      <c r="D196" t="s">
        <v>32</v>
      </c>
      <c r="E196" s="2">
        <v>10304</v>
      </c>
      <c r="F196" s="3">
        <v>84</v>
      </c>
    </row>
    <row r="197" spans="2:6" x14ac:dyDescent="0.3">
      <c r="B197" t="s">
        <v>5</v>
      </c>
      <c r="C197" t="s">
        <v>35</v>
      </c>
      <c r="D197" t="s">
        <v>22</v>
      </c>
      <c r="E197" s="2">
        <v>490</v>
      </c>
      <c r="F197" s="3">
        <v>84</v>
      </c>
    </row>
    <row r="198" spans="2:6" x14ac:dyDescent="0.3">
      <c r="B198" t="s">
        <v>8</v>
      </c>
      <c r="C198" t="s">
        <v>38</v>
      </c>
      <c r="D198" t="s">
        <v>22</v>
      </c>
      <c r="E198" s="2">
        <v>168</v>
      </c>
      <c r="F198" s="3">
        <v>84</v>
      </c>
    </row>
    <row r="199" spans="2:6" x14ac:dyDescent="0.3">
      <c r="B199" t="s">
        <v>2</v>
      </c>
      <c r="C199" t="s">
        <v>39</v>
      </c>
      <c r="D199" t="s">
        <v>27</v>
      </c>
      <c r="E199" s="2">
        <v>7812</v>
      </c>
      <c r="F199" s="3">
        <v>81</v>
      </c>
    </row>
    <row r="200" spans="2:6" x14ac:dyDescent="0.3">
      <c r="B200" t="s">
        <v>5</v>
      </c>
      <c r="C200" t="s">
        <v>39</v>
      </c>
      <c r="D200" t="s">
        <v>22</v>
      </c>
      <c r="E200" s="2">
        <v>6909</v>
      </c>
      <c r="F200" s="3">
        <v>81</v>
      </c>
    </row>
    <row r="201" spans="2:6" x14ac:dyDescent="0.3">
      <c r="B201" t="s">
        <v>8</v>
      </c>
      <c r="C201" t="s">
        <v>35</v>
      </c>
      <c r="D201" t="s">
        <v>30</v>
      </c>
      <c r="E201" s="2">
        <v>3598</v>
      </c>
      <c r="F201" s="3">
        <v>81</v>
      </c>
    </row>
    <row r="202" spans="2:6" x14ac:dyDescent="0.3">
      <c r="B202" t="s">
        <v>6</v>
      </c>
      <c r="C202" t="s">
        <v>37</v>
      </c>
      <c r="D202" t="s">
        <v>30</v>
      </c>
      <c r="E202" s="2">
        <v>560</v>
      </c>
      <c r="F202" s="3">
        <v>81</v>
      </c>
    </row>
    <row r="203" spans="2:6" x14ac:dyDescent="0.3">
      <c r="B203" t="s">
        <v>8</v>
      </c>
      <c r="C203" t="s">
        <v>38</v>
      </c>
      <c r="D203" t="s">
        <v>21</v>
      </c>
      <c r="E203" s="2">
        <v>6433</v>
      </c>
      <c r="F203" s="3">
        <v>78</v>
      </c>
    </row>
    <row r="204" spans="2:6" x14ac:dyDescent="0.3">
      <c r="B204" t="s">
        <v>3</v>
      </c>
      <c r="C204" t="s">
        <v>35</v>
      </c>
      <c r="D204" t="s">
        <v>23</v>
      </c>
      <c r="E204" s="2">
        <v>2023</v>
      </c>
      <c r="F204" s="3">
        <v>78</v>
      </c>
    </row>
    <row r="205" spans="2:6" x14ac:dyDescent="0.3">
      <c r="B205" t="s">
        <v>2</v>
      </c>
      <c r="C205" t="s">
        <v>36</v>
      </c>
      <c r="D205" t="s">
        <v>29</v>
      </c>
      <c r="E205" s="2">
        <v>8211</v>
      </c>
      <c r="F205" s="3">
        <v>75</v>
      </c>
    </row>
    <row r="206" spans="2:6" x14ac:dyDescent="0.3">
      <c r="B206" t="s">
        <v>6</v>
      </c>
      <c r="C206" t="s">
        <v>34</v>
      </c>
      <c r="D206" t="s">
        <v>29</v>
      </c>
      <c r="E206" s="2">
        <v>3339</v>
      </c>
      <c r="F206" s="3">
        <v>75</v>
      </c>
    </row>
    <row r="207" spans="2:6" x14ac:dyDescent="0.3">
      <c r="B207" t="s">
        <v>7</v>
      </c>
      <c r="C207" t="s">
        <v>34</v>
      </c>
      <c r="D207" t="s">
        <v>32</v>
      </c>
      <c r="E207" s="2">
        <v>3262</v>
      </c>
      <c r="F207" s="3">
        <v>75</v>
      </c>
    </row>
    <row r="208" spans="2:6" x14ac:dyDescent="0.3">
      <c r="B208" t="s">
        <v>40</v>
      </c>
      <c r="C208" t="s">
        <v>34</v>
      </c>
      <c r="D208" t="s">
        <v>23</v>
      </c>
      <c r="E208" s="2">
        <v>2779</v>
      </c>
      <c r="F208" s="3">
        <v>75</v>
      </c>
    </row>
    <row r="209" spans="2:6" x14ac:dyDescent="0.3">
      <c r="B209" t="s">
        <v>6</v>
      </c>
      <c r="C209" t="s">
        <v>34</v>
      </c>
      <c r="D209" t="s">
        <v>16</v>
      </c>
      <c r="E209" s="2">
        <v>2219</v>
      </c>
      <c r="F209" s="3">
        <v>75</v>
      </c>
    </row>
    <row r="210" spans="2:6" x14ac:dyDescent="0.3">
      <c r="B210" t="s">
        <v>7</v>
      </c>
      <c r="C210" t="s">
        <v>38</v>
      </c>
      <c r="D210" t="s">
        <v>14</v>
      </c>
      <c r="E210" s="2">
        <v>1281</v>
      </c>
      <c r="F210" s="3">
        <v>75</v>
      </c>
    </row>
    <row r="211" spans="2:6" x14ac:dyDescent="0.3">
      <c r="B211" t="s">
        <v>10</v>
      </c>
      <c r="C211" t="s">
        <v>36</v>
      </c>
      <c r="D211" t="s">
        <v>13</v>
      </c>
      <c r="E211" s="2">
        <v>945</v>
      </c>
      <c r="F211" s="3">
        <v>75</v>
      </c>
    </row>
    <row r="212" spans="2:6" x14ac:dyDescent="0.3">
      <c r="B212" t="s">
        <v>5</v>
      </c>
      <c r="C212" t="s">
        <v>37</v>
      </c>
      <c r="D212" t="s">
        <v>22</v>
      </c>
      <c r="E212" s="2">
        <v>518</v>
      </c>
      <c r="F212" s="3">
        <v>75</v>
      </c>
    </row>
    <row r="213" spans="2:6" x14ac:dyDescent="0.3">
      <c r="B213" t="s">
        <v>6</v>
      </c>
      <c r="C213" t="s">
        <v>38</v>
      </c>
      <c r="D213" t="s">
        <v>25</v>
      </c>
      <c r="E213" s="2">
        <v>469</v>
      </c>
      <c r="F213" s="3">
        <v>75</v>
      </c>
    </row>
    <row r="214" spans="2:6" x14ac:dyDescent="0.3">
      <c r="B214" t="s">
        <v>40</v>
      </c>
      <c r="C214" t="s">
        <v>37</v>
      </c>
      <c r="D214" t="s">
        <v>29</v>
      </c>
      <c r="E214" s="2">
        <v>9002</v>
      </c>
      <c r="F214" s="3">
        <v>72</v>
      </c>
    </row>
    <row r="215" spans="2:6" x14ac:dyDescent="0.3">
      <c r="B215" t="s">
        <v>41</v>
      </c>
      <c r="C215" t="s">
        <v>39</v>
      </c>
      <c r="D215" t="s">
        <v>14</v>
      </c>
      <c r="E215" s="2">
        <v>3976</v>
      </c>
      <c r="F215" s="3">
        <v>72</v>
      </c>
    </row>
    <row r="216" spans="2:6" x14ac:dyDescent="0.3">
      <c r="B216" t="s">
        <v>9</v>
      </c>
      <c r="C216" t="s">
        <v>39</v>
      </c>
      <c r="D216" t="s">
        <v>25</v>
      </c>
      <c r="E216" s="2">
        <v>3192</v>
      </c>
      <c r="F216" s="3">
        <v>72</v>
      </c>
    </row>
    <row r="217" spans="2:6" x14ac:dyDescent="0.3">
      <c r="B217" t="s">
        <v>10</v>
      </c>
      <c r="C217" t="s">
        <v>36</v>
      </c>
      <c r="D217" t="s">
        <v>27</v>
      </c>
      <c r="E217" s="2">
        <v>1407</v>
      </c>
      <c r="F217" s="3">
        <v>72</v>
      </c>
    </row>
    <row r="218" spans="2:6" x14ac:dyDescent="0.3">
      <c r="B218" t="s">
        <v>41</v>
      </c>
      <c r="C218" t="s">
        <v>35</v>
      </c>
      <c r="D218" t="s">
        <v>13</v>
      </c>
      <c r="E218" s="2">
        <v>4760</v>
      </c>
      <c r="F218" s="3">
        <v>69</v>
      </c>
    </row>
    <row r="219" spans="2:6" x14ac:dyDescent="0.3">
      <c r="B219" t="s">
        <v>3</v>
      </c>
      <c r="C219" t="s">
        <v>35</v>
      </c>
      <c r="D219" t="s">
        <v>29</v>
      </c>
      <c r="E219" s="2">
        <v>2114</v>
      </c>
      <c r="F219" s="3">
        <v>66</v>
      </c>
    </row>
    <row r="220" spans="2:6" x14ac:dyDescent="0.3">
      <c r="B220" t="s">
        <v>5</v>
      </c>
      <c r="C220" t="s">
        <v>36</v>
      </c>
      <c r="D220" t="s">
        <v>13</v>
      </c>
      <c r="E220" s="2">
        <v>6146</v>
      </c>
      <c r="F220" s="3">
        <v>63</v>
      </c>
    </row>
    <row r="221" spans="2:6" x14ac:dyDescent="0.3">
      <c r="B221" t="s">
        <v>7</v>
      </c>
      <c r="C221" t="s">
        <v>35</v>
      </c>
      <c r="D221" t="s">
        <v>14</v>
      </c>
      <c r="E221" s="2">
        <v>4606</v>
      </c>
      <c r="F221" s="3">
        <v>63</v>
      </c>
    </row>
    <row r="222" spans="2:6" x14ac:dyDescent="0.3">
      <c r="B222" t="s">
        <v>8</v>
      </c>
      <c r="C222" t="s">
        <v>38</v>
      </c>
      <c r="D222" t="s">
        <v>27</v>
      </c>
      <c r="E222" s="2">
        <v>2268</v>
      </c>
      <c r="F222" s="3">
        <v>63</v>
      </c>
    </row>
    <row r="223" spans="2:6" x14ac:dyDescent="0.3">
      <c r="B223" t="s">
        <v>6</v>
      </c>
      <c r="C223" t="s">
        <v>39</v>
      </c>
      <c r="D223" t="s">
        <v>30</v>
      </c>
      <c r="E223" s="2">
        <v>1638</v>
      </c>
      <c r="F223" s="3">
        <v>63</v>
      </c>
    </row>
    <row r="224" spans="2:6" x14ac:dyDescent="0.3">
      <c r="B224" t="s">
        <v>6</v>
      </c>
      <c r="C224" t="s">
        <v>36</v>
      </c>
      <c r="D224" t="s">
        <v>21</v>
      </c>
      <c r="E224" s="2">
        <v>497</v>
      </c>
      <c r="F224" s="3">
        <v>63</v>
      </c>
    </row>
    <row r="225" spans="2:6" x14ac:dyDescent="0.3">
      <c r="B225" t="s">
        <v>9</v>
      </c>
      <c r="C225" t="s">
        <v>38</v>
      </c>
      <c r="D225" t="s">
        <v>24</v>
      </c>
      <c r="E225" s="2">
        <v>4137</v>
      </c>
      <c r="F225" s="3">
        <v>60</v>
      </c>
    </row>
    <row r="226" spans="2:6" x14ac:dyDescent="0.3">
      <c r="B226" t="s">
        <v>9</v>
      </c>
      <c r="C226" t="s">
        <v>36</v>
      </c>
      <c r="D226" t="s">
        <v>30</v>
      </c>
      <c r="E226" s="2">
        <v>9051</v>
      </c>
      <c r="F226" s="3">
        <v>57</v>
      </c>
    </row>
    <row r="227" spans="2:6" x14ac:dyDescent="0.3">
      <c r="B227" t="s">
        <v>5</v>
      </c>
      <c r="C227" t="s">
        <v>38</v>
      </c>
      <c r="D227" t="s">
        <v>13</v>
      </c>
      <c r="E227" s="2">
        <v>7189</v>
      </c>
      <c r="F227" s="3">
        <v>54</v>
      </c>
    </row>
    <row r="228" spans="2:6" x14ac:dyDescent="0.3">
      <c r="B228" t="s">
        <v>7</v>
      </c>
      <c r="C228" t="s">
        <v>37</v>
      </c>
      <c r="D228" t="s">
        <v>30</v>
      </c>
      <c r="E228" s="2">
        <v>6454</v>
      </c>
      <c r="F228" s="3">
        <v>54</v>
      </c>
    </row>
    <row r="229" spans="2:6" x14ac:dyDescent="0.3">
      <c r="B229" t="s">
        <v>3</v>
      </c>
      <c r="C229" t="s">
        <v>34</v>
      </c>
      <c r="D229" t="s">
        <v>26</v>
      </c>
      <c r="E229" s="2">
        <v>3108</v>
      </c>
      <c r="F229" s="3">
        <v>54</v>
      </c>
    </row>
    <row r="230" spans="2:6" x14ac:dyDescent="0.3">
      <c r="B230" t="s">
        <v>6</v>
      </c>
      <c r="C230" t="s">
        <v>38</v>
      </c>
      <c r="D230" t="s">
        <v>31</v>
      </c>
      <c r="E230" s="2">
        <v>2681</v>
      </c>
      <c r="F230" s="3">
        <v>54</v>
      </c>
    </row>
    <row r="231" spans="2:6" x14ac:dyDescent="0.3">
      <c r="B231" t="s">
        <v>2</v>
      </c>
      <c r="C231" t="s">
        <v>37</v>
      </c>
      <c r="D231" t="s">
        <v>14</v>
      </c>
      <c r="E231" s="2">
        <v>1057</v>
      </c>
      <c r="F231" s="3">
        <v>54</v>
      </c>
    </row>
    <row r="232" spans="2:6" x14ac:dyDescent="0.3">
      <c r="B232" t="s">
        <v>2</v>
      </c>
      <c r="C232" t="s">
        <v>34</v>
      </c>
      <c r="D232" t="s">
        <v>13</v>
      </c>
      <c r="E232" s="2">
        <v>252</v>
      </c>
      <c r="F232" s="3">
        <v>54</v>
      </c>
    </row>
    <row r="233" spans="2:6" x14ac:dyDescent="0.3">
      <c r="B233" t="s">
        <v>5</v>
      </c>
      <c r="C233" t="s">
        <v>39</v>
      </c>
      <c r="D233" t="s">
        <v>26</v>
      </c>
      <c r="E233" s="2">
        <v>5236</v>
      </c>
      <c r="F233" s="3">
        <v>51</v>
      </c>
    </row>
    <row r="234" spans="2:6" x14ac:dyDescent="0.3">
      <c r="B234" t="s">
        <v>3</v>
      </c>
      <c r="C234" t="s">
        <v>39</v>
      </c>
      <c r="D234" t="s">
        <v>29</v>
      </c>
      <c r="E234" s="2">
        <v>3640</v>
      </c>
      <c r="F234" s="3">
        <v>51</v>
      </c>
    </row>
    <row r="235" spans="2:6" x14ac:dyDescent="0.3">
      <c r="B235" t="s">
        <v>40</v>
      </c>
      <c r="C235" t="s">
        <v>38</v>
      </c>
      <c r="D235" t="s">
        <v>24</v>
      </c>
      <c r="E235" s="2">
        <v>623</v>
      </c>
      <c r="F235" s="3">
        <v>51</v>
      </c>
    </row>
    <row r="236" spans="2:6" x14ac:dyDescent="0.3">
      <c r="B236" t="s">
        <v>2</v>
      </c>
      <c r="C236" t="s">
        <v>38</v>
      </c>
      <c r="D236" t="s">
        <v>13</v>
      </c>
      <c r="E236" s="2">
        <v>56</v>
      </c>
      <c r="F236" s="3">
        <v>51</v>
      </c>
    </row>
    <row r="237" spans="2:6" x14ac:dyDescent="0.3">
      <c r="B237" t="s">
        <v>40</v>
      </c>
      <c r="C237" t="s">
        <v>34</v>
      </c>
      <c r="D237" t="s">
        <v>26</v>
      </c>
      <c r="E237" s="2">
        <v>6748</v>
      </c>
      <c r="F237" s="3">
        <v>48</v>
      </c>
    </row>
    <row r="238" spans="2:6" x14ac:dyDescent="0.3">
      <c r="B238" t="s">
        <v>7</v>
      </c>
      <c r="C238" t="s">
        <v>37</v>
      </c>
      <c r="D238" t="s">
        <v>33</v>
      </c>
      <c r="E238" s="2">
        <v>6391</v>
      </c>
      <c r="F238" s="3">
        <v>48</v>
      </c>
    </row>
    <row r="239" spans="2:6" x14ac:dyDescent="0.3">
      <c r="B239" t="s">
        <v>7</v>
      </c>
      <c r="C239" t="s">
        <v>34</v>
      </c>
      <c r="D239" t="s">
        <v>33</v>
      </c>
      <c r="E239" s="2">
        <v>2226</v>
      </c>
      <c r="F239" s="3">
        <v>48</v>
      </c>
    </row>
    <row r="240" spans="2:6" x14ac:dyDescent="0.3">
      <c r="B240" t="s">
        <v>40</v>
      </c>
      <c r="C240" t="s">
        <v>35</v>
      </c>
      <c r="D240" t="s">
        <v>24</v>
      </c>
      <c r="E240" s="2">
        <v>1638</v>
      </c>
      <c r="F240" s="3">
        <v>48</v>
      </c>
    </row>
    <row r="241" spans="2:6" x14ac:dyDescent="0.3">
      <c r="B241" t="s">
        <v>6</v>
      </c>
      <c r="C241" t="s">
        <v>34</v>
      </c>
      <c r="D241" t="s">
        <v>4</v>
      </c>
      <c r="E241" s="2">
        <v>525</v>
      </c>
      <c r="F241" s="3">
        <v>48</v>
      </c>
    </row>
    <row r="242" spans="2:6" x14ac:dyDescent="0.3">
      <c r="B242" t="s">
        <v>2</v>
      </c>
      <c r="C242" t="s">
        <v>36</v>
      </c>
      <c r="D242" t="s">
        <v>17</v>
      </c>
      <c r="E242" s="2">
        <v>189</v>
      </c>
      <c r="F242" s="3">
        <v>48</v>
      </c>
    </row>
    <row r="243" spans="2:6" x14ac:dyDescent="0.3">
      <c r="B243" t="s">
        <v>5</v>
      </c>
      <c r="C243" t="s">
        <v>37</v>
      </c>
      <c r="D243" t="s">
        <v>31</v>
      </c>
      <c r="E243" s="2">
        <v>182</v>
      </c>
      <c r="F243" s="3">
        <v>48</v>
      </c>
    </row>
    <row r="244" spans="2:6" x14ac:dyDescent="0.3">
      <c r="B244" t="s">
        <v>5</v>
      </c>
      <c r="C244" t="s">
        <v>38</v>
      </c>
      <c r="D244" t="s">
        <v>25</v>
      </c>
      <c r="E244" s="2">
        <v>7483</v>
      </c>
      <c r="F244" s="3">
        <v>45</v>
      </c>
    </row>
    <row r="245" spans="2:6" x14ac:dyDescent="0.3">
      <c r="B245" t="s">
        <v>8</v>
      </c>
      <c r="C245" t="s">
        <v>37</v>
      </c>
      <c r="D245" t="s">
        <v>26</v>
      </c>
      <c r="E245" s="2">
        <v>6279</v>
      </c>
      <c r="F245" s="3">
        <v>45</v>
      </c>
    </row>
    <row r="246" spans="2:6" x14ac:dyDescent="0.3">
      <c r="B246" t="s">
        <v>9</v>
      </c>
      <c r="C246" t="s">
        <v>37</v>
      </c>
      <c r="D246" t="s">
        <v>28</v>
      </c>
      <c r="E246" s="2">
        <v>2919</v>
      </c>
      <c r="F246" s="3">
        <v>45</v>
      </c>
    </row>
    <row r="247" spans="2:6" x14ac:dyDescent="0.3">
      <c r="B247" t="s">
        <v>40</v>
      </c>
      <c r="C247" t="s">
        <v>38</v>
      </c>
      <c r="D247" t="s">
        <v>29</v>
      </c>
      <c r="E247" s="2">
        <v>2541</v>
      </c>
      <c r="F247" s="3">
        <v>45</v>
      </c>
    </row>
    <row r="248" spans="2:6" x14ac:dyDescent="0.3">
      <c r="B248" t="s">
        <v>7</v>
      </c>
      <c r="C248" t="s">
        <v>36</v>
      </c>
      <c r="D248" t="s">
        <v>22</v>
      </c>
      <c r="E248" s="2">
        <v>8435</v>
      </c>
      <c r="F248" s="3">
        <v>42</v>
      </c>
    </row>
    <row r="249" spans="2:6" x14ac:dyDescent="0.3">
      <c r="B249" t="s">
        <v>3</v>
      </c>
      <c r="C249" t="s">
        <v>34</v>
      </c>
      <c r="D249" t="s">
        <v>25</v>
      </c>
      <c r="E249" s="2">
        <v>6300</v>
      </c>
      <c r="F249" s="3">
        <v>42</v>
      </c>
    </row>
    <row r="250" spans="2:6" x14ac:dyDescent="0.3">
      <c r="B250" t="s">
        <v>40</v>
      </c>
      <c r="C250" t="s">
        <v>39</v>
      </c>
      <c r="D250" t="s">
        <v>15</v>
      </c>
      <c r="E250" s="2">
        <v>5775</v>
      </c>
      <c r="F250" s="3">
        <v>42</v>
      </c>
    </row>
    <row r="251" spans="2:6" x14ac:dyDescent="0.3">
      <c r="B251" t="s">
        <v>2</v>
      </c>
      <c r="C251" t="s">
        <v>37</v>
      </c>
      <c r="D251" t="s">
        <v>15</v>
      </c>
      <c r="E251" s="2">
        <v>2863</v>
      </c>
      <c r="F251" s="3">
        <v>42</v>
      </c>
    </row>
    <row r="252" spans="2:6" x14ac:dyDescent="0.3">
      <c r="B252" t="s">
        <v>5</v>
      </c>
      <c r="C252" t="s">
        <v>36</v>
      </c>
      <c r="D252" t="s">
        <v>16</v>
      </c>
      <c r="E252" s="2">
        <v>16184</v>
      </c>
      <c r="F252" s="3">
        <v>39</v>
      </c>
    </row>
    <row r="253" spans="2:6" x14ac:dyDescent="0.3">
      <c r="B253" t="s">
        <v>7</v>
      </c>
      <c r="C253" t="s">
        <v>34</v>
      </c>
      <c r="D253" t="s">
        <v>17</v>
      </c>
      <c r="E253" s="2">
        <v>7777</v>
      </c>
      <c r="F253" s="3">
        <v>39</v>
      </c>
    </row>
    <row r="254" spans="2:6" x14ac:dyDescent="0.3">
      <c r="B254" t="s">
        <v>3</v>
      </c>
      <c r="C254" t="s">
        <v>36</v>
      </c>
      <c r="D254" t="s">
        <v>25</v>
      </c>
      <c r="E254" s="2">
        <v>3339</v>
      </c>
      <c r="F254" s="3">
        <v>39</v>
      </c>
    </row>
    <row r="255" spans="2:6" x14ac:dyDescent="0.3">
      <c r="B255" t="s">
        <v>40</v>
      </c>
      <c r="C255" t="s">
        <v>38</v>
      </c>
      <c r="D255" t="s">
        <v>31</v>
      </c>
      <c r="E255" s="2">
        <v>1988</v>
      </c>
      <c r="F255" s="3">
        <v>39</v>
      </c>
    </row>
    <row r="256" spans="2:6" x14ac:dyDescent="0.3">
      <c r="B256" t="s">
        <v>41</v>
      </c>
      <c r="C256" t="s">
        <v>34</v>
      </c>
      <c r="D256" t="s">
        <v>17</v>
      </c>
      <c r="E256" s="2">
        <v>1463</v>
      </c>
      <c r="F256" s="3">
        <v>39</v>
      </c>
    </row>
    <row r="257" spans="2:6" x14ac:dyDescent="0.3">
      <c r="B257" t="s">
        <v>3</v>
      </c>
      <c r="C257" t="s">
        <v>36</v>
      </c>
      <c r="D257" t="s">
        <v>16</v>
      </c>
      <c r="E257" s="2">
        <v>9198</v>
      </c>
      <c r="F257" s="3">
        <v>36</v>
      </c>
    </row>
    <row r="258" spans="2:6" x14ac:dyDescent="0.3">
      <c r="B258" t="s">
        <v>6</v>
      </c>
      <c r="C258" t="s">
        <v>38</v>
      </c>
      <c r="D258" t="s">
        <v>21</v>
      </c>
      <c r="E258" s="2">
        <v>7322</v>
      </c>
      <c r="F258" s="3">
        <v>36</v>
      </c>
    </row>
    <row r="259" spans="2:6" x14ac:dyDescent="0.3">
      <c r="B259" t="s">
        <v>2</v>
      </c>
      <c r="C259" t="s">
        <v>39</v>
      </c>
      <c r="D259" t="s">
        <v>15</v>
      </c>
      <c r="E259" s="2">
        <v>4802</v>
      </c>
      <c r="F259" s="3">
        <v>36</v>
      </c>
    </row>
    <row r="260" spans="2:6" x14ac:dyDescent="0.3">
      <c r="B260" t="s">
        <v>2</v>
      </c>
      <c r="C260" t="s">
        <v>39</v>
      </c>
      <c r="D260" t="s">
        <v>23</v>
      </c>
      <c r="E260" s="2">
        <v>630</v>
      </c>
      <c r="F260" s="3">
        <v>36</v>
      </c>
    </row>
    <row r="261" spans="2:6" x14ac:dyDescent="0.3">
      <c r="B261" t="s">
        <v>40</v>
      </c>
      <c r="C261" t="s">
        <v>36</v>
      </c>
      <c r="D261" t="s">
        <v>4</v>
      </c>
      <c r="E261" s="2">
        <v>217</v>
      </c>
      <c r="F261" s="3">
        <v>36</v>
      </c>
    </row>
    <row r="262" spans="2:6" x14ac:dyDescent="0.3">
      <c r="B262" t="s">
        <v>10</v>
      </c>
      <c r="C262" t="s">
        <v>39</v>
      </c>
      <c r="D262" t="s">
        <v>33</v>
      </c>
      <c r="E262" s="2">
        <v>12950</v>
      </c>
      <c r="F262" s="3">
        <v>30</v>
      </c>
    </row>
    <row r="263" spans="2:6" x14ac:dyDescent="0.3">
      <c r="B263" t="s">
        <v>8</v>
      </c>
      <c r="C263" t="s">
        <v>37</v>
      </c>
      <c r="D263" t="s">
        <v>15</v>
      </c>
      <c r="E263" s="2">
        <v>9709</v>
      </c>
      <c r="F263" s="3">
        <v>30</v>
      </c>
    </row>
    <row r="264" spans="2:6" x14ac:dyDescent="0.3">
      <c r="B264" t="s">
        <v>40</v>
      </c>
      <c r="C264" t="s">
        <v>39</v>
      </c>
      <c r="D264" t="s">
        <v>27</v>
      </c>
      <c r="E264" s="2">
        <v>6370</v>
      </c>
      <c r="F264" s="3">
        <v>30</v>
      </c>
    </row>
    <row r="265" spans="2:6" x14ac:dyDescent="0.3">
      <c r="B265" t="s">
        <v>40</v>
      </c>
      <c r="C265" t="s">
        <v>36</v>
      </c>
      <c r="D265" t="s">
        <v>25</v>
      </c>
      <c r="E265" s="2">
        <v>5439</v>
      </c>
      <c r="F265" s="3">
        <v>30</v>
      </c>
    </row>
    <row r="266" spans="2:6" x14ac:dyDescent="0.3">
      <c r="B266" t="s">
        <v>10</v>
      </c>
      <c r="C266" t="s">
        <v>37</v>
      </c>
      <c r="D266" t="s">
        <v>23</v>
      </c>
      <c r="E266" s="2">
        <v>4683</v>
      </c>
      <c r="F266" s="3">
        <v>30</v>
      </c>
    </row>
    <row r="267" spans="2:6" x14ac:dyDescent="0.3">
      <c r="B267" t="s">
        <v>6</v>
      </c>
      <c r="C267" t="s">
        <v>36</v>
      </c>
      <c r="D267" t="s">
        <v>13</v>
      </c>
      <c r="E267" s="2">
        <v>4319</v>
      </c>
      <c r="F267" s="3">
        <v>30</v>
      </c>
    </row>
    <row r="268" spans="2:6" x14ac:dyDescent="0.3">
      <c r="B268" t="s">
        <v>8</v>
      </c>
      <c r="C268" t="s">
        <v>39</v>
      </c>
      <c r="D268" t="s">
        <v>18</v>
      </c>
      <c r="E268" s="2">
        <v>9660</v>
      </c>
      <c r="F268" s="3">
        <v>27</v>
      </c>
    </row>
    <row r="269" spans="2:6" x14ac:dyDescent="0.3">
      <c r="B269" t="s">
        <v>9</v>
      </c>
      <c r="C269" t="s">
        <v>34</v>
      </c>
      <c r="D269" t="s">
        <v>21</v>
      </c>
      <c r="E269" s="2">
        <v>6832</v>
      </c>
      <c r="F269" s="3">
        <v>27</v>
      </c>
    </row>
    <row r="270" spans="2:6" x14ac:dyDescent="0.3">
      <c r="B270" t="s">
        <v>6</v>
      </c>
      <c r="C270" t="s">
        <v>39</v>
      </c>
      <c r="D270" t="s">
        <v>17</v>
      </c>
      <c r="E270" s="2">
        <v>6048</v>
      </c>
      <c r="F270" s="3">
        <v>27</v>
      </c>
    </row>
    <row r="271" spans="2:6" x14ac:dyDescent="0.3">
      <c r="B271" t="s">
        <v>10</v>
      </c>
      <c r="C271" t="s">
        <v>37</v>
      </c>
      <c r="D271" t="s">
        <v>28</v>
      </c>
      <c r="E271" s="2">
        <v>3059</v>
      </c>
      <c r="F271" s="3">
        <v>27</v>
      </c>
    </row>
    <row r="272" spans="2:6" x14ac:dyDescent="0.3">
      <c r="B272" t="s">
        <v>7</v>
      </c>
      <c r="C272" t="s">
        <v>35</v>
      </c>
      <c r="D272" t="s">
        <v>16</v>
      </c>
      <c r="E272" s="2">
        <v>2135</v>
      </c>
      <c r="F272" s="3">
        <v>27</v>
      </c>
    </row>
    <row r="273" spans="2:6" x14ac:dyDescent="0.3">
      <c r="B273" t="s">
        <v>8</v>
      </c>
      <c r="C273" t="s">
        <v>39</v>
      </c>
      <c r="D273" t="s">
        <v>26</v>
      </c>
      <c r="E273" s="2">
        <v>1561</v>
      </c>
      <c r="F273" s="3">
        <v>27</v>
      </c>
    </row>
    <row r="274" spans="2:6" x14ac:dyDescent="0.3">
      <c r="B274" t="s">
        <v>10</v>
      </c>
      <c r="C274" t="s">
        <v>34</v>
      </c>
      <c r="D274" t="s">
        <v>22</v>
      </c>
      <c r="E274" s="2">
        <v>4053</v>
      </c>
      <c r="F274" s="3">
        <v>24</v>
      </c>
    </row>
    <row r="275" spans="2:6" x14ac:dyDescent="0.3">
      <c r="B275" t="s">
        <v>7</v>
      </c>
      <c r="C275" t="s">
        <v>34</v>
      </c>
      <c r="D275" t="s">
        <v>15</v>
      </c>
      <c r="E275" s="2">
        <v>3829</v>
      </c>
      <c r="F275" s="3">
        <v>24</v>
      </c>
    </row>
    <row r="276" spans="2:6" x14ac:dyDescent="0.3">
      <c r="B276" t="s">
        <v>2</v>
      </c>
      <c r="C276" t="s">
        <v>36</v>
      </c>
      <c r="D276" t="s">
        <v>16</v>
      </c>
      <c r="E276" s="2">
        <v>11417</v>
      </c>
      <c r="F276" s="3">
        <v>21</v>
      </c>
    </row>
    <row r="277" spans="2:6" x14ac:dyDescent="0.3">
      <c r="B277" t="s">
        <v>5</v>
      </c>
      <c r="C277" t="s">
        <v>37</v>
      </c>
      <c r="D277" t="s">
        <v>25</v>
      </c>
      <c r="E277" s="2">
        <v>8813</v>
      </c>
      <c r="F277" s="3">
        <v>21</v>
      </c>
    </row>
    <row r="278" spans="2:6" x14ac:dyDescent="0.3">
      <c r="B278" t="s">
        <v>40</v>
      </c>
      <c r="C278" t="s">
        <v>37</v>
      </c>
      <c r="D278" t="s">
        <v>19</v>
      </c>
      <c r="E278" s="2">
        <v>7693</v>
      </c>
      <c r="F278" s="3">
        <v>21</v>
      </c>
    </row>
    <row r="279" spans="2:6" x14ac:dyDescent="0.3">
      <c r="B279" t="s">
        <v>5</v>
      </c>
      <c r="C279" t="s">
        <v>34</v>
      </c>
      <c r="D279" t="s">
        <v>27</v>
      </c>
      <c r="E279" s="2">
        <v>6986</v>
      </c>
      <c r="F279" s="3">
        <v>21</v>
      </c>
    </row>
    <row r="280" spans="2:6" x14ac:dyDescent="0.3">
      <c r="B280" t="s">
        <v>5</v>
      </c>
      <c r="C280" t="s">
        <v>38</v>
      </c>
      <c r="D280" t="s">
        <v>32</v>
      </c>
      <c r="E280" s="2">
        <v>5075</v>
      </c>
      <c r="F280" s="3">
        <v>21</v>
      </c>
    </row>
    <row r="281" spans="2:6" x14ac:dyDescent="0.3">
      <c r="B281" t="s">
        <v>7</v>
      </c>
      <c r="C281" t="s">
        <v>35</v>
      </c>
      <c r="D281" t="s">
        <v>27</v>
      </c>
      <c r="E281" s="2">
        <v>2478</v>
      </c>
      <c r="F281" s="3">
        <v>21</v>
      </c>
    </row>
    <row r="282" spans="2:6" x14ac:dyDescent="0.3">
      <c r="B282" t="s">
        <v>41</v>
      </c>
      <c r="C282" t="s">
        <v>38</v>
      </c>
      <c r="D282" t="s">
        <v>25</v>
      </c>
      <c r="E282" s="2">
        <v>154</v>
      </c>
      <c r="F282" s="3">
        <v>21</v>
      </c>
    </row>
    <row r="283" spans="2:6" x14ac:dyDescent="0.3">
      <c r="B283" t="s">
        <v>3</v>
      </c>
      <c r="C283" t="s">
        <v>34</v>
      </c>
      <c r="D283" t="s">
        <v>20</v>
      </c>
      <c r="E283" s="2">
        <v>2583</v>
      </c>
      <c r="F283" s="3">
        <v>18</v>
      </c>
    </row>
    <row r="284" spans="2:6" x14ac:dyDescent="0.3">
      <c r="B284" t="s">
        <v>3</v>
      </c>
      <c r="C284" t="s">
        <v>36</v>
      </c>
      <c r="D284" t="s">
        <v>19</v>
      </c>
      <c r="E284" s="2">
        <v>1281</v>
      </c>
      <c r="F284" s="3">
        <v>18</v>
      </c>
    </row>
    <row r="285" spans="2:6" x14ac:dyDescent="0.3">
      <c r="B285" t="s">
        <v>2</v>
      </c>
      <c r="C285" t="s">
        <v>37</v>
      </c>
      <c r="D285" t="s">
        <v>19</v>
      </c>
      <c r="E285" s="2">
        <v>238</v>
      </c>
      <c r="F285" s="3">
        <v>18</v>
      </c>
    </row>
    <row r="286" spans="2:6" x14ac:dyDescent="0.3">
      <c r="B286" t="s">
        <v>5</v>
      </c>
      <c r="C286" t="s">
        <v>36</v>
      </c>
      <c r="D286" t="s">
        <v>23</v>
      </c>
      <c r="E286" s="2">
        <v>6314</v>
      </c>
      <c r="F286" s="3">
        <v>15</v>
      </c>
    </row>
    <row r="287" spans="2:6" x14ac:dyDescent="0.3">
      <c r="B287" t="s">
        <v>5</v>
      </c>
      <c r="C287" t="s">
        <v>35</v>
      </c>
      <c r="D287" t="s">
        <v>18</v>
      </c>
      <c r="E287" s="2">
        <v>2415</v>
      </c>
      <c r="F287" s="3">
        <v>15</v>
      </c>
    </row>
    <row r="288" spans="2:6" x14ac:dyDescent="0.3">
      <c r="B288" t="s">
        <v>6</v>
      </c>
      <c r="C288" t="s">
        <v>34</v>
      </c>
      <c r="D288" t="s">
        <v>15</v>
      </c>
      <c r="E288" s="2">
        <v>1442</v>
      </c>
      <c r="F288" s="3">
        <v>15</v>
      </c>
    </row>
    <row r="289" spans="2:6" x14ac:dyDescent="0.3">
      <c r="B289" t="s">
        <v>2</v>
      </c>
      <c r="C289" t="s">
        <v>35</v>
      </c>
      <c r="D289" t="s">
        <v>19</v>
      </c>
      <c r="E289" s="2">
        <v>553</v>
      </c>
      <c r="F289" s="3">
        <v>15</v>
      </c>
    </row>
    <row r="290" spans="2:6" x14ac:dyDescent="0.3">
      <c r="B290" t="s">
        <v>40</v>
      </c>
      <c r="C290" t="s">
        <v>39</v>
      </c>
      <c r="D290" t="s">
        <v>22</v>
      </c>
      <c r="E290" s="2">
        <v>5817</v>
      </c>
      <c r="F290" s="3">
        <v>12</v>
      </c>
    </row>
    <row r="291" spans="2:6" x14ac:dyDescent="0.3">
      <c r="B291" t="s">
        <v>5</v>
      </c>
      <c r="C291" t="s">
        <v>37</v>
      </c>
      <c r="D291" t="s">
        <v>14</v>
      </c>
      <c r="E291" s="2">
        <v>4991</v>
      </c>
      <c r="F291" s="3">
        <v>12</v>
      </c>
    </row>
    <row r="292" spans="2:6" x14ac:dyDescent="0.3">
      <c r="B292" t="s">
        <v>6</v>
      </c>
      <c r="C292" t="s">
        <v>36</v>
      </c>
      <c r="D292" t="s">
        <v>32</v>
      </c>
      <c r="E292" s="2">
        <v>6118</v>
      </c>
      <c r="F292" s="3">
        <v>9</v>
      </c>
    </row>
    <row r="293" spans="2:6" x14ac:dyDescent="0.3">
      <c r="B293" t="s">
        <v>10</v>
      </c>
      <c r="C293" t="s">
        <v>34</v>
      </c>
      <c r="D293" t="s">
        <v>26</v>
      </c>
      <c r="E293" s="2">
        <v>4991</v>
      </c>
      <c r="F293" s="3">
        <v>9</v>
      </c>
    </row>
    <row r="294" spans="2:6" x14ac:dyDescent="0.3">
      <c r="B294" t="s">
        <v>41</v>
      </c>
      <c r="C294" t="s">
        <v>37</v>
      </c>
      <c r="D294" t="s">
        <v>21</v>
      </c>
      <c r="E294" s="2">
        <v>2933</v>
      </c>
      <c r="F294" s="3">
        <v>9</v>
      </c>
    </row>
    <row r="295" spans="2:6" x14ac:dyDescent="0.3">
      <c r="B295" t="s">
        <v>5</v>
      </c>
      <c r="C295" t="s">
        <v>35</v>
      </c>
      <c r="D295" t="s">
        <v>4</v>
      </c>
      <c r="E295" s="2">
        <v>2744</v>
      </c>
      <c r="F295" s="3">
        <v>9</v>
      </c>
    </row>
    <row r="296" spans="2:6" x14ac:dyDescent="0.3">
      <c r="B296" t="s">
        <v>9</v>
      </c>
      <c r="C296" t="s">
        <v>38</v>
      </c>
      <c r="D296" t="s">
        <v>17</v>
      </c>
      <c r="E296" s="2">
        <v>2408</v>
      </c>
      <c r="F296" s="3">
        <v>9</v>
      </c>
    </row>
    <row r="297" spans="2:6" x14ac:dyDescent="0.3">
      <c r="B297" t="s">
        <v>6</v>
      </c>
      <c r="C297" t="s">
        <v>37</v>
      </c>
      <c r="D297" t="s">
        <v>26</v>
      </c>
      <c r="E297" s="2">
        <v>6818</v>
      </c>
      <c r="F297" s="3">
        <v>6</v>
      </c>
    </row>
    <row r="298" spans="2:6" x14ac:dyDescent="0.3">
      <c r="B298" t="s">
        <v>10</v>
      </c>
      <c r="C298" t="s">
        <v>35</v>
      </c>
      <c r="D298" t="s">
        <v>15</v>
      </c>
      <c r="E298" s="2">
        <v>2562</v>
      </c>
      <c r="F298" s="3">
        <v>6</v>
      </c>
    </row>
    <row r="299" spans="2:6" x14ac:dyDescent="0.3">
      <c r="B299" t="s">
        <v>6</v>
      </c>
      <c r="C299" t="s">
        <v>38</v>
      </c>
      <c r="D299" t="s">
        <v>16</v>
      </c>
      <c r="E299" s="2">
        <v>938</v>
      </c>
      <c r="F299" s="3">
        <v>6</v>
      </c>
    </row>
    <row r="300" spans="2:6" x14ac:dyDescent="0.3">
      <c r="B300" t="s">
        <v>5</v>
      </c>
      <c r="C300" t="s">
        <v>36</v>
      </c>
      <c r="D300" t="s">
        <v>18</v>
      </c>
      <c r="E300" s="2">
        <v>6111</v>
      </c>
      <c r="F300" s="3">
        <v>3</v>
      </c>
    </row>
    <row r="301" spans="2:6" x14ac:dyDescent="0.3">
      <c r="B301" t="s">
        <v>41</v>
      </c>
      <c r="C301" t="s">
        <v>38</v>
      </c>
      <c r="D301" t="s">
        <v>22</v>
      </c>
      <c r="E301" s="2">
        <v>5915</v>
      </c>
      <c r="F301" s="3">
        <v>3</v>
      </c>
    </row>
    <row r="302" spans="2:6" x14ac:dyDescent="0.3">
      <c r="B302" t="s">
        <v>2</v>
      </c>
      <c r="C302" t="s">
        <v>38</v>
      </c>
      <c r="D302" t="s">
        <v>4</v>
      </c>
      <c r="E302" s="2">
        <v>3549</v>
      </c>
      <c r="F302" s="3">
        <v>3</v>
      </c>
    </row>
    <row r="303" spans="2:6" x14ac:dyDescent="0.3">
      <c r="B303" t="s">
        <v>6</v>
      </c>
      <c r="C303" t="s">
        <v>39</v>
      </c>
      <c r="D303" t="s">
        <v>24</v>
      </c>
      <c r="E303" s="2">
        <v>2989</v>
      </c>
      <c r="F303" s="3">
        <v>3</v>
      </c>
    </row>
    <row r="304" spans="2:6" x14ac:dyDescent="0.3">
      <c r="B304" t="s">
        <v>7</v>
      </c>
      <c r="C304" t="s">
        <v>37</v>
      </c>
      <c r="D304" t="s">
        <v>26</v>
      </c>
      <c r="E304" s="2">
        <v>5306</v>
      </c>
      <c r="F304" s="3">
        <v>0</v>
      </c>
    </row>
  </sheetData>
  <conditionalFormatting sqref="E4:E304">
    <cfRule type="colorScale" priority="3">
      <colorScale>
        <cfvo type="min"/>
        <cfvo type="percentile" val="50"/>
        <cfvo type="max"/>
        <color rgb="FF63BE7B"/>
        <color rgb="FFFFEB84"/>
        <color rgb="FFF8696B"/>
      </colorScale>
    </cfRule>
  </conditionalFormatting>
  <conditionalFormatting sqref="F5:F304">
    <cfRule type="dataBar" priority="1">
      <dataBar>
        <cfvo type="min"/>
        <cfvo type="max"/>
        <color rgb="FF63C384"/>
      </dataBar>
      <extLst>
        <ext xmlns:x14="http://schemas.microsoft.com/office/spreadsheetml/2009/9/main" uri="{B025F937-C7B1-47D3-B67F-A62EFF666E3E}">
          <x14:id>{9D397E46-7CA6-456E-A597-F522C8EF6C97}</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9D397E46-7CA6-456E-A597-F522C8EF6C97}">
            <x14:dataBar minLength="0" maxLength="100" border="1" negativeBarBorderColorSameAsPositive="0">
              <x14:cfvo type="autoMin"/>
              <x14:cfvo type="autoMax"/>
              <x14:borderColor rgb="FF63C384"/>
              <x14:negativeFillColor rgb="FFFF0000"/>
              <x14:negativeBorderColor rgb="FFFF0000"/>
              <x14:axisColor rgb="FF000000"/>
            </x14:dataBar>
          </x14:cfRule>
          <xm:sqref>F5:F304</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F1869-9874-41B5-ACA8-87E6CEE55FB4}">
  <dimension ref="B4:F304"/>
  <sheetViews>
    <sheetView zoomScale="95" zoomScaleNormal="95" workbookViewId="0">
      <selection activeCell="F5" sqref="F5"/>
    </sheetView>
  </sheetViews>
  <sheetFormatPr defaultRowHeight="14.4" x14ac:dyDescent="0.3"/>
  <cols>
    <col min="2" max="2" width="15.109375" bestFit="1" customWidth="1"/>
    <col min="3" max="3" width="12.44140625" bestFit="1" customWidth="1"/>
    <col min="4" max="4" width="20.21875" bestFit="1" customWidth="1"/>
    <col min="5" max="5" width="10.44140625" customWidth="1"/>
    <col min="6" max="6" width="15.88671875" customWidth="1"/>
  </cols>
  <sheetData>
    <row r="4" spans="2:6" x14ac:dyDescent="0.3">
      <c r="B4" s="4" t="s">
        <v>11</v>
      </c>
      <c r="C4" s="4" t="s">
        <v>12</v>
      </c>
      <c r="D4" s="4" t="s">
        <v>0</v>
      </c>
      <c r="E4" s="8" t="s">
        <v>1</v>
      </c>
      <c r="F4" s="8" t="s">
        <v>49</v>
      </c>
    </row>
    <row r="5" spans="2:6" x14ac:dyDescent="0.3">
      <c r="B5" t="s">
        <v>10</v>
      </c>
      <c r="C5" t="s">
        <v>38</v>
      </c>
      <c r="D5" t="s">
        <v>14</v>
      </c>
      <c r="E5" s="2">
        <v>5586</v>
      </c>
      <c r="F5" s="3">
        <v>525</v>
      </c>
    </row>
    <row r="6" spans="2:6" x14ac:dyDescent="0.3">
      <c r="B6" t="s">
        <v>2</v>
      </c>
      <c r="C6" t="s">
        <v>36</v>
      </c>
      <c r="D6" t="s">
        <v>27</v>
      </c>
      <c r="E6" s="2">
        <v>798</v>
      </c>
      <c r="F6" s="3">
        <v>519</v>
      </c>
    </row>
    <row r="7" spans="2:6" x14ac:dyDescent="0.3">
      <c r="B7" t="s">
        <v>8</v>
      </c>
      <c r="C7" t="s">
        <v>38</v>
      </c>
      <c r="D7" t="s">
        <v>13</v>
      </c>
      <c r="E7" s="2">
        <v>819</v>
      </c>
      <c r="F7" s="3">
        <v>510</v>
      </c>
    </row>
    <row r="8" spans="2:6" x14ac:dyDescent="0.3">
      <c r="B8" t="s">
        <v>3</v>
      </c>
      <c r="C8" t="s">
        <v>34</v>
      </c>
      <c r="D8" t="s">
        <v>32</v>
      </c>
      <c r="E8" s="2">
        <v>7777</v>
      </c>
      <c r="F8" s="3">
        <v>504</v>
      </c>
    </row>
    <row r="9" spans="2:6" x14ac:dyDescent="0.3">
      <c r="B9" t="s">
        <v>9</v>
      </c>
      <c r="C9" t="s">
        <v>34</v>
      </c>
      <c r="D9" t="s">
        <v>20</v>
      </c>
      <c r="E9" s="2">
        <v>8463</v>
      </c>
      <c r="F9" s="3">
        <v>492</v>
      </c>
    </row>
    <row r="10" spans="2:6" x14ac:dyDescent="0.3">
      <c r="B10" t="s">
        <v>2</v>
      </c>
      <c r="C10" t="s">
        <v>39</v>
      </c>
      <c r="D10" t="s">
        <v>25</v>
      </c>
      <c r="E10" s="2">
        <v>1785</v>
      </c>
      <c r="F10" s="3">
        <v>462</v>
      </c>
    </row>
    <row r="11" spans="2:6" x14ac:dyDescent="0.3">
      <c r="B11" t="s">
        <v>8</v>
      </c>
      <c r="C11" t="s">
        <v>35</v>
      </c>
      <c r="D11" t="s">
        <v>32</v>
      </c>
      <c r="E11" s="2">
        <v>6706</v>
      </c>
      <c r="F11" s="3">
        <v>459</v>
      </c>
    </row>
    <row r="12" spans="2:6" x14ac:dyDescent="0.3">
      <c r="B12" t="s">
        <v>6</v>
      </c>
      <c r="C12" t="s">
        <v>37</v>
      </c>
      <c r="D12" t="s">
        <v>28</v>
      </c>
      <c r="E12" s="2">
        <v>3556</v>
      </c>
      <c r="F12" s="3">
        <v>459</v>
      </c>
    </row>
    <row r="13" spans="2:6" x14ac:dyDescent="0.3">
      <c r="B13" t="s">
        <v>6</v>
      </c>
      <c r="C13" t="s">
        <v>34</v>
      </c>
      <c r="D13" t="s">
        <v>26</v>
      </c>
      <c r="E13" s="2">
        <v>8008</v>
      </c>
      <c r="F13" s="3">
        <v>456</v>
      </c>
    </row>
    <row r="14" spans="2:6" x14ac:dyDescent="0.3">
      <c r="B14" t="s">
        <v>40</v>
      </c>
      <c r="C14" t="s">
        <v>35</v>
      </c>
      <c r="D14" t="s">
        <v>30</v>
      </c>
      <c r="E14" s="2">
        <v>2275</v>
      </c>
      <c r="F14" s="3">
        <v>447</v>
      </c>
    </row>
    <row r="15" spans="2:6" x14ac:dyDescent="0.3">
      <c r="B15" t="s">
        <v>40</v>
      </c>
      <c r="C15" t="s">
        <v>35</v>
      </c>
      <c r="D15" t="s">
        <v>33</v>
      </c>
      <c r="E15" s="2">
        <v>8869</v>
      </c>
      <c r="F15" s="3">
        <v>432</v>
      </c>
    </row>
    <row r="16" spans="2:6" x14ac:dyDescent="0.3">
      <c r="B16" t="s">
        <v>6</v>
      </c>
      <c r="C16" t="s">
        <v>39</v>
      </c>
      <c r="D16" t="s">
        <v>25</v>
      </c>
      <c r="E16" s="2">
        <v>2100</v>
      </c>
      <c r="F16" s="3">
        <v>414</v>
      </c>
    </row>
    <row r="17" spans="2:6" x14ac:dyDescent="0.3">
      <c r="B17" t="s">
        <v>6</v>
      </c>
      <c r="C17" t="s">
        <v>37</v>
      </c>
      <c r="D17" t="s">
        <v>16</v>
      </c>
      <c r="E17" s="2">
        <v>1904</v>
      </c>
      <c r="F17" s="3">
        <v>405</v>
      </c>
    </row>
    <row r="18" spans="2:6" x14ac:dyDescent="0.3">
      <c r="B18" t="s">
        <v>6</v>
      </c>
      <c r="C18" t="s">
        <v>35</v>
      </c>
      <c r="D18" t="s">
        <v>4</v>
      </c>
      <c r="E18" s="2">
        <v>1302</v>
      </c>
      <c r="F18" s="3">
        <v>402</v>
      </c>
    </row>
    <row r="19" spans="2:6" x14ac:dyDescent="0.3">
      <c r="B19" t="s">
        <v>6</v>
      </c>
      <c r="C19" t="s">
        <v>39</v>
      </c>
      <c r="D19" t="s">
        <v>29</v>
      </c>
      <c r="E19" s="2">
        <v>3052</v>
      </c>
      <c r="F19" s="3">
        <v>378</v>
      </c>
    </row>
    <row r="20" spans="2:6" x14ac:dyDescent="0.3">
      <c r="B20" t="s">
        <v>40</v>
      </c>
      <c r="C20" t="s">
        <v>35</v>
      </c>
      <c r="D20" t="s">
        <v>22</v>
      </c>
      <c r="E20" s="2">
        <v>6853</v>
      </c>
      <c r="F20" s="3">
        <v>372</v>
      </c>
    </row>
    <row r="21" spans="2:6" x14ac:dyDescent="0.3">
      <c r="B21" t="s">
        <v>7</v>
      </c>
      <c r="C21" t="s">
        <v>34</v>
      </c>
      <c r="D21" t="s">
        <v>14</v>
      </c>
      <c r="E21" s="2">
        <v>1932</v>
      </c>
      <c r="F21" s="3">
        <v>369</v>
      </c>
    </row>
    <row r="22" spans="2:6" x14ac:dyDescent="0.3">
      <c r="B22" t="s">
        <v>6</v>
      </c>
      <c r="C22" t="s">
        <v>34</v>
      </c>
      <c r="D22" t="s">
        <v>30</v>
      </c>
      <c r="E22" s="2">
        <v>3402</v>
      </c>
      <c r="F22" s="3">
        <v>366</v>
      </c>
    </row>
    <row r="23" spans="2:6" x14ac:dyDescent="0.3">
      <c r="B23" t="s">
        <v>3</v>
      </c>
      <c r="C23" t="s">
        <v>37</v>
      </c>
      <c r="D23" t="s">
        <v>4</v>
      </c>
      <c r="E23" s="2">
        <v>938</v>
      </c>
      <c r="F23" s="3">
        <v>366</v>
      </c>
    </row>
    <row r="24" spans="2:6" x14ac:dyDescent="0.3">
      <c r="B24" t="s">
        <v>8</v>
      </c>
      <c r="C24" t="s">
        <v>35</v>
      </c>
      <c r="D24" t="s">
        <v>20</v>
      </c>
      <c r="E24" s="2">
        <v>2702</v>
      </c>
      <c r="F24" s="3">
        <v>363</v>
      </c>
    </row>
    <row r="25" spans="2:6" x14ac:dyDescent="0.3">
      <c r="B25" t="s">
        <v>5</v>
      </c>
      <c r="C25" t="s">
        <v>35</v>
      </c>
      <c r="D25" t="s">
        <v>29</v>
      </c>
      <c r="E25" s="2">
        <v>4480</v>
      </c>
      <c r="F25" s="3">
        <v>357</v>
      </c>
    </row>
    <row r="26" spans="2:6" x14ac:dyDescent="0.3">
      <c r="B26" t="s">
        <v>2</v>
      </c>
      <c r="C26" t="s">
        <v>38</v>
      </c>
      <c r="D26" t="s">
        <v>31</v>
      </c>
      <c r="E26" s="2">
        <v>4326</v>
      </c>
      <c r="F26" s="3">
        <v>348</v>
      </c>
    </row>
    <row r="27" spans="2:6" x14ac:dyDescent="0.3">
      <c r="B27" t="s">
        <v>5</v>
      </c>
      <c r="C27" t="s">
        <v>36</v>
      </c>
      <c r="D27" t="s">
        <v>17</v>
      </c>
      <c r="E27" s="2">
        <v>3339</v>
      </c>
      <c r="F27" s="3">
        <v>348</v>
      </c>
    </row>
    <row r="28" spans="2:6" x14ac:dyDescent="0.3">
      <c r="B28" t="s">
        <v>10</v>
      </c>
      <c r="C28" t="s">
        <v>36</v>
      </c>
      <c r="D28" t="s">
        <v>29</v>
      </c>
      <c r="E28" s="2">
        <v>2471</v>
      </c>
      <c r="F28" s="3">
        <v>342</v>
      </c>
    </row>
    <row r="29" spans="2:6" x14ac:dyDescent="0.3">
      <c r="B29" t="s">
        <v>5</v>
      </c>
      <c r="C29" t="s">
        <v>34</v>
      </c>
      <c r="D29" t="s">
        <v>20</v>
      </c>
      <c r="E29" s="2">
        <v>15610</v>
      </c>
      <c r="F29" s="3">
        <v>339</v>
      </c>
    </row>
    <row r="30" spans="2:6" x14ac:dyDescent="0.3">
      <c r="B30" t="s">
        <v>7</v>
      </c>
      <c r="C30" t="s">
        <v>37</v>
      </c>
      <c r="D30" t="s">
        <v>16</v>
      </c>
      <c r="E30" s="2">
        <v>4487</v>
      </c>
      <c r="F30" s="3">
        <v>333</v>
      </c>
    </row>
    <row r="31" spans="2:6" x14ac:dyDescent="0.3">
      <c r="B31" t="s">
        <v>3</v>
      </c>
      <c r="C31" t="s">
        <v>37</v>
      </c>
      <c r="D31" t="s">
        <v>28</v>
      </c>
      <c r="E31" s="2">
        <v>7308</v>
      </c>
      <c r="F31" s="3">
        <v>327</v>
      </c>
    </row>
    <row r="32" spans="2:6" x14ac:dyDescent="0.3">
      <c r="B32" t="s">
        <v>3</v>
      </c>
      <c r="C32" t="s">
        <v>37</v>
      </c>
      <c r="D32" t="s">
        <v>29</v>
      </c>
      <c r="E32" s="2">
        <v>4592</v>
      </c>
      <c r="F32" s="3">
        <v>324</v>
      </c>
    </row>
    <row r="33" spans="2:6" x14ac:dyDescent="0.3">
      <c r="B33" t="s">
        <v>7</v>
      </c>
      <c r="C33" t="s">
        <v>38</v>
      </c>
      <c r="D33" t="s">
        <v>30</v>
      </c>
      <c r="E33" s="2">
        <v>10129</v>
      </c>
      <c r="F33" s="3">
        <v>312</v>
      </c>
    </row>
    <row r="34" spans="2:6" x14ac:dyDescent="0.3">
      <c r="B34" t="s">
        <v>3</v>
      </c>
      <c r="C34" t="s">
        <v>34</v>
      </c>
      <c r="D34" t="s">
        <v>28</v>
      </c>
      <c r="E34" s="2">
        <v>3689</v>
      </c>
      <c r="F34" s="3">
        <v>312</v>
      </c>
    </row>
    <row r="35" spans="2:6" x14ac:dyDescent="0.3">
      <c r="B35" t="s">
        <v>41</v>
      </c>
      <c r="C35" t="s">
        <v>36</v>
      </c>
      <c r="D35" t="s">
        <v>28</v>
      </c>
      <c r="E35" s="2">
        <v>854</v>
      </c>
      <c r="F35" s="3">
        <v>309</v>
      </c>
    </row>
    <row r="36" spans="2:6" x14ac:dyDescent="0.3">
      <c r="B36" t="s">
        <v>9</v>
      </c>
      <c r="C36" t="s">
        <v>39</v>
      </c>
      <c r="D36" t="s">
        <v>24</v>
      </c>
      <c r="E36" s="2">
        <v>3920</v>
      </c>
      <c r="F36" s="3">
        <v>306</v>
      </c>
    </row>
    <row r="37" spans="2:6" x14ac:dyDescent="0.3">
      <c r="B37" t="s">
        <v>40</v>
      </c>
      <c r="C37" t="s">
        <v>36</v>
      </c>
      <c r="D37" t="s">
        <v>27</v>
      </c>
      <c r="E37" s="2">
        <v>3164</v>
      </c>
      <c r="F37" s="3">
        <v>306</v>
      </c>
    </row>
    <row r="38" spans="2:6" x14ac:dyDescent="0.3">
      <c r="B38" t="s">
        <v>3</v>
      </c>
      <c r="C38" t="s">
        <v>35</v>
      </c>
      <c r="D38" t="s">
        <v>33</v>
      </c>
      <c r="E38" s="2">
        <v>819</v>
      </c>
      <c r="F38" s="3">
        <v>306</v>
      </c>
    </row>
    <row r="39" spans="2:6" x14ac:dyDescent="0.3">
      <c r="B39" t="s">
        <v>3</v>
      </c>
      <c r="C39" t="s">
        <v>38</v>
      </c>
      <c r="D39" t="s">
        <v>26</v>
      </c>
      <c r="E39" s="2">
        <v>8841</v>
      </c>
      <c r="F39" s="3">
        <v>303</v>
      </c>
    </row>
    <row r="40" spans="2:6" x14ac:dyDescent="0.3">
      <c r="B40" t="s">
        <v>10</v>
      </c>
      <c r="C40" t="s">
        <v>36</v>
      </c>
      <c r="D40" t="s">
        <v>32</v>
      </c>
      <c r="E40" s="2">
        <v>6657</v>
      </c>
      <c r="F40" s="3">
        <v>303</v>
      </c>
    </row>
    <row r="41" spans="2:6" x14ac:dyDescent="0.3">
      <c r="B41" t="s">
        <v>2</v>
      </c>
      <c r="C41" t="s">
        <v>35</v>
      </c>
      <c r="D41" t="s">
        <v>17</v>
      </c>
      <c r="E41" s="2">
        <v>1589</v>
      </c>
      <c r="F41" s="3">
        <v>303</v>
      </c>
    </row>
    <row r="42" spans="2:6" x14ac:dyDescent="0.3">
      <c r="B42" t="s">
        <v>8</v>
      </c>
      <c r="C42" t="s">
        <v>35</v>
      </c>
      <c r="D42" t="s">
        <v>27</v>
      </c>
      <c r="E42" s="2">
        <v>4753</v>
      </c>
      <c r="F42" s="3">
        <v>300</v>
      </c>
    </row>
    <row r="43" spans="2:6" x14ac:dyDescent="0.3">
      <c r="B43" t="s">
        <v>7</v>
      </c>
      <c r="C43" t="s">
        <v>36</v>
      </c>
      <c r="D43" t="s">
        <v>19</v>
      </c>
      <c r="E43" s="2">
        <v>2870</v>
      </c>
      <c r="F43" s="3">
        <v>300</v>
      </c>
    </row>
    <row r="44" spans="2:6" x14ac:dyDescent="0.3">
      <c r="B44" t="s">
        <v>40</v>
      </c>
      <c r="C44" t="s">
        <v>38</v>
      </c>
      <c r="D44" t="s">
        <v>13</v>
      </c>
      <c r="E44" s="2">
        <v>5670</v>
      </c>
      <c r="F44" s="3">
        <v>297</v>
      </c>
    </row>
    <row r="45" spans="2:6" x14ac:dyDescent="0.3">
      <c r="B45" t="s">
        <v>41</v>
      </c>
      <c r="C45" t="s">
        <v>36</v>
      </c>
      <c r="D45" t="s">
        <v>18</v>
      </c>
      <c r="E45" s="2">
        <v>9632</v>
      </c>
      <c r="F45" s="3">
        <v>288</v>
      </c>
    </row>
    <row r="46" spans="2:6" x14ac:dyDescent="0.3">
      <c r="B46" t="s">
        <v>7</v>
      </c>
      <c r="C46" t="s">
        <v>35</v>
      </c>
      <c r="D46" t="s">
        <v>28</v>
      </c>
      <c r="E46" s="2">
        <v>5194</v>
      </c>
      <c r="F46" s="3">
        <v>288</v>
      </c>
    </row>
    <row r="47" spans="2:6" x14ac:dyDescent="0.3">
      <c r="B47" t="s">
        <v>8</v>
      </c>
      <c r="C47" t="s">
        <v>34</v>
      </c>
      <c r="D47" t="s">
        <v>31</v>
      </c>
      <c r="E47" s="2">
        <v>3507</v>
      </c>
      <c r="F47" s="3">
        <v>288</v>
      </c>
    </row>
    <row r="48" spans="2:6" x14ac:dyDescent="0.3">
      <c r="B48" t="s">
        <v>10</v>
      </c>
      <c r="C48" t="s">
        <v>37</v>
      </c>
      <c r="D48" t="s">
        <v>21</v>
      </c>
      <c r="E48" s="2">
        <v>245</v>
      </c>
      <c r="F48" s="3">
        <v>288</v>
      </c>
    </row>
    <row r="49" spans="2:6" x14ac:dyDescent="0.3">
      <c r="B49" t="s">
        <v>6</v>
      </c>
      <c r="C49" t="s">
        <v>38</v>
      </c>
      <c r="D49" t="s">
        <v>27</v>
      </c>
      <c r="E49" s="2">
        <v>1134</v>
      </c>
      <c r="F49" s="3">
        <v>282</v>
      </c>
    </row>
    <row r="50" spans="2:6" x14ac:dyDescent="0.3">
      <c r="B50" t="s">
        <v>10</v>
      </c>
      <c r="C50" t="s">
        <v>39</v>
      </c>
      <c r="D50" t="s">
        <v>21</v>
      </c>
      <c r="E50" s="2">
        <v>4858</v>
      </c>
      <c r="F50" s="3">
        <v>279</v>
      </c>
    </row>
    <row r="51" spans="2:6" x14ac:dyDescent="0.3">
      <c r="B51" t="s">
        <v>10</v>
      </c>
      <c r="C51" t="s">
        <v>35</v>
      </c>
      <c r="D51" t="s">
        <v>18</v>
      </c>
      <c r="E51" s="2">
        <v>3808</v>
      </c>
      <c r="F51" s="3">
        <v>279</v>
      </c>
    </row>
    <row r="52" spans="2:6" x14ac:dyDescent="0.3">
      <c r="B52" t="s">
        <v>3</v>
      </c>
      <c r="C52" t="s">
        <v>34</v>
      </c>
      <c r="D52" t="s">
        <v>14</v>
      </c>
      <c r="E52" s="2">
        <v>7259</v>
      </c>
      <c r="F52" s="3">
        <v>276</v>
      </c>
    </row>
    <row r="53" spans="2:6" x14ac:dyDescent="0.3">
      <c r="B53" t="s">
        <v>3</v>
      </c>
      <c r="C53" t="s">
        <v>35</v>
      </c>
      <c r="D53" t="s">
        <v>15</v>
      </c>
      <c r="E53" s="2">
        <v>6657</v>
      </c>
      <c r="F53" s="3">
        <v>276</v>
      </c>
    </row>
    <row r="54" spans="2:6" x14ac:dyDescent="0.3">
      <c r="B54" t="s">
        <v>9</v>
      </c>
      <c r="C54" t="s">
        <v>37</v>
      </c>
      <c r="D54" t="s">
        <v>29</v>
      </c>
      <c r="E54" s="2">
        <v>1085</v>
      </c>
      <c r="F54" s="3">
        <v>273</v>
      </c>
    </row>
    <row r="55" spans="2:6" x14ac:dyDescent="0.3">
      <c r="B55" t="s">
        <v>7</v>
      </c>
      <c r="C55" t="s">
        <v>38</v>
      </c>
      <c r="D55" t="s">
        <v>18</v>
      </c>
      <c r="E55" s="2">
        <v>1778</v>
      </c>
      <c r="F55" s="3">
        <v>270</v>
      </c>
    </row>
    <row r="56" spans="2:6" x14ac:dyDescent="0.3">
      <c r="B56" t="s">
        <v>6</v>
      </c>
      <c r="C56" t="s">
        <v>35</v>
      </c>
      <c r="D56" t="s">
        <v>20</v>
      </c>
      <c r="E56" s="2">
        <v>1071</v>
      </c>
      <c r="F56" s="3">
        <v>270</v>
      </c>
    </row>
    <row r="57" spans="2:6" x14ac:dyDescent="0.3">
      <c r="B57" t="s">
        <v>10</v>
      </c>
      <c r="C57" t="s">
        <v>36</v>
      </c>
      <c r="D57" t="s">
        <v>23</v>
      </c>
      <c r="E57" s="2">
        <v>2317</v>
      </c>
      <c r="F57" s="3">
        <v>261</v>
      </c>
    </row>
    <row r="58" spans="2:6" x14ac:dyDescent="0.3">
      <c r="B58" t="s">
        <v>7</v>
      </c>
      <c r="C58" t="s">
        <v>38</v>
      </c>
      <c r="D58" t="s">
        <v>28</v>
      </c>
      <c r="E58" s="2">
        <v>5677</v>
      </c>
      <c r="F58" s="3">
        <v>258</v>
      </c>
    </row>
    <row r="59" spans="2:6" x14ac:dyDescent="0.3">
      <c r="B59" t="s">
        <v>3</v>
      </c>
      <c r="C59" t="s">
        <v>35</v>
      </c>
      <c r="D59" t="s">
        <v>14</v>
      </c>
      <c r="E59" s="2">
        <v>2415</v>
      </c>
      <c r="F59" s="3">
        <v>255</v>
      </c>
    </row>
    <row r="60" spans="2:6" x14ac:dyDescent="0.3">
      <c r="B60" t="s">
        <v>7</v>
      </c>
      <c r="C60" t="s">
        <v>35</v>
      </c>
      <c r="D60" t="s">
        <v>30</v>
      </c>
      <c r="E60" s="2">
        <v>6755</v>
      </c>
      <c r="F60" s="3">
        <v>252</v>
      </c>
    </row>
    <row r="61" spans="2:6" x14ac:dyDescent="0.3">
      <c r="B61" t="s">
        <v>7</v>
      </c>
      <c r="C61" t="s">
        <v>36</v>
      </c>
      <c r="D61" t="s">
        <v>29</v>
      </c>
      <c r="E61" s="2">
        <v>5551</v>
      </c>
      <c r="F61" s="3">
        <v>252</v>
      </c>
    </row>
    <row r="62" spans="2:6" x14ac:dyDescent="0.3">
      <c r="B62" t="s">
        <v>5</v>
      </c>
      <c r="C62" t="s">
        <v>39</v>
      </c>
      <c r="D62" t="s">
        <v>18</v>
      </c>
      <c r="E62" s="2">
        <v>385</v>
      </c>
      <c r="F62" s="3">
        <v>249</v>
      </c>
    </row>
    <row r="63" spans="2:6" x14ac:dyDescent="0.3">
      <c r="B63" t="s">
        <v>5</v>
      </c>
      <c r="C63" t="s">
        <v>35</v>
      </c>
      <c r="D63" t="s">
        <v>31</v>
      </c>
      <c r="E63" s="2">
        <v>4753</v>
      </c>
      <c r="F63" s="3">
        <v>246</v>
      </c>
    </row>
    <row r="64" spans="2:6" x14ac:dyDescent="0.3">
      <c r="B64" t="s">
        <v>7</v>
      </c>
      <c r="C64" t="s">
        <v>39</v>
      </c>
      <c r="D64" t="s">
        <v>17</v>
      </c>
      <c r="E64" s="2">
        <v>4438</v>
      </c>
      <c r="F64" s="3">
        <v>246</v>
      </c>
    </row>
    <row r="65" spans="2:6" x14ac:dyDescent="0.3">
      <c r="B65" t="s">
        <v>2</v>
      </c>
      <c r="C65" t="s">
        <v>36</v>
      </c>
      <c r="D65" t="s">
        <v>31</v>
      </c>
      <c r="E65" s="2">
        <v>3094</v>
      </c>
      <c r="F65" s="3">
        <v>246</v>
      </c>
    </row>
    <row r="66" spans="2:6" x14ac:dyDescent="0.3">
      <c r="B66" t="s">
        <v>9</v>
      </c>
      <c r="C66" t="s">
        <v>37</v>
      </c>
      <c r="D66" t="s">
        <v>26</v>
      </c>
      <c r="E66" s="2">
        <v>2856</v>
      </c>
      <c r="F66" s="3">
        <v>246</v>
      </c>
    </row>
    <row r="67" spans="2:6" x14ac:dyDescent="0.3">
      <c r="B67" t="s">
        <v>9</v>
      </c>
      <c r="C67" t="s">
        <v>35</v>
      </c>
      <c r="D67" t="s">
        <v>15</v>
      </c>
      <c r="E67" s="2">
        <v>7833</v>
      </c>
      <c r="F67" s="3">
        <v>243</v>
      </c>
    </row>
    <row r="68" spans="2:6" x14ac:dyDescent="0.3">
      <c r="B68" t="s">
        <v>7</v>
      </c>
      <c r="C68" t="s">
        <v>35</v>
      </c>
      <c r="D68" t="s">
        <v>19</v>
      </c>
      <c r="E68" s="2">
        <v>4585</v>
      </c>
      <c r="F68" s="3">
        <v>240</v>
      </c>
    </row>
    <row r="69" spans="2:6" x14ac:dyDescent="0.3">
      <c r="B69" t="s">
        <v>41</v>
      </c>
      <c r="C69" t="s">
        <v>37</v>
      </c>
      <c r="D69" t="s">
        <v>30</v>
      </c>
      <c r="E69" s="2">
        <v>1526</v>
      </c>
      <c r="F69" s="3">
        <v>240</v>
      </c>
    </row>
    <row r="70" spans="2:6" x14ac:dyDescent="0.3">
      <c r="B70" t="s">
        <v>5</v>
      </c>
      <c r="C70" t="s">
        <v>34</v>
      </c>
      <c r="D70" t="s">
        <v>22</v>
      </c>
      <c r="E70" s="2">
        <v>6279</v>
      </c>
      <c r="F70" s="3">
        <v>237</v>
      </c>
    </row>
    <row r="71" spans="2:6" x14ac:dyDescent="0.3">
      <c r="B71" t="s">
        <v>40</v>
      </c>
      <c r="C71" t="s">
        <v>35</v>
      </c>
      <c r="D71" t="s">
        <v>32</v>
      </c>
      <c r="E71" s="2">
        <v>12348</v>
      </c>
      <c r="F71" s="3">
        <v>234</v>
      </c>
    </row>
    <row r="72" spans="2:6" x14ac:dyDescent="0.3">
      <c r="B72" t="s">
        <v>3</v>
      </c>
      <c r="C72" t="s">
        <v>35</v>
      </c>
      <c r="D72" t="s">
        <v>25</v>
      </c>
      <c r="E72" s="2">
        <v>2464</v>
      </c>
      <c r="F72" s="3">
        <v>234</v>
      </c>
    </row>
    <row r="73" spans="2:6" x14ac:dyDescent="0.3">
      <c r="B73" t="s">
        <v>8</v>
      </c>
      <c r="C73" t="s">
        <v>38</v>
      </c>
      <c r="D73" t="s">
        <v>23</v>
      </c>
      <c r="E73" s="2">
        <v>1701</v>
      </c>
      <c r="F73" s="3">
        <v>234</v>
      </c>
    </row>
    <row r="74" spans="2:6" x14ac:dyDescent="0.3">
      <c r="B74" t="s">
        <v>41</v>
      </c>
      <c r="C74" t="s">
        <v>36</v>
      </c>
      <c r="D74" t="s">
        <v>13</v>
      </c>
      <c r="E74" s="2">
        <v>10311</v>
      </c>
      <c r="F74" s="3">
        <v>231</v>
      </c>
    </row>
    <row r="75" spans="2:6" x14ac:dyDescent="0.3">
      <c r="B75" t="s">
        <v>41</v>
      </c>
      <c r="C75" t="s">
        <v>37</v>
      </c>
      <c r="D75" t="s">
        <v>15</v>
      </c>
      <c r="E75" s="2">
        <v>714</v>
      </c>
      <c r="F75" s="3">
        <v>231</v>
      </c>
    </row>
    <row r="76" spans="2:6" x14ac:dyDescent="0.3">
      <c r="B76" t="s">
        <v>10</v>
      </c>
      <c r="C76" t="s">
        <v>35</v>
      </c>
      <c r="D76" t="s">
        <v>21</v>
      </c>
      <c r="E76" s="2">
        <v>567</v>
      </c>
      <c r="F76" s="3">
        <v>228</v>
      </c>
    </row>
    <row r="77" spans="2:6" x14ac:dyDescent="0.3">
      <c r="B77" t="s">
        <v>7</v>
      </c>
      <c r="C77" t="s">
        <v>37</v>
      </c>
      <c r="D77" t="s">
        <v>14</v>
      </c>
      <c r="E77" s="2">
        <v>6608</v>
      </c>
      <c r="F77" s="3">
        <v>225</v>
      </c>
    </row>
    <row r="78" spans="2:6" x14ac:dyDescent="0.3">
      <c r="B78" t="s">
        <v>40</v>
      </c>
      <c r="C78" t="s">
        <v>39</v>
      </c>
      <c r="D78" t="s">
        <v>28</v>
      </c>
      <c r="E78" s="2">
        <v>3101</v>
      </c>
      <c r="F78" s="3">
        <v>225</v>
      </c>
    </row>
    <row r="79" spans="2:6" x14ac:dyDescent="0.3">
      <c r="B79" t="s">
        <v>41</v>
      </c>
      <c r="C79" t="s">
        <v>34</v>
      </c>
      <c r="D79" t="s">
        <v>16</v>
      </c>
      <c r="E79" s="2">
        <v>1274</v>
      </c>
      <c r="F79" s="3">
        <v>225</v>
      </c>
    </row>
    <row r="80" spans="2:6" x14ac:dyDescent="0.3">
      <c r="B80" t="s">
        <v>8</v>
      </c>
      <c r="C80" t="s">
        <v>34</v>
      </c>
      <c r="D80" t="s">
        <v>16</v>
      </c>
      <c r="E80" s="2">
        <v>2009</v>
      </c>
      <c r="F80" s="3">
        <v>219</v>
      </c>
    </row>
    <row r="81" spans="2:6" x14ac:dyDescent="0.3">
      <c r="B81" t="s">
        <v>41</v>
      </c>
      <c r="C81" t="s">
        <v>35</v>
      </c>
      <c r="D81" t="s">
        <v>28</v>
      </c>
      <c r="E81" s="2">
        <v>7455</v>
      </c>
      <c r="F81" s="3">
        <v>216</v>
      </c>
    </row>
    <row r="82" spans="2:6" x14ac:dyDescent="0.3">
      <c r="B82" t="s">
        <v>2</v>
      </c>
      <c r="C82" t="s">
        <v>39</v>
      </c>
      <c r="D82" t="s">
        <v>21</v>
      </c>
      <c r="E82" s="2">
        <v>7651</v>
      </c>
      <c r="F82" s="3">
        <v>213</v>
      </c>
    </row>
    <row r="83" spans="2:6" x14ac:dyDescent="0.3">
      <c r="B83" t="s">
        <v>8</v>
      </c>
      <c r="C83" t="s">
        <v>38</v>
      </c>
      <c r="D83" t="s">
        <v>32</v>
      </c>
      <c r="E83" s="2">
        <v>3752</v>
      </c>
      <c r="F83" s="3">
        <v>213</v>
      </c>
    </row>
    <row r="84" spans="2:6" x14ac:dyDescent="0.3">
      <c r="B84" t="s">
        <v>8</v>
      </c>
      <c r="C84" t="s">
        <v>39</v>
      </c>
      <c r="D84" t="s">
        <v>31</v>
      </c>
      <c r="E84" s="2">
        <v>8890</v>
      </c>
      <c r="F84" s="3">
        <v>210</v>
      </c>
    </row>
    <row r="85" spans="2:6" x14ac:dyDescent="0.3">
      <c r="B85" t="s">
        <v>8</v>
      </c>
      <c r="C85" t="s">
        <v>35</v>
      </c>
      <c r="D85" t="s">
        <v>22</v>
      </c>
      <c r="E85" s="2">
        <v>5012</v>
      </c>
      <c r="F85" s="3">
        <v>210</v>
      </c>
    </row>
    <row r="86" spans="2:6" x14ac:dyDescent="0.3">
      <c r="B86" t="s">
        <v>7</v>
      </c>
      <c r="C86" t="s">
        <v>37</v>
      </c>
      <c r="D86" t="s">
        <v>22</v>
      </c>
      <c r="E86" s="2">
        <v>9835</v>
      </c>
      <c r="F86" s="3">
        <v>207</v>
      </c>
    </row>
    <row r="87" spans="2:6" x14ac:dyDescent="0.3">
      <c r="B87" t="s">
        <v>6</v>
      </c>
      <c r="C87" t="s">
        <v>34</v>
      </c>
      <c r="D87" t="s">
        <v>27</v>
      </c>
      <c r="E87" s="2">
        <v>4242</v>
      </c>
      <c r="F87" s="3">
        <v>207</v>
      </c>
    </row>
    <row r="88" spans="2:6" x14ac:dyDescent="0.3">
      <c r="B88" t="s">
        <v>9</v>
      </c>
      <c r="C88" t="s">
        <v>37</v>
      </c>
      <c r="D88" t="s">
        <v>4</v>
      </c>
      <c r="E88" s="2">
        <v>259</v>
      </c>
      <c r="F88" s="3">
        <v>207</v>
      </c>
    </row>
    <row r="89" spans="2:6" x14ac:dyDescent="0.3">
      <c r="B89" t="s">
        <v>9</v>
      </c>
      <c r="C89" t="s">
        <v>36</v>
      </c>
      <c r="D89" t="s">
        <v>27</v>
      </c>
      <c r="E89" s="2">
        <v>11522</v>
      </c>
      <c r="F89" s="3">
        <v>204</v>
      </c>
    </row>
    <row r="90" spans="2:6" x14ac:dyDescent="0.3">
      <c r="B90" t="s">
        <v>10</v>
      </c>
      <c r="C90" t="s">
        <v>34</v>
      </c>
      <c r="D90" t="s">
        <v>19</v>
      </c>
      <c r="E90" s="2">
        <v>5355</v>
      </c>
      <c r="F90" s="3">
        <v>204</v>
      </c>
    </row>
    <row r="91" spans="2:6" x14ac:dyDescent="0.3">
      <c r="B91" t="s">
        <v>9</v>
      </c>
      <c r="C91" t="s">
        <v>39</v>
      </c>
      <c r="D91" t="s">
        <v>18</v>
      </c>
      <c r="E91" s="2">
        <v>2639</v>
      </c>
      <c r="F91" s="3">
        <v>204</v>
      </c>
    </row>
    <row r="92" spans="2:6" x14ac:dyDescent="0.3">
      <c r="B92" t="s">
        <v>8</v>
      </c>
      <c r="C92" t="s">
        <v>37</v>
      </c>
      <c r="D92" t="s">
        <v>19</v>
      </c>
      <c r="E92" s="2">
        <v>1771</v>
      </c>
      <c r="F92" s="3">
        <v>204</v>
      </c>
    </row>
    <row r="93" spans="2:6" x14ac:dyDescent="0.3">
      <c r="B93" t="s">
        <v>41</v>
      </c>
      <c r="C93" t="s">
        <v>36</v>
      </c>
      <c r="D93" t="s">
        <v>26</v>
      </c>
      <c r="E93" s="2">
        <v>98</v>
      </c>
      <c r="F93" s="3">
        <v>204</v>
      </c>
    </row>
    <row r="94" spans="2:6" x14ac:dyDescent="0.3">
      <c r="B94" t="s">
        <v>5</v>
      </c>
      <c r="C94" t="s">
        <v>35</v>
      </c>
      <c r="D94" t="s">
        <v>15</v>
      </c>
      <c r="E94" s="2">
        <v>13391</v>
      </c>
      <c r="F94" s="3">
        <v>201</v>
      </c>
    </row>
    <row r="95" spans="2:6" x14ac:dyDescent="0.3">
      <c r="B95" t="s">
        <v>2</v>
      </c>
      <c r="C95" t="s">
        <v>37</v>
      </c>
      <c r="D95" t="s">
        <v>17</v>
      </c>
      <c r="E95" s="2">
        <v>9926</v>
      </c>
      <c r="F95" s="3">
        <v>201</v>
      </c>
    </row>
    <row r="96" spans="2:6" x14ac:dyDescent="0.3">
      <c r="B96" t="s">
        <v>5</v>
      </c>
      <c r="C96" t="s">
        <v>34</v>
      </c>
      <c r="D96" t="s">
        <v>15</v>
      </c>
      <c r="E96" s="2">
        <v>7280</v>
      </c>
      <c r="F96" s="3">
        <v>201</v>
      </c>
    </row>
    <row r="97" spans="2:6" x14ac:dyDescent="0.3">
      <c r="B97" t="s">
        <v>40</v>
      </c>
      <c r="C97" t="s">
        <v>36</v>
      </c>
      <c r="D97" t="s">
        <v>13</v>
      </c>
      <c r="E97" s="2">
        <v>4424</v>
      </c>
      <c r="F97" s="3">
        <v>201</v>
      </c>
    </row>
    <row r="98" spans="2:6" x14ac:dyDescent="0.3">
      <c r="B98" t="s">
        <v>7</v>
      </c>
      <c r="C98" t="s">
        <v>39</v>
      </c>
      <c r="D98" t="s">
        <v>27</v>
      </c>
      <c r="E98" s="2">
        <v>966</v>
      </c>
      <c r="F98" s="3">
        <v>198</v>
      </c>
    </row>
    <row r="99" spans="2:6" x14ac:dyDescent="0.3">
      <c r="B99" t="s">
        <v>10</v>
      </c>
      <c r="C99" t="s">
        <v>35</v>
      </c>
      <c r="D99" t="s">
        <v>20</v>
      </c>
      <c r="E99" s="2">
        <v>1974</v>
      </c>
      <c r="F99" s="3">
        <v>195</v>
      </c>
    </row>
    <row r="100" spans="2:6" x14ac:dyDescent="0.3">
      <c r="B100" t="s">
        <v>8</v>
      </c>
      <c r="C100" t="s">
        <v>37</v>
      </c>
      <c r="D100" t="s">
        <v>22</v>
      </c>
      <c r="E100" s="2">
        <v>1890</v>
      </c>
      <c r="F100" s="3">
        <v>195</v>
      </c>
    </row>
    <row r="101" spans="2:6" x14ac:dyDescent="0.3">
      <c r="B101" t="s">
        <v>5</v>
      </c>
      <c r="C101" t="s">
        <v>34</v>
      </c>
      <c r="D101" t="s">
        <v>19</v>
      </c>
      <c r="E101" s="2">
        <v>861</v>
      </c>
      <c r="F101" s="3">
        <v>195</v>
      </c>
    </row>
    <row r="102" spans="2:6" x14ac:dyDescent="0.3">
      <c r="B102" t="s">
        <v>41</v>
      </c>
      <c r="C102" t="s">
        <v>36</v>
      </c>
      <c r="D102" t="s">
        <v>19</v>
      </c>
      <c r="E102" s="2">
        <v>1925</v>
      </c>
      <c r="F102" s="3">
        <v>192</v>
      </c>
    </row>
    <row r="103" spans="2:6" x14ac:dyDescent="0.3">
      <c r="B103" t="s">
        <v>7</v>
      </c>
      <c r="C103" t="s">
        <v>34</v>
      </c>
      <c r="D103" t="s">
        <v>24</v>
      </c>
      <c r="E103" s="2">
        <v>8862</v>
      </c>
      <c r="F103" s="3">
        <v>189</v>
      </c>
    </row>
    <row r="104" spans="2:6" x14ac:dyDescent="0.3">
      <c r="B104" t="s">
        <v>6</v>
      </c>
      <c r="C104" t="s">
        <v>37</v>
      </c>
      <c r="D104" t="s">
        <v>23</v>
      </c>
      <c r="E104" s="2">
        <v>4949</v>
      </c>
      <c r="F104" s="3">
        <v>189</v>
      </c>
    </row>
    <row r="105" spans="2:6" x14ac:dyDescent="0.3">
      <c r="B105" t="s">
        <v>9</v>
      </c>
      <c r="C105" t="s">
        <v>36</v>
      </c>
      <c r="D105" t="s">
        <v>32</v>
      </c>
      <c r="E105" s="2">
        <v>2954</v>
      </c>
      <c r="F105" s="3">
        <v>189</v>
      </c>
    </row>
    <row r="106" spans="2:6" x14ac:dyDescent="0.3">
      <c r="B106" t="s">
        <v>9</v>
      </c>
      <c r="C106" t="s">
        <v>34</v>
      </c>
      <c r="D106" t="s">
        <v>16</v>
      </c>
      <c r="E106" s="2">
        <v>938</v>
      </c>
      <c r="F106" s="3">
        <v>189</v>
      </c>
    </row>
    <row r="107" spans="2:6" x14ac:dyDescent="0.3">
      <c r="B107" t="s">
        <v>41</v>
      </c>
      <c r="C107" t="s">
        <v>35</v>
      </c>
      <c r="D107" t="s">
        <v>15</v>
      </c>
      <c r="E107" s="2">
        <v>2114</v>
      </c>
      <c r="F107" s="3">
        <v>186</v>
      </c>
    </row>
    <row r="108" spans="2:6" x14ac:dyDescent="0.3">
      <c r="B108" t="s">
        <v>8</v>
      </c>
      <c r="C108" t="s">
        <v>39</v>
      </c>
      <c r="D108" t="s">
        <v>30</v>
      </c>
      <c r="E108" s="2">
        <v>7021</v>
      </c>
      <c r="F108" s="3">
        <v>183</v>
      </c>
    </row>
    <row r="109" spans="2:6" x14ac:dyDescent="0.3">
      <c r="B109" t="s">
        <v>2</v>
      </c>
      <c r="C109" t="s">
        <v>38</v>
      </c>
      <c r="D109" t="s">
        <v>28</v>
      </c>
      <c r="E109" s="2">
        <v>6580</v>
      </c>
      <c r="F109" s="3">
        <v>183</v>
      </c>
    </row>
    <row r="110" spans="2:6" x14ac:dyDescent="0.3">
      <c r="B110" t="s">
        <v>6</v>
      </c>
      <c r="C110" t="s">
        <v>35</v>
      </c>
      <c r="D110" t="s">
        <v>27</v>
      </c>
      <c r="E110" s="2">
        <v>3864</v>
      </c>
      <c r="F110" s="3">
        <v>177</v>
      </c>
    </row>
    <row r="111" spans="2:6" x14ac:dyDescent="0.3">
      <c r="B111" t="s">
        <v>7</v>
      </c>
      <c r="C111" t="s">
        <v>36</v>
      </c>
      <c r="D111" t="s">
        <v>18</v>
      </c>
      <c r="E111" s="2">
        <v>2646</v>
      </c>
      <c r="F111" s="3">
        <v>177</v>
      </c>
    </row>
    <row r="112" spans="2:6" x14ac:dyDescent="0.3">
      <c r="B112" t="s">
        <v>41</v>
      </c>
      <c r="C112" t="s">
        <v>37</v>
      </c>
      <c r="D112" t="s">
        <v>26</v>
      </c>
      <c r="E112" s="2">
        <v>2324</v>
      </c>
      <c r="F112" s="3">
        <v>177</v>
      </c>
    </row>
    <row r="113" spans="2:6" x14ac:dyDescent="0.3">
      <c r="B113" t="s">
        <v>41</v>
      </c>
      <c r="C113" t="s">
        <v>34</v>
      </c>
      <c r="D113" t="s">
        <v>33</v>
      </c>
      <c r="E113" s="2">
        <v>7847</v>
      </c>
      <c r="F113" s="3">
        <v>174</v>
      </c>
    </row>
    <row r="114" spans="2:6" x14ac:dyDescent="0.3">
      <c r="B114" t="s">
        <v>41</v>
      </c>
      <c r="C114" t="s">
        <v>36</v>
      </c>
      <c r="D114" t="s">
        <v>30</v>
      </c>
      <c r="E114" s="2">
        <v>6118</v>
      </c>
      <c r="F114" s="3">
        <v>174</v>
      </c>
    </row>
    <row r="115" spans="2:6" x14ac:dyDescent="0.3">
      <c r="B115" t="s">
        <v>40</v>
      </c>
      <c r="C115" t="s">
        <v>35</v>
      </c>
      <c r="D115" t="s">
        <v>16</v>
      </c>
      <c r="E115" s="2">
        <v>4725</v>
      </c>
      <c r="F115" s="3">
        <v>174</v>
      </c>
    </row>
    <row r="116" spans="2:6" x14ac:dyDescent="0.3">
      <c r="B116" t="s">
        <v>9</v>
      </c>
      <c r="C116" t="s">
        <v>34</v>
      </c>
      <c r="D116" t="s">
        <v>17</v>
      </c>
      <c r="E116" s="2">
        <v>707</v>
      </c>
      <c r="F116" s="3">
        <v>174</v>
      </c>
    </row>
    <row r="117" spans="2:6" x14ac:dyDescent="0.3">
      <c r="B117" t="s">
        <v>3</v>
      </c>
      <c r="C117" t="s">
        <v>39</v>
      </c>
      <c r="D117" t="s">
        <v>26</v>
      </c>
      <c r="E117" s="2">
        <v>4956</v>
      </c>
      <c r="F117" s="3">
        <v>171</v>
      </c>
    </row>
    <row r="118" spans="2:6" x14ac:dyDescent="0.3">
      <c r="B118" t="s">
        <v>5</v>
      </c>
      <c r="C118" t="s">
        <v>39</v>
      </c>
      <c r="D118" t="s">
        <v>24</v>
      </c>
      <c r="E118" s="2">
        <v>4018</v>
      </c>
      <c r="F118" s="3">
        <v>171</v>
      </c>
    </row>
    <row r="119" spans="2:6" x14ac:dyDescent="0.3">
      <c r="B119" t="s">
        <v>5</v>
      </c>
      <c r="C119" t="s">
        <v>38</v>
      </c>
      <c r="D119" t="s">
        <v>19</v>
      </c>
      <c r="E119" s="2">
        <v>5474</v>
      </c>
      <c r="F119" s="3">
        <v>168</v>
      </c>
    </row>
    <row r="120" spans="2:6" x14ac:dyDescent="0.3">
      <c r="B120" t="s">
        <v>8</v>
      </c>
      <c r="C120" t="s">
        <v>35</v>
      </c>
      <c r="D120" t="s">
        <v>29</v>
      </c>
      <c r="E120" s="2">
        <v>2023</v>
      </c>
      <c r="F120" s="3">
        <v>168</v>
      </c>
    </row>
    <row r="121" spans="2:6" x14ac:dyDescent="0.3">
      <c r="B121" t="s">
        <v>3</v>
      </c>
      <c r="C121" t="s">
        <v>39</v>
      </c>
      <c r="D121" t="s">
        <v>16</v>
      </c>
      <c r="E121" s="2">
        <v>21</v>
      </c>
      <c r="F121" s="3">
        <v>168</v>
      </c>
    </row>
    <row r="122" spans="2:6" x14ac:dyDescent="0.3">
      <c r="B122" t="s">
        <v>3</v>
      </c>
      <c r="C122" t="s">
        <v>36</v>
      </c>
      <c r="D122" t="s">
        <v>23</v>
      </c>
      <c r="E122" s="2">
        <v>3773</v>
      </c>
      <c r="F122" s="3">
        <v>165</v>
      </c>
    </row>
    <row r="123" spans="2:6" x14ac:dyDescent="0.3">
      <c r="B123" t="s">
        <v>2</v>
      </c>
      <c r="C123" t="s">
        <v>39</v>
      </c>
      <c r="D123" t="s">
        <v>20</v>
      </c>
      <c r="E123" s="2">
        <v>9443</v>
      </c>
      <c r="F123" s="3">
        <v>162</v>
      </c>
    </row>
    <row r="124" spans="2:6" x14ac:dyDescent="0.3">
      <c r="B124" t="s">
        <v>40</v>
      </c>
      <c r="C124" t="s">
        <v>34</v>
      </c>
      <c r="D124" t="s">
        <v>19</v>
      </c>
      <c r="E124" s="2">
        <v>4018</v>
      </c>
      <c r="F124" s="3">
        <v>162</v>
      </c>
    </row>
    <row r="125" spans="2:6" x14ac:dyDescent="0.3">
      <c r="B125" t="s">
        <v>3</v>
      </c>
      <c r="C125" t="s">
        <v>36</v>
      </c>
      <c r="D125" t="s">
        <v>28</v>
      </c>
      <c r="E125" s="2">
        <v>973</v>
      </c>
      <c r="F125" s="3">
        <v>162</v>
      </c>
    </row>
    <row r="126" spans="2:6" x14ac:dyDescent="0.3">
      <c r="B126" t="s">
        <v>40</v>
      </c>
      <c r="C126" t="s">
        <v>34</v>
      </c>
      <c r="D126" t="s">
        <v>33</v>
      </c>
      <c r="E126" s="2">
        <v>3794</v>
      </c>
      <c r="F126" s="3">
        <v>159</v>
      </c>
    </row>
    <row r="127" spans="2:6" x14ac:dyDescent="0.3">
      <c r="B127" t="s">
        <v>9</v>
      </c>
      <c r="C127" t="s">
        <v>35</v>
      </c>
      <c r="D127" t="s">
        <v>26</v>
      </c>
      <c r="E127" s="2">
        <v>98</v>
      </c>
      <c r="F127" s="3">
        <v>159</v>
      </c>
    </row>
    <row r="128" spans="2:6" x14ac:dyDescent="0.3">
      <c r="B128" t="s">
        <v>40</v>
      </c>
      <c r="C128" t="s">
        <v>34</v>
      </c>
      <c r="D128" t="s">
        <v>17</v>
      </c>
      <c r="E128" s="2">
        <v>5019</v>
      </c>
      <c r="F128" s="3">
        <v>156</v>
      </c>
    </row>
    <row r="129" spans="2:6" x14ac:dyDescent="0.3">
      <c r="B129" t="s">
        <v>6</v>
      </c>
      <c r="C129" t="s">
        <v>36</v>
      </c>
      <c r="D129" t="s">
        <v>17</v>
      </c>
      <c r="E129" s="2">
        <v>4970</v>
      </c>
      <c r="F129" s="3">
        <v>156</v>
      </c>
    </row>
    <row r="130" spans="2:6" x14ac:dyDescent="0.3">
      <c r="B130" t="s">
        <v>9</v>
      </c>
      <c r="C130" t="s">
        <v>37</v>
      </c>
      <c r="D130" t="s">
        <v>25</v>
      </c>
      <c r="E130" s="2">
        <v>4305</v>
      </c>
      <c r="F130" s="3">
        <v>156</v>
      </c>
    </row>
    <row r="131" spans="2:6" x14ac:dyDescent="0.3">
      <c r="B131" t="s">
        <v>2</v>
      </c>
      <c r="C131" t="s">
        <v>38</v>
      </c>
      <c r="D131" t="s">
        <v>23</v>
      </c>
      <c r="E131" s="2">
        <v>4417</v>
      </c>
      <c r="F131" s="3">
        <v>153</v>
      </c>
    </row>
    <row r="132" spans="2:6" x14ac:dyDescent="0.3">
      <c r="B132" t="s">
        <v>9</v>
      </c>
      <c r="C132" t="s">
        <v>34</v>
      </c>
      <c r="D132" t="s">
        <v>28</v>
      </c>
      <c r="E132" s="2">
        <v>14329</v>
      </c>
      <c r="F132" s="3">
        <v>150</v>
      </c>
    </row>
    <row r="133" spans="2:6" x14ac:dyDescent="0.3">
      <c r="B133" t="s">
        <v>8</v>
      </c>
      <c r="C133" t="s">
        <v>36</v>
      </c>
      <c r="D133" t="s">
        <v>23</v>
      </c>
      <c r="E133" s="2">
        <v>5019</v>
      </c>
      <c r="F133" s="3">
        <v>150</v>
      </c>
    </row>
    <row r="134" spans="2:6" x14ac:dyDescent="0.3">
      <c r="B134" t="s">
        <v>6</v>
      </c>
      <c r="C134" t="s">
        <v>34</v>
      </c>
      <c r="D134" t="s">
        <v>17</v>
      </c>
      <c r="E134" s="2">
        <v>3759</v>
      </c>
      <c r="F134" s="3">
        <v>150</v>
      </c>
    </row>
    <row r="135" spans="2:6" x14ac:dyDescent="0.3">
      <c r="B135" t="s">
        <v>8</v>
      </c>
      <c r="C135" t="s">
        <v>37</v>
      </c>
      <c r="D135" t="s">
        <v>30</v>
      </c>
      <c r="E135" s="2">
        <v>42</v>
      </c>
      <c r="F135" s="3">
        <v>150</v>
      </c>
    </row>
    <row r="136" spans="2:6" x14ac:dyDescent="0.3">
      <c r="B136" t="s">
        <v>9</v>
      </c>
      <c r="C136" t="s">
        <v>35</v>
      </c>
      <c r="D136" t="s">
        <v>4</v>
      </c>
      <c r="E136" s="2">
        <v>959</v>
      </c>
      <c r="F136" s="3">
        <v>147</v>
      </c>
    </row>
    <row r="137" spans="2:6" x14ac:dyDescent="0.3">
      <c r="B137" t="s">
        <v>2</v>
      </c>
      <c r="C137" t="s">
        <v>39</v>
      </c>
      <c r="D137" t="s">
        <v>28</v>
      </c>
      <c r="E137" s="2">
        <v>6027</v>
      </c>
      <c r="F137" s="3">
        <v>144</v>
      </c>
    </row>
    <row r="138" spans="2:6" x14ac:dyDescent="0.3">
      <c r="B138" t="s">
        <v>3</v>
      </c>
      <c r="C138" t="s">
        <v>37</v>
      </c>
      <c r="D138" t="s">
        <v>17</v>
      </c>
      <c r="E138" s="2">
        <v>3983</v>
      </c>
      <c r="F138" s="3">
        <v>144</v>
      </c>
    </row>
    <row r="139" spans="2:6" x14ac:dyDescent="0.3">
      <c r="B139" t="s">
        <v>9</v>
      </c>
      <c r="C139" t="s">
        <v>35</v>
      </c>
      <c r="D139" t="s">
        <v>27</v>
      </c>
      <c r="E139" s="2">
        <v>2429</v>
      </c>
      <c r="F139" s="3">
        <v>144</v>
      </c>
    </row>
    <row r="140" spans="2:6" x14ac:dyDescent="0.3">
      <c r="B140" t="s">
        <v>41</v>
      </c>
      <c r="C140" t="s">
        <v>34</v>
      </c>
      <c r="D140" t="s">
        <v>22</v>
      </c>
      <c r="E140" s="2">
        <v>336</v>
      </c>
      <c r="F140" s="3">
        <v>144</v>
      </c>
    </row>
    <row r="141" spans="2:6" x14ac:dyDescent="0.3">
      <c r="B141" t="s">
        <v>10</v>
      </c>
      <c r="C141" t="s">
        <v>38</v>
      </c>
      <c r="D141" t="s">
        <v>22</v>
      </c>
      <c r="E141" s="2">
        <v>2205</v>
      </c>
      <c r="F141" s="3">
        <v>141</v>
      </c>
    </row>
    <row r="142" spans="2:6" x14ac:dyDescent="0.3">
      <c r="B142" t="s">
        <v>2</v>
      </c>
      <c r="C142" t="s">
        <v>39</v>
      </c>
      <c r="D142" t="s">
        <v>22</v>
      </c>
      <c r="E142" s="2">
        <v>1568</v>
      </c>
      <c r="F142" s="3">
        <v>141</v>
      </c>
    </row>
    <row r="143" spans="2:6" x14ac:dyDescent="0.3">
      <c r="B143" t="s">
        <v>2</v>
      </c>
      <c r="C143" t="s">
        <v>37</v>
      </c>
      <c r="D143" t="s">
        <v>18</v>
      </c>
      <c r="E143" s="2">
        <v>11571</v>
      </c>
      <c r="F143" s="3">
        <v>138</v>
      </c>
    </row>
    <row r="144" spans="2:6" x14ac:dyDescent="0.3">
      <c r="B144" t="s">
        <v>7</v>
      </c>
      <c r="C144" t="s">
        <v>34</v>
      </c>
      <c r="D144" t="s">
        <v>20</v>
      </c>
      <c r="E144" s="2">
        <v>2205</v>
      </c>
      <c r="F144" s="3">
        <v>138</v>
      </c>
    </row>
    <row r="145" spans="2:6" x14ac:dyDescent="0.3">
      <c r="B145" t="s">
        <v>40</v>
      </c>
      <c r="C145" t="s">
        <v>34</v>
      </c>
      <c r="D145" t="s">
        <v>27</v>
      </c>
      <c r="E145" s="2">
        <v>2289</v>
      </c>
      <c r="F145" s="3">
        <v>135</v>
      </c>
    </row>
    <row r="146" spans="2:6" x14ac:dyDescent="0.3">
      <c r="B146" t="s">
        <v>6</v>
      </c>
      <c r="C146" t="s">
        <v>36</v>
      </c>
      <c r="D146" t="s">
        <v>29</v>
      </c>
      <c r="E146" s="2">
        <v>1400</v>
      </c>
      <c r="F146" s="3">
        <v>135</v>
      </c>
    </row>
    <row r="147" spans="2:6" x14ac:dyDescent="0.3">
      <c r="B147" t="s">
        <v>6</v>
      </c>
      <c r="C147" t="s">
        <v>38</v>
      </c>
      <c r="D147" t="s">
        <v>33</v>
      </c>
      <c r="E147" s="2">
        <v>959</v>
      </c>
      <c r="F147" s="3">
        <v>135</v>
      </c>
    </row>
    <row r="148" spans="2:6" x14ac:dyDescent="0.3">
      <c r="B148" t="s">
        <v>40</v>
      </c>
      <c r="C148" t="s">
        <v>39</v>
      </c>
      <c r="D148" t="s">
        <v>29</v>
      </c>
      <c r="E148" s="2">
        <v>0</v>
      </c>
      <c r="F148" s="3">
        <v>135</v>
      </c>
    </row>
    <row r="149" spans="2:6" x14ac:dyDescent="0.3">
      <c r="B149" t="s">
        <v>41</v>
      </c>
      <c r="C149" t="s">
        <v>35</v>
      </c>
      <c r="D149" t="s">
        <v>27</v>
      </c>
      <c r="E149" s="2">
        <v>847</v>
      </c>
      <c r="F149" s="3">
        <v>129</v>
      </c>
    </row>
    <row r="150" spans="2:6" x14ac:dyDescent="0.3">
      <c r="B150" t="s">
        <v>10</v>
      </c>
      <c r="C150" t="s">
        <v>38</v>
      </c>
      <c r="D150" t="s">
        <v>4</v>
      </c>
      <c r="E150" s="2">
        <v>6860</v>
      </c>
      <c r="F150" s="3">
        <v>126</v>
      </c>
    </row>
    <row r="151" spans="2:6" x14ac:dyDescent="0.3">
      <c r="B151" t="s">
        <v>41</v>
      </c>
      <c r="C151" t="s">
        <v>34</v>
      </c>
      <c r="D151" t="s">
        <v>23</v>
      </c>
      <c r="E151" s="2">
        <v>4935</v>
      </c>
      <c r="F151" s="3">
        <v>126</v>
      </c>
    </row>
    <row r="152" spans="2:6" x14ac:dyDescent="0.3">
      <c r="B152" t="s">
        <v>2</v>
      </c>
      <c r="C152" t="s">
        <v>39</v>
      </c>
      <c r="D152" t="s">
        <v>33</v>
      </c>
      <c r="E152" s="2">
        <v>4018</v>
      </c>
      <c r="F152" s="3">
        <v>126</v>
      </c>
    </row>
    <row r="153" spans="2:6" x14ac:dyDescent="0.3">
      <c r="B153" t="s">
        <v>40</v>
      </c>
      <c r="C153" t="s">
        <v>35</v>
      </c>
      <c r="D153" t="s">
        <v>29</v>
      </c>
      <c r="E153" s="2">
        <v>1617</v>
      </c>
      <c r="F153" s="3">
        <v>126</v>
      </c>
    </row>
    <row r="154" spans="2:6" x14ac:dyDescent="0.3">
      <c r="B154" t="s">
        <v>8</v>
      </c>
      <c r="C154" t="s">
        <v>35</v>
      </c>
      <c r="D154" t="s">
        <v>33</v>
      </c>
      <c r="E154" s="2">
        <v>357</v>
      </c>
      <c r="F154" s="3">
        <v>126</v>
      </c>
    </row>
    <row r="155" spans="2:6" x14ac:dyDescent="0.3">
      <c r="B155" t="s">
        <v>6</v>
      </c>
      <c r="C155" t="s">
        <v>34</v>
      </c>
      <c r="D155" t="s">
        <v>32</v>
      </c>
      <c r="E155" s="2">
        <v>6734</v>
      </c>
      <c r="F155" s="3">
        <v>123</v>
      </c>
    </row>
    <row r="156" spans="2:6" x14ac:dyDescent="0.3">
      <c r="B156" t="s">
        <v>6</v>
      </c>
      <c r="C156" t="s">
        <v>35</v>
      </c>
      <c r="D156" t="s">
        <v>30</v>
      </c>
      <c r="E156" s="2">
        <v>4781</v>
      </c>
      <c r="F156" s="3">
        <v>123</v>
      </c>
    </row>
    <row r="157" spans="2:6" x14ac:dyDescent="0.3">
      <c r="B157" t="s">
        <v>41</v>
      </c>
      <c r="C157" t="s">
        <v>37</v>
      </c>
      <c r="D157" t="s">
        <v>20</v>
      </c>
      <c r="E157" s="2">
        <v>3388</v>
      </c>
      <c r="F157" s="3">
        <v>123</v>
      </c>
    </row>
    <row r="158" spans="2:6" x14ac:dyDescent="0.3">
      <c r="B158" t="s">
        <v>6</v>
      </c>
      <c r="C158" t="s">
        <v>38</v>
      </c>
      <c r="D158" t="s">
        <v>13</v>
      </c>
      <c r="E158" s="2">
        <v>2317</v>
      </c>
      <c r="F158" s="3">
        <v>123</v>
      </c>
    </row>
    <row r="159" spans="2:6" x14ac:dyDescent="0.3">
      <c r="B159" t="s">
        <v>10</v>
      </c>
      <c r="C159" t="s">
        <v>38</v>
      </c>
      <c r="D159" t="s">
        <v>13</v>
      </c>
      <c r="E159" s="2">
        <v>63</v>
      </c>
      <c r="F159" s="3">
        <v>123</v>
      </c>
    </row>
    <row r="160" spans="2:6" x14ac:dyDescent="0.3">
      <c r="B160" t="s">
        <v>6</v>
      </c>
      <c r="C160" t="s">
        <v>36</v>
      </c>
      <c r="D160" t="s">
        <v>4</v>
      </c>
      <c r="E160" s="2">
        <v>10073</v>
      </c>
      <c r="F160" s="3">
        <v>120</v>
      </c>
    </row>
    <row r="161" spans="2:6" x14ac:dyDescent="0.3">
      <c r="B161" t="s">
        <v>2</v>
      </c>
      <c r="C161" t="s">
        <v>34</v>
      </c>
      <c r="D161" t="s">
        <v>19</v>
      </c>
      <c r="E161" s="2">
        <v>7511</v>
      </c>
      <c r="F161" s="3">
        <v>120</v>
      </c>
    </row>
    <row r="162" spans="2:6" x14ac:dyDescent="0.3">
      <c r="B162" t="s">
        <v>9</v>
      </c>
      <c r="C162" t="s">
        <v>38</v>
      </c>
      <c r="D162" t="s">
        <v>16</v>
      </c>
      <c r="E162" s="2">
        <v>2646</v>
      </c>
      <c r="F162" s="3">
        <v>120</v>
      </c>
    </row>
    <row r="163" spans="2:6" x14ac:dyDescent="0.3">
      <c r="B163" t="s">
        <v>3</v>
      </c>
      <c r="C163" t="s">
        <v>34</v>
      </c>
      <c r="D163" t="s">
        <v>23</v>
      </c>
      <c r="E163" s="2">
        <v>2212</v>
      </c>
      <c r="F163" s="3">
        <v>117</v>
      </c>
    </row>
    <row r="164" spans="2:6" x14ac:dyDescent="0.3">
      <c r="B164" t="s">
        <v>7</v>
      </c>
      <c r="C164" t="s">
        <v>36</v>
      </c>
      <c r="D164" t="s">
        <v>31</v>
      </c>
      <c r="E164" s="2">
        <v>2149</v>
      </c>
      <c r="F164" s="3">
        <v>117</v>
      </c>
    </row>
    <row r="165" spans="2:6" x14ac:dyDescent="0.3">
      <c r="B165" t="s">
        <v>2</v>
      </c>
      <c r="C165" t="s">
        <v>39</v>
      </c>
      <c r="D165" t="s">
        <v>16</v>
      </c>
      <c r="E165" s="2">
        <v>2016</v>
      </c>
      <c r="F165" s="3">
        <v>117</v>
      </c>
    </row>
    <row r="166" spans="2:6" x14ac:dyDescent="0.3">
      <c r="B166" t="s">
        <v>7</v>
      </c>
      <c r="C166" t="s">
        <v>35</v>
      </c>
      <c r="D166" t="s">
        <v>24</v>
      </c>
      <c r="E166" s="2">
        <v>2793</v>
      </c>
      <c r="F166" s="3">
        <v>114</v>
      </c>
    </row>
    <row r="167" spans="2:6" x14ac:dyDescent="0.3">
      <c r="B167" t="s">
        <v>9</v>
      </c>
      <c r="C167" t="s">
        <v>36</v>
      </c>
      <c r="D167" t="s">
        <v>25</v>
      </c>
      <c r="E167" s="2">
        <v>2142</v>
      </c>
      <c r="F167" s="3">
        <v>114</v>
      </c>
    </row>
    <row r="168" spans="2:6" x14ac:dyDescent="0.3">
      <c r="B168" t="s">
        <v>40</v>
      </c>
      <c r="C168" t="s">
        <v>37</v>
      </c>
      <c r="D168" t="s">
        <v>30</v>
      </c>
      <c r="E168" s="2">
        <v>1624</v>
      </c>
      <c r="F168" s="3">
        <v>114</v>
      </c>
    </row>
    <row r="169" spans="2:6" x14ac:dyDescent="0.3">
      <c r="B169" t="s">
        <v>7</v>
      </c>
      <c r="C169" t="s">
        <v>37</v>
      </c>
      <c r="D169" t="s">
        <v>17</v>
      </c>
      <c r="E169" s="2">
        <v>4487</v>
      </c>
      <c r="F169" s="3">
        <v>111</v>
      </c>
    </row>
    <row r="170" spans="2:6" x14ac:dyDescent="0.3">
      <c r="B170" t="s">
        <v>5</v>
      </c>
      <c r="C170" t="s">
        <v>36</v>
      </c>
      <c r="D170" t="s">
        <v>30</v>
      </c>
      <c r="E170" s="2">
        <v>1526</v>
      </c>
      <c r="F170" s="3">
        <v>105</v>
      </c>
    </row>
    <row r="171" spans="2:6" x14ac:dyDescent="0.3">
      <c r="B171" t="s">
        <v>41</v>
      </c>
      <c r="C171" t="s">
        <v>37</v>
      </c>
      <c r="D171" t="s">
        <v>24</v>
      </c>
      <c r="E171" s="2">
        <v>6398</v>
      </c>
      <c r="F171" s="3">
        <v>102</v>
      </c>
    </row>
    <row r="172" spans="2:6" x14ac:dyDescent="0.3">
      <c r="B172" t="s">
        <v>40</v>
      </c>
      <c r="C172" t="s">
        <v>38</v>
      </c>
      <c r="D172" t="s">
        <v>4</v>
      </c>
      <c r="E172" s="2">
        <v>6125</v>
      </c>
      <c r="F172" s="3">
        <v>102</v>
      </c>
    </row>
    <row r="173" spans="2:6" x14ac:dyDescent="0.3">
      <c r="B173" t="s">
        <v>9</v>
      </c>
      <c r="C173" t="s">
        <v>38</v>
      </c>
      <c r="D173" t="s">
        <v>25</v>
      </c>
      <c r="E173" s="2">
        <v>3850</v>
      </c>
      <c r="F173" s="3">
        <v>102</v>
      </c>
    </row>
    <row r="174" spans="2:6" x14ac:dyDescent="0.3">
      <c r="B174" t="s">
        <v>5</v>
      </c>
      <c r="C174" t="s">
        <v>34</v>
      </c>
      <c r="D174" t="s">
        <v>29</v>
      </c>
      <c r="E174" s="2">
        <v>2891</v>
      </c>
      <c r="F174" s="3">
        <v>102</v>
      </c>
    </row>
    <row r="175" spans="2:6" x14ac:dyDescent="0.3">
      <c r="B175" t="s">
        <v>3</v>
      </c>
      <c r="C175" t="s">
        <v>39</v>
      </c>
      <c r="D175" t="s">
        <v>28</v>
      </c>
      <c r="E175" s="2">
        <v>1652</v>
      </c>
      <c r="F175" s="3">
        <v>102</v>
      </c>
    </row>
    <row r="176" spans="2:6" x14ac:dyDescent="0.3">
      <c r="B176" t="s">
        <v>6</v>
      </c>
      <c r="C176" t="s">
        <v>37</v>
      </c>
      <c r="D176" t="s">
        <v>18</v>
      </c>
      <c r="E176" s="2">
        <v>1505</v>
      </c>
      <c r="F176" s="3">
        <v>102</v>
      </c>
    </row>
    <row r="177" spans="2:6" x14ac:dyDescent="0.3">
      <c r="B177" t="s">
        <v>9</v>
      </c>
      <c r="C177" t="s">
        <v>38</v>
      </c>
      <c r="D177" t="s">
        <v>26</v>
      </c>
      <c r="E177" s="2">
        <v>2436</v>
      </c>
      <c r="F177" s="3">
        <v>99</v>
      </c>
    </row>
    <row r="178" spans="2:6" x14ac:dyDescent="0.3">
      <c r="B178" t="s">
        <v>41</v>
      </c>
      <c r="C178" t="s">
        <v>35</v>
      </c>
      <c r="D178" t="s">
        <v>19</v>
      </c>
      <c r="E178" s="2">
        <v>609</v>
      </c>
      <c r="F178" s="3">
        <v>99</v>
      </c>
    </row>
    <row r="179" spans="2:6" x14ac:dyDescent="0.3">
      <c r="B179" t="s">
        <v>9</v>
      </c>
      <c r="C179" t="s">
        <v>37</v>
      </c>
      <c r="D179" t="s">
        <v>20</v>
      </c>
      <c r="E179" s="2">
        <v>7273</v>
      </c>
      <c r="F179" s="3">
        <v>96</v>
      </c>
    </row>
    <row r="180" spans="2:6" x14ac:dyDescent="0.3">
      <c r="B180" t="s">
        <v>10</v>
      </c>
      <c r="C180" t="s">
        <v>35</v>
      </c>
      <c r="D180" t="s">
        <v>14</v>
      </c>
      <c r="E180" s="2">
        <v>3472</v>
      </c>
      <c r="F180" s="3">
        <v>96</v>
      </c>
    </row>
    <row r="181" spans="2:6" x14ac:dyDescent="0.3">
      <c r="B181" t="s">
        <v>7</v>
      </c>
      <c r="C181" t="s">
        <v>34</v>
      </c>
      <c r="D181" t="s">
        <v>25</v>
      </c>
      <c r="E181" s="2">
        <v>1568</v>
      </c>
      <c r="F181" s="3">
        <v>96</v>
      </c>
    </row>
    <row r="182" spans="2:6" x14ac:dyDescent="0.3">
      <c r="B182" t="s">
        <v>40</v>
      </c>
      <c r="C182" t="s">
        <v>37</v>
      </c>
      <c r="D182" t="s">
        <v>27</v>
      </c>
      <c r="E182" s="2">
        <v>6132</v>
      </c>
      <c r="F182" s="3">
        <v>93</v>
      </c>
    </row>
    <row r="183" spans="2:6" x14ac:dyDescent="0.3">
      <c r="B183" t="s">
        <v>3</v>
      </c>
      <c r="C183" t="s">
        <v>34</v>
      </c>
      <c r="D183" t="s">
        <v>17</v>
      </c>
      <c r="E183" s="2">
        <v>2919</v>
      </c>
      <c r="F183" s="3">
        <v>93</v>
      </c>
    </row>
    <row r="184" spans="2:6" x14ac:dyDescent="0.3">
      <c r="B184" t="s">
        <v>9</v>
      </c>
      <c r="C184" t="s">
        <v>37</v>
      </c>
      <c r="D184" t="s">
        <v>23</v>
      </c>
      <c r="E184" s="2">
        <v>2737</v>
      </c>
      <c r="F184" s="3">
        <v>93</v>
      </c>
    </row>
    <row r="185" spans="2:6" x14ac:dyDescent="0.3">
      <c r="B185" t="s">
        <v>5</v>
      </c>
      <c r="C185" t="s">
        <v>34</v>
      </c>
      <c r="D185" t="s">
        <v>33</v>
      </c>
      <c r="E185" s="2">
        <v>1652</v>
      </c>
      <c r="F185" s="3">
        <v>93</v>
      </c>
    </row>
    <row r="186" spans="2:6" x14ac:dyDescent="0.3">
      <c r="B186" t="s">
        <v>10</v>
      </c>
      <c r="C186" t="s">
        <v>34</v>
      </c>
      <c r="D186" t="s">
        <v>25</v>
      </c>
      <c r="E186" s="2">
        <v>1428</v>
      </c>
      <c r="F186" s="3">
        <v>93</v>
      </c>
    </row>
    <row r="187" spans="2:6" x14ac:dyDescent="0.3">
      <c r="B187" t="s">
        <v>40</v>
      </c>
      <c r="C187" t="s">
        <v>36</v>
      </c>
      <c r="D187" t="s">
        <v>33</v>
      </c>
      <c r="E187" s="2">
        <v>9772</v>
      </c>
      <c r="F187" s="3">
        <v>90</v>
      </c>
    </row>
    <row r="188" spans="2:6" x14ac:dyDescent="0.3">
      <c r="B188" t="s">
        <v>9</v>
      </c>
      <c r="C188" t="s">
        <v>34</v>
      </c>
      <c r="D188" t="s">
        <v>23</v>
      </c>
      <c r="E188" s="2">
        <v>8155</v>
      </c>
      <c r="F188" s="3">
        <v>90</v>
      </c>
    </row>
    <row r="189" spans="2:6" x14ac:dyDescent="0.3">
      <c r="B189" t="s">
        <v>40</v>
      </c>
      <c r="C189" t="s">
        <v>38</v>
      </c>
      <c r="D189" t="s">
        <v>25</v>
      </c>
      <c r="E189" s="2">
        <v>2541</v>
      </c>
      <c r="F189" s="3">
        <v>90</v>
      </c>
    </row>
    <row r="190" spans="2:6" x14ac:dyDescent="0.3">
      <c r="B190" t="s">
        <v>9</v>
      </c>
      <c r="C190" t="s">
        <v>38</v>
      </c>
      <c r="D190" t="s">
        <v>33</v>
      </c>
      <c r="E190" s="2">
        <v>9506</v>
      </c>
      <c r="F190" s="3">
        <v>87</v>
      </c>
    </row>
    <row r="191" spans="2:6" x14ac:dyDescent="0.3">
      <c r="B191" t="s">
        <v>6</v>
      </c>
      <c r="C191" t="s">
        <v>37</v>
      </c>
      <c r="D191" t="s">
        <v>31</v>
      </c>
      <c r="E191" s="2">
        <v>7693</v>
      </c>
      <c r="F191" s="3">
        <v>87</v>
      </c>
    </row>
    <row r="192" spans="2:6" x14ac:dyDescent="0.3">
      <c r="B192" t="s">
        <v>10</v>
      </c>
      <c r="C192" t="s">
        <v>34</v>
      </c>
      <c r="D192" t="s">
        <v>17</v>
      </c>
      <c r="E192" s="2">
        <v>700</v>
      </c>
      <c r="F192" s="3">
        <v>87</v>
      </c>
    </row>
    <row r="193" spans="2:6" x14ac:dyDescent="0.3">
      <c r="B193" t="s">
        <v>40</v>
      </c>
      <c r="C193" t="s">
        <v>38</v>
      </c>
      <c r="D193" t="s">
        <v>26</v>
      </c>
      <c r="E193" s="2">
        <v>609</v>
      </c>
      <c r="F193" s="3">
        <v>87</v>
      </c>
    </row>
    <row r="194" spans="2:6" x14ac:dyDescent="0.3">
      <c r="B194" t="s">
        <v>8</v>
      </c>
      <c r="C194" t="s">
        <v>37</v>
      </c>
      <c r="D194" t="s">
        <v>21</v>
      </c>
      <c r="E194" s="2">
        <v>434</v>
      </c>
      <c r="F194" s="3">
        <v>87</v>
      </c>
    </row>
    <row r="195" spans="2:6" x14ac:dyDescent="0.3">
      <c r="B195" t="s">
        <v>7</v>
      </c>
      <c r="C195" t="s">
        <v>36</v>
      </c>
      <c r="D195" t="s">
        <v>32</v>
      </c>
      <c r="E195" s="2">
        <v>280</v>
      </c>
      <c r="F195" s="3">
        <v>87</v>
      </c>
    </row>
    <row r="196" spans="2:6" x14ac:dyDescent="0.3">
      <c r="B196" t="s">
        <v>41</v>
      </c>
      <c r="C196" t="s">
        <v>36</v>
      </c>
      <c r="D196" t="s">
        <v>32</v>
      </c>
      <c r="E196" s="2">
        <v>10304</v>
      </c>
      <c r="F196" s="3">
        <v>84</v>
      </c>
    </row>
    <row r="197" spans="2:6" x14ac:dyDescent="0.3">
      <c r="B197" t="s">
        <v>5</v>
      </c>
      <c r="C197" t="s">
        <v>35</v>
      </c>
      <c r="D197" t="s">
        <v>22</v>
      </c>
      <c r="E197" s="2">
        <v>490</v>
      </c>
      <c r="F197" s="3">
        <v>84</v>
      </c>
    </row>
    <row r="198" spans="2:6" x14ac:dyDescent="0.3">
      <c r="B198" t="s">
        <v>8</v>
      </c>
      <c r="C198" t="s">
        <v>38</v>
      </c>
      <c r="D198" t="s">
        <v>22</v>
      </c>
      <c r="E198" s="2">
        <v>168</v>
      </c>
      <c r="F198" s="3">
        <v>84</v>
      </c>
    </row>
    <row r="199" spans="2:6" x14ac:dyDescent="0.3">
      <c r="B199" t="s">
        <v>2</v>
      </c>
      <c r="C199" t="s">
        <v>39</v>
      </c>
      <c r="D199" t="s">
        <v>27</v>
      </c>
      <c r="E199" s="2">
        <v>7812</v>
      </c>
      <c r="F199" s="3">
        <v>81</v>
      </c>
    </row>
    <row r="200" spans="2:6" x14ac:dyDescent="0.3">
      <c r="B200" t="s">
        <v>5</v>
      </c>
      <c r="C200" t="s">
        <v>39</v>
      </c>
      <c r="D200" t="s">
        <v>22</v>
      </c>
      <c r="E200" s="2">
        <v>6909</v>
      </c>
      <c r="F200" s="3">
        <v>81</v>
      </c>
    </row>
    <row r="201" spans="2:6" x14ac:dyDescent="0.3">
      <c r="B201" t="s">
        <v>8</v>
      </c>
      <c r="C201" t="s">
        <v>35</v>
      </c>
      <c r="D201" t="s">
        <v>30</v>
      </c>
      <c r="E201" s="2">
        <v>3598</v>
      </c>
      <c r="F201" s="3">
        <v>81</v>
      </c>
    </row>
    <row r="202" spans="2:6" x14ac:dyDescent="0.3">
      <c r="B202" t="s">
        <v>6</v>
      </c>
      <c r="C202" t="s">
        <v>37</v>
      </c>
      <c r="D202" t="s">
        <v>30</v>
      </c>
      <c r="E202" s="2">
        <v>560</v>
      </c>
      <c r="F202" s="3">
        <v>81</v>
      </c>
    </row>
    <row r="203" spans="2:6" x14ac:dyDescent="0.3">
      <c r="B203" t="s">
        <v>8</v>
      </c>
      <c r="C203" t="s">
        <v>38</v>
      </c>
      <c r="D203" t="s">
        <v>21</v>
      </c>
      <c r="E203" s="2">
        <v>6433</v>
      </c>
      <c r="F203" s="3">
        <v>78</v>
      </c>
    </row>
    <row r="204" spans="2:6" x14ac:dyDescent="0.3">
      <c r="B204" t="s">
        <v>3</v>
      </c>
      <c r="C204" t="s">
        <v>35</v>
      </c>
      <c r="D204" t="s">
        <v>23</v>
      </c>
      <c r="E204" s="2">
        <v>2023</v>
      </c>
      <c r="F204" s="3">
        <v>78</v>
      </c>
    </row>
    <row r="205" spans="2:6" x14ac:dyDescent="0.3">
      <c r="B205" t="s">
        <v>2</v>
      </c>
      <c r="C205" t="s">
        <v>36</v>
      </c>
      <c r="D205" t="s">
        <v>29</v>
      </c>
      <c r="E205" s="2">
        <v>8211</v>
      </c>
      <c r="F205" s="3">
        <v>75</v>
      </c>
    </row>
    <row r="206" spans="2:6" x14ac:dyDescent="0.3">
      <c r="B206" t="s">
        <v>6</v>
      </c>
      <c r="C206" t="s">
        <v>34</v>
      </c>
      <c r="D206" t="s">
        <v>29</v>
      </c>
      <c r="E206" s="2">
        <v>3339</v>
      </c>
      <c r="F206" s="3">
        <v>75</v>
      </c>
    </row>
    <row r="207" spans="2:6" x14ac:dyDescent="0.3">
      <c r="B207" t="s">
        <v>7</v>
      </c>
      <c r="C207" t="s">
        <v>34</v>
      </c>
      <c r="D207" t="s">
        <v>32</v>
      </c>
      <c r="E207" s="2">
        <v>3262</v>
      </c>
      <c r="F207" s="3">
        <v>75</v>
      </c>
    </row>
    <row r="208" spans="2:6" x14ac:dyDescent="0.3">
      <c r="B208" t="s">
        <v>40</v>
      </c>
      <c r="C208" t="s">
        <v>34</v>
      </c>
      <c r="D208" t="s">
        <v>23</v>
      </c>
      <c r="E208" s="2">
        <v>2779</v>
      </c>
      <c r="F208" s="3">
        <v>75</v>
      </c>
    </row>
    <row r="209" spans="2:6" x14ac:dyDescent="0.3">
      <c r="B209" t="s">
        <v>6</v>
      </c>
      <c r="C209" t="s">
        <v>34</v>
      </c>
      <c r="D209" t="s">
        <v>16</v>
      </c>
      <c r="E209" s="2">
        <v>2219</v>
      </c>
      <c r="F209" s="3">
        <v>75</v>
      </c>
    </row>
    <row r="210" spans="2:6" x14ac:dyDescent="0.3">
      <c r="B210" t="s">
        <v>7</v>
      </c>
      <c r="C210" t="s">
        <v>38</v>
      </c>
      <c r="D210" t="s">
        <v>14</v>
      </c>
      <c r="E210" s="2">
        <v>1281</v>
      </c>
      <c r="F210" s="3">
        <v>75</v>
      </c>
    </row>
    <row r="211" spans="2:6" x14ac:dyDescent="0.3">
      <c r="B211" t="s">
        <v>10</v>
      </c>
      <c r="C211" t="s">
        <v>36</v>
      </c>
      <c r="D211" t="s">
        <v>13</v>
      </c>
      <c r="E211" s="2">
        <v>945</v>
      </c>
      <c r="F211" s="3">
        <v>75</v>
      </c>
    </row>
    <row r="212" spans="2:6" x14ac:dyDescent="0.3">
      <c r="B212" t="s">
        <v>5</v>
      </c>
      <c r="C212" t="s">
        <v>37</v>
      </c>
      <c r="D212" t="s">
        <v>22</v>
      </c>
      <c r="E212" s="2">
        <v>518</v>
      </c>
      <c r="F212" s="3">
        <v>75</v>
      </c>
    </row>
    <row r="213" spans="2:6" x14ac:dyDescent="0.3">
      <c r="B213" t="s">
        <v>6</v>
      </c>
      <c r="C213" t="s">
        <v>38</v>
      </c>
      <c r="D213" t="s">
        <v>25</v>
      </c>
      <c r="E213" s="2">
        <v>469</v>
      </c>
      <c r="F213" s="3">
        <v>75</v>
      </c>
    </row>
    <row r="214" spans="2:6" x14ac:dyDescent="0.3">
      <c r="B214" t="s">
        <v>40</v>
      </c>
      <c r="C214" t="s">
        <v>37</v>
      </c>
      <c r="D214" t="s">
        <v>29</v>
      </c>
      <c r="E214" s="2">
        <v>9002</v>
      </c>
      <c r="F214" s="3">
        <v>72</v>
      </c>
    </row>
    <row r="215" spans="2:6" x14ac:dyDescent="0.3">
      <c r="B215" t="s">
        <v>41</v>
      </c>
      <c r="C215" t="s">
        <v>39</v>
      </c>
      <c r="D215" t="s">
        <v>14</v>
      </c>
      <c r="E215" s="2">
        <v>3976</v>
      </c>
      <c r="F215" s="3">
        <v>72</v>
      </c>
    </row>
    <row r="216" spans="2:6" x14ac:dyDescent="0.3">
      <c r="B216" t="s">
        <v>9</v>
      </c>
      <c r="C216" t="s">
        <v>39</v>
      </c>
      <c r="D216" t="s">
        <v>25</v>
      </c>
      <c r="E216" s="2">
        <v>3192</v>
      </c>
      <c r="F216" s="3">
        <v>72</v>
      </c>
    </row>
    <row r="217" spans="2:6" x14ac:dyDescent="0.3">
      <c r="B217" t="s">
        <v>10</v>
      </c>
      <c r="C217" t="s">
        <v>36</v>
      </c>
      <c r="D217" t="s">
        <v>27</v>
      </c>
      <c r="E217" s="2">
        <v>1407</v>
      </c>
      <c r="F217" s="3">
        <v>72</v>
      </c>
    </row>
    <row r="218" spans="2:6" x14ac:dyDescent="0.3">
      <c r="B218" t="s">
        <v>41</v>
      </c>
      <c r="C218" t="s">
        <v>35</v>
      </c>
      <c r="D218" t="s">
        <v>13</v>
      </c>
      <c r="E218" s="2">
        <v>4760</v>
      </c>
      <c r="F218" s="3">
        <v>69</v>
      </c>
    </row>
    <row r="219" spans="2:6" x14ac:dyDescent="0.3">
      <c r="B219" t="s">
        <v>3</v>
      </c>
      <c r="C219" t="s">
        <v>35</v>
      </c>
      <c r="D219" t="s">
        <v>29</v>
      </c>
      <c r="E219" s="2">
        <v>2114</v>
      </c>
      <c r="F219" s="3">
        <v>66</v>
      </c>
    </row>
    <row r="220" spans="2:6" x14ac:dyDescent="0.3">
      <c r="B220" t="s">
        <v>5</v>
      </c>
      <c r="C220" t="s">
        <v>36</v>
      </c>
      <c r="D220" t="s">
        <v>13</v>
      </c>
      <c r="E220" s="2">
        <v>6146</v>
      </c>
      <c r="F220" s="3">
        <v>63</v>
      </c>
    </row>
    <row r="221" spans="2:6" x14ac:dyDescent="0.3">
      <c r="B221" t="s">
        <v>7</v>
      </c>
      <c r="C221" t="s">
        <v>35</v>
      </c>
      <c r="D221" t="s">
        <v>14</v>
      </c>
      <c r="E221" s="2">
        <v>4606</v>
      </c>
      <c r="F221" s="3">
        <v>63</v>
      </c>
    </row>
    <row r="222" spans="2:6" x14ac:dyDescent="0.3">
      <c r="B222" t="s">
        <v>8</v>
      </c>
      <c r="C222" t="s">
        <v>38</v>
      </c>
      <c r="D222" t="s">
        <v>27</v>
      </c>
      <c r="E222" s="2">
        <v>2268</v>
      </c>
      <c r="F222" s="3">
        <v>63</v>
      </c>
    </row>
    <row r="223" spans="2:6" x14ac:dyDescent="0.3">
      <c r="B223" t="s">
        <v>6</v>
      </c>
      <c r="C223" t="s">
        <v>39</v>
      </c>
      <c r="D223" t="s">
        <v>30</v>
      </c>
      <c r="E223" s="2">
        <v>1638</v>
      </c>
      <c r="F223" s="3">
        <v>63</v>
      </c>
    </row>
    <row r="224" spans="2:6" x14ac:dyDescent="0.3">
      <c r="B224" t="s">
        <v>6</v>
      </c>
      <c r="C224" t="s">
        <v>36</v>
      </c>
      <c r="D224" t="s">
        <v>21</v>
      </c>
      <c r="E224" s="2">
        <v>497</v>
      </c>
      <c r="F224" s="3">
        <v>63</v>
      </c>
    </row>
    <row r="225" spans="2:6" x14ac:dyDescent="0.3">
      <c r="B225" t="s">
        <v>9</v>
      </c>
      <c r="C225" t="s">
        <v>38</v>
      </c>
      <c r="D225" t="s">
        <v>24</v>
      </c>
      <c r="E225" s="2">
        <v>4137</v>
      </c>
      <c r="F225" s="3">
        <v>60</v>
      </c>
    </row>
    <row r="226" spans="2:6" x14ac:dyDescent="0.3">
      <c r="B226" t="s">
        <v>9</v>
      </c>
      <c r="C226" t="s">
        <v>36</v>
      </c>
      <c r="D226" t="s">
        <v>30</v>
      </c>
      <c r="E226" s="2">
        <v>9051</v>
      </c>
      <c r="F226" s="3">
        <v>57</v>
      </c>
    </row>
    <row r="227" spans="2:6" x14ac:dyDescent="0.3">
      <c r="B227" t="s">
        <v>5</v>
      </c>
      <c r="C227" t="s">
        <v>38</v>
      </c>
      <c r="D227" t="s">
        <v>13</v>
      </c>
      <c r="E227" s="2">
        <v>7189</v>
      </c>
      <c r="F227" s="3">
        <v>54</v>
      </c>
    </row>
    <row r="228" spans="2:6" x14ac:dyDescent="0.3">
      <c r="B228" t="s">
        <v>7</v>
      </c>
      <c r="C228" t="s">
        <v>37</v>
      </c>
      <c r="D228" t="s">
        <v>30</v>
      </c>
      <c r="E228" s="2">
        <v>6454</v>
      </c>
      <c r="F228" s="3">
        <v>54</v>
      </c>
    </row>
    <row r="229" spans="2:6" x14ac:dyDescent="0.3">
      <c r="B229" t="s">
        <v>3</v>
      </c>
      <c r="C229" t="s">
        <v>34</v>
      </c>
      <c r="D229" t="s">
        <v>26</v>
      </c>
      <c r="E229" s="2">
        <v>3108</v>
      </c>
      <c r="F229" s="3">
        <v>54</v>
      </c>
    </row>
    <row r="230" spans="2:6" x14ac:dyDescent="0.3">
      <c r="B230" t="s">
        <v>6</v>
      </c>
      <c r="C230" t="s">
        <v>38</v>
      </c>
      <c r="D230" t="s">
        <v>31</v>
      </c>
      <c r="E230" s="2">
        <v>2681</v>
      </c>
      <c r="F230" s="3">
        <v>54</v>
      </c>
    </row>
    <row r="231" spans="2:6" x14ac:dyDescent="0.3">
      <c r="B231" t="s">
        <v>2</v>
      </c>
      <c r="C231" t="s">
        <v>37</v>
      </c>
      <c r="D231" t="s">
        <v>14</v>
      </c>
      <c r="E231" s="2">
        <v>1057</v>
      </c>
      <c r="F231" s="3">
        <v>54</v>
      </c>
    </row>
    <row r="232" spans="2:6" x14ac:dyDescent="0.3">
      <c r="B232" t="s">
        <v>2</v>
      </c>
      <c r="C232" t="s">
        <v>34</v>
      </c>
      <c r="D232" t="s">
        <v>13</v>
      </c>
      <c r="E232" s="2">
        <v>252</v>
      </c>
      <c r="F232" s="3">
        <v>54</v>
      </c>
    </row>
    <row r="233" spans="2:6" x14ac:dyDescent="0.3">
      <c r="B233" t="s">
        <v>5</v>
      </c>
      <c r="C233" t="s">
        <v>39</v>
      </c>
      <c r="D233" t="s">
        <v>26</v>
      </c>
      <c r="E233" s="2">
        <v>5236</v>
      </c>
      <c r="F233" s="3">
        <v>51</v>
      </c>
    </row>
    <row r="234" spans="2:6" x14ac:dyDescent="0.3">
      <c r="B234" t="s">
        <v>3</v>
      </c>
      <c r="C234" t="s">
        <v>39</v>
      </c>
      <c r="D234" t="s">
        <v>29</v>
      </c>
      <c r="E234" s="2">
        <v>3640</v>
      </c>
      <c r="F234" s="3">
        <v>51</v>
      </c>
    </row>
    <row r="235" spans="2:6" x14ac:dyDescent="0.3">
      <c r="B235" t="s">
        <v>40</v>
      </c>
      <c r="C235" t="s">
        <v>38</v>
      </c>
      <c r="D235" t="s">
        <v>24</v>
      </c>
      <c r="E235" s="2">
        <v>623</v>
      </c>
      <c r="F235" s="3">
        <v>51</v>
      </c>
    </row>
    <row r="236" spans="2:6" x14ac:dyDescent="0.3">
      <c r="B236" t="s">
        <v>2</v>
      </c>
      <c r="C236" t="s">
        <v>38</v>
      </c>
      <c r="D236" t="s">
        <v>13</v>
      </c>
      <c r="E236" s="2">
        <v>56</v>
      </c>
      <c r="F236" s="3">
        <v>51</v>
      </c>
    </row>
    <row r="237" spans="2:6" x14ac:dyDescent="0.3">
      <c r="B237" t="s">
        <v>40</v>
      </c>
      <c r="C237" t="s">
        <v>34</v>
      </c>
      <c r="D237" t="s">
        <v>26</v>
      </c>
      <c r="E237" s="2">
        <v>6748</v>
      </c>
      <c r="F237" s="3">
        <v>48</v>
      </c>
    </row>
    <row r="238" spans="2:6" x14ac:dyDescent="0.3">
      <c r="B238" t="s">
        <v>7</v>
      </c>
      <c r="C238" t="s">
        <v>37</v>
      </c>
      <c r="D238" t="s">
        <v>33</v>
      </c>
      <c r="E238" s="2">
        <v>6391</v>
      </c>
      <c r="F238" s="3">
        <v>48</v>
      </c>
    </row>
    <row r="239" spans="2:6" x14ac:dyDescent="0.3">
      <c r="B239" t="s">
        <v>7</v>
      </c>
      <c r="C239" t="s">
        <v>34</v>
      </c>
      <c r="D239" t="s">
        <v>33</v>
      </c>
      <c r="E239" s="2">
        <v>2226</v>
      </c>
      <c r="F239" s="3">
        <v>48</v>
      </c>
    </row>
    <row r="240" spans="2:6" x14ac:dyDescent="0.3">
      <c r="B240" t="s">
        <v>40</v>
      </c>
      <c r="C240" t="s">
        <v>35</v>
      </c>
      <c r="D240" t="s">
        <v>24</v>
      </c>
      <c r="E240" s="2">
        <v>1638</v>
      </c>
      <c r="F240" s="3">
        <v>48</v>
      </c>
    </row>
    <row r="241" spans="2:6" x14ac:dyDescent="0.3">
      <c r="B241" t="s">
        <v>6</v>
      </c>
      <c r="C241" t="s">
        <v>34</v>
      </c>
      <c r="D241" t="s">
        <v>4</v>
      </c>
      <c r="E241" s="2">
        <v>525</v>
      </c>
      <c r="F241" s="3">
        <v>48</v>
      </c>
    </row>
    <row r="242" spans="2:6" x14ac:dyDescent="0.3">
      <c r="B242" t="s">
        <v>2</v>
      </c>
      <c r="C242" t="s">
        <v>36</v>
      </c>
      <c r="D242" t="s">
        <v>17</v>
      </c>
      <c r="E242" s="2">
        <v>189</v>
      </c>
      <c r="F242" s="3">
        <v>48</v>
      </c>
    </row>
    <row r="243" spans="2:6" x14ac:dyDescent="0.3">
      <c r="B243" t="s">
        <v>5</v>
      </c>
      <c r="C243" t="s">
        <v>37</v>
      </c>
      <c r="D243" t="s">
        <v>31</v>
      </c>
      <c r="E243" s="2">
        <v>182</v>
      </c>
      <c r="F243" s="3">
        <v>48</v>
      </c>
    </row>
    <row r="244" spans="2:6" x14ac:dyDescent="0.3">
      <c r="B244" t="s">
        <v>5</v>
      </c>
      <c r="C244" t="s">
        <v>38</v>
      </c>
      <c r="D244" t="s">
        <v>25</v>
      </c>
      <c r="E244" s="2">
        <v>7483</v>
      </c>
      <c r="F244" s="3">
        <v>45</v>
      </c>
    </row>
    <row r="245" spans="2:6" x14ac:dyDescent="0.3">
      <c r="B245" t="s">
        <v>8</v>
      </c>
      <c r="C245" t="s">
        <v>37</v>
      </c>
      <c r="D245" t="s">
        <v>26</v>
      </c>
      <c r="E245" s="2">
        <v>6279</v>
      </c>
      <c r="F245" s="3">
        <v>45</v>
      </c>
    </row>
    <row r="246" spans="2:6" x14ac:dyDescent="0.3">
      <c r="B246" t="s">
        <v>9</v>
      </c>
      <c r="C246" t="s">
        <v>37</v>
      </c>
      <c r="D246" t="s">
        <v>28</v>
      </c>
      <c r="E246" s="2">
        <v>2919</v>
      </c>
      <c r="F246" s="3">
        <v>45</v>
      </c>
    </row>
    <row r="247" spans="2:6" x14ac:dyDescent="0.3">
      <c r="B247" t="s">
        <v>40</v>
      </c>
      <c r="C247" t="s">
        <v>38</v>
      </c>
      <c r="D247" t="s">
        <v>29</v>
      </c>
      <c r="E247" s="2">
        <v>2541</v>
      </c>
      <c r="F247" s="3">
        <v>45</v>
      </c>
    </row>
    <row r="248" spans="2:6" x14ac:dyDescent="0.3">
      <c r="B248" t="s">
        <v>7</v>
      </c>
      <c r="C248" t="s">
        <v>36</v>
      </c>
      <c r="D248" t="s">
        <v>22</v>
      </c>
      <c r="E248" s="2">
        <v>8435</v>
      </c>
      <c r="F248" s="3">
        <v>42</v>
      </c>
    </row>
    <row r="249" spans="2:6" x14ac:dyDescent="0.3">
      <c r="B249" t="s">
        <v>3</v>
      </c>
      <c r="C249" t="s">
        <v>34</v>
      </c>
      <c r="D249" t="s">
        <v>25</v>
      </c>
      <c r="E249" s="2">
        <v>6300</v>
      </c>
      <c r="F249" s="3">
        <v>42</v>
      </c>
    </row>
    <row r="250" spans="2:6" x14ac:dyDescent="0.3">
      <c r="B250" t="s">
        <v>40</v>
      </c>
      <c r="C250" t="s">
        <v>39</v>
      </c>
      <c r="D250" t="s">
        <v>15</v>
      </c>
      <c r="E250" s="2">
        <v>5775</v>
      </c>
      <c r="F250" s="3">
        <v>42</v>
      </c>
    </row>
    <row r="251" spans="2:6" x14ac:dyDescent="0.3">
      <c r="B251" t="s">
        <v>2</v>
      </c>
      <c r="C251" t="s">
        <v>37</v>
      </c>
      <c r="D251" t="s">
        <v>15</v>
      </c>
      <c r="E251" s="2">
        <v>2863</v>
      </c>
      <c r="F251" s="3">
        <v>42</v>
      </c>
    </row>
    <row r="252" spans="2:6" x14ac:dyDescent="0.3">
      <c r="B252" t="s">
        <v>5</v>
      </c>
      <c r="C252" t="s">
        <v>36</v>
      </c>
      <c r="D252" t="s">
        <v>16</v>
      </c>
      <c r="E252" s="2">
        <v>16184</v>
      </c>
      <c r="F252" s="3">
        <v>39</v>
      </c>
    </row>
    <row r="253" spans="2:6" x14ac:dyDescent="0.3">
      <c r="B253" t="s">
        <v>7</v>
      </c>
      <c r="C253" t="s">
        <v>34</v>
      </c>
      <c r="D253" t="s">
        <v>17</v>
      </c>
      <c r="E253" s="2">
        <v>7777</v>
      </c>
      <c r="F253" s="3">
        <v>39</v>
      </c>
    </row>
    <row r="254" spans="2:6" x14ac:dyDescent="0.3">
      <c r="B254" t="s">
        <v>3</v>
      </c>
      <c r="C254" t="s">
        <v>36</v>
      </c>
      <c r="D254" t="s">
        <v>25</v>
      </c>
      <c r="E254" s="2">
        <v>3339</v>
      </c>
      <c r="F254" s="3">
        <v>39</v>
      </c>
    </row>
    <row r="255" spans="2:6" x14ac:dyDescent="0.3">
      <c r="B255" t="s">
        <v>40</v>
      </c>
      <c r="C255" t="s">
        <v>38</v>
      </c>
      <c r="D255" t="s">
        <v>31</v>
      </c>
      <c r="E255" s="2">
        <v>1988</v>
      </c>
      <c r="F255" s="3">
        <v>39</v>
      </c>
    </row>
    <row r="256" spans="2:6" x14ac:dyDescent="0.3">
      <c r="B256" t="s">
        <v>41</v>
      </c>
      <c r="C256" t="s">
        <v>34</v>
      </c>
      <c r="D256" t="s">
        <v>17</v>
      </c>
      <c r="E256" s="2">
        <v>1463</v>
      </c>
      <c r="F256" s="3">
        <v>39</v>
      </c>
    </row>
    <row r="257" spans="2:6" x14ac:dyDescent="0.3">
      <c r="B257" t="s">
        <v>3</v>
      </c>
      <c r="C257" t="s">
        <v>36</v>
      </c>
      <c r="D257" t="s">
        <v>16</v>
      </c>
      <c r="E257" s="2">
        <v>9198</v>
      </c>
      <c r="F257" s="3">
        <v>36</v>
      </c>
    </row>
    <row r="258" spans="2:6" x14ac:dyDescent="0.3">
      <c r="B258" t="s">
        <v>6</v>
      </c>
      <c r="C258" t="s">
        <v>38</v>
      </c>
      <c r="D258" t="s">
        <v>21</v>
      </c>
      <c r="E258" s="2">
        <v>7322</v>
      </c>
      <c r="F258" s="3">
        <v>36</v>
      </c>
    </row>
    <row r="259" spans="2:6" x14ac:dyDescent="0.3">
      <c r="B259" t="s">
        <v>2</v>
      </c>
      <c r="C259" t="s">
        <v>39</v>
      </c>
      <c r="D259" t="s">
        <v>15</v>
      </c>
      <c r="E259" s="2">
        <v>4802</v>
      </c>
      <c r="F259" s="3">
        <v>36</v>
      </c>
    </row>
    <row r="260" spans="2:6" x14ac:dyDescent="0.3">
      <c r="B260" t="s">
        <v>2</v>
      </c>
      <c r="C260" t="s">
        <v>39</v>
      </c>
      <c r="D260" t="s">
        <v>23</v>
      </c>
      <c r="E260" s="2">
        <v>630</v>
      </c>
      <c r="F260" s="3">
        <v>36</v>
      </c>
    </row>
    <row r="261" spans="2:6" x14ac:dyDescent="0.3">
      <c r="B261" t="s">
        <v>40</v>
      </c>
      <c r="C261" t="s">
        <v>36</v>
      </c>
      <c r="D261" t="s">
        <v>4</v>
      </c>
      <c r="E261" s="2">
        <v>217</v>
      </c>
      <c r="F261" s="3">
        <v>36</v>
      </c>
    </row>
    <row r="262" spans="2:6" x14ac:dyDescent="0.3">
      <c r="B262" t="s">
        <v>10</v>
      </c>
      <c r="C262" t="s">
        <v>39</v>
      </c>
      <c r="D262" t="s">
        <v>33</v>
      </c>
      <c r="E262" s="2">
        <v>12950</v>
      </c>
      <c r="F262" s="3">
        <v>30</v>
      </c>
    </row>
    <row r="263" spans="2:6" x14ac:dyDescent="0.3">
      <c r="B263" t="s">
        <v>8</v>
      </c>
      <c r="C263" t="s">
        <v>37</v>
      </c>
      <c r="D263" t="s">
        <v>15</v>
      </c>
      <c r="E263" s="2">
        <v>9709</v>
      </c>
      <c r="F263" s="3">
        <v>30</v>
      </c>
    </row>
    <row r="264" spans="2:6" x14ac:dyDescent="0.3">
      <c r="B264" t="s">
        <v>40</v>
      </c>
      <c r="C264" t="s">
        <v>39</v>
      </c>
      <c r="D264" t="s">
        <v>27</v>
      </c>
      <c r="E264" s="2">
        <v>6370</v>
      </c>
      <c r="F264" s="3">
        <v>30</v>
      </c>
    </row>
    <row r="265" spans="2:6" x14ac:dyDescent="0.3">
      <c r="B265" t="s">
        <v>40</v>
      </c>
      <c r="C265" t="s">
        <v>36</v>
      </c>
      <c r="D265" t="s">
        <v>25</v>
      </c>
      <c r="E265" s="2">
        <v>5439</v>
      </c>
      <c r="F265" s="3">
        <v>30</v>
      </c>
    </row>
    <row r="266" spans="2:6" x14ac:dyDescent="0.3">
      <c r="B266" t="s">
        <v>10</v>
      </c>
      <c r="C266" t="s">
        <v>37</v>
      </c>
      <c r="D266" t="s">
        <v>23</v>
      </c>
      <c r="E266" s="2">
        <v>4683</v>
      </c>
      <c r="F266" s="3">
        <v>30</v>
      </c>
    </row>
    <row r="267" spans="2:6" x14ac:dyDescent="0.3">
      <c r="B267" t="s">
        <v>6</v>
      </c>
      <c r="C267" t="s">
        <v>36</v>
      </c>
      <c r="D267" t="s">
        <v>13</v>
      </c>
      <c r="E267" s="2">
        <v>4319</v>
      </c>
      <c r="F267" s="3">
        <v>30</v>
      </c>
    </row>
    <row r="268" spans="2:6" x14ac:dyDescent="0.3">
      <c r="B268" t="s">
        <v>8</v>
      </c>
      <c r="C268" t="s">
        <v>39</v>
      </c>
      <c r="D268" t="s">
        <v>18</v>
      </c>
      <c r="E268" s="2">
        <v>9660</v>
      </c>
      <c r="F268" s="3">
        <v>27</v>
      </c>
    </row>
    <row r="269" spans="2:6" x14ac:dyDescent="0.3">
      <c r="B269" t="s">
        <v>9</v>
      </c>
      <c r="C269" t="s">
        <v>34</v>
      </c>
      <c r="D269" t="s">
        <v>21</v>
      </c>
      <c r="E269" s="2">
        <v>6832</v>
      </c>
      <c r="F269" s="3">
        <v>27</v>
      </c>
    </row>
    <row r="270" spans="2:6" x14ac:dyDescent="0.3">
      <c r="B270" t="s">
        <v>6</v>
      </c>
      <c r="C270" t="s">
        <v>39</v>
      </c>
      <c r="D270" t="s">
        <v>17</v>
      </c>
      <c r="E270" s="2">
        <v>6048</v>
      </c>
      <c r="F270" s="3">
        <v>27</v>
      </c>
    </row>
    <row r="271" spans="2:6" x14ac:dyDescent="0.3">
      <c r="B271" t="s">
        <v>10</v>
      </c>
      <c r="C271" t="s">
        <v>37</v>
      </c>
      <c r="D271" t="s">
        <v>28</v>
      </c>
      <c r="E271" s="2">
        <v>3059</v>
      </c>
      <c r="F271" s="3">
        <v>27</v>
      </c>
    </row>
    <row r="272" spans="2:6" x14ac:dyDescent="0.3">
      <c r="B272" t="s">
        <v>7</v>
      </c>
      <c r="C272" t="s">
        <v>35</v>
      </c>
      <c r="D272" t="s">
        <v>16</v>
      </c>
      <c r="E272" s="2">
        <v>2135</v>
      </c>
      <c r="F272" s="3">
        <v>27</v>
      </c>
    </row>
    <row r="273" spans="2:6" x14ac:dyDescent="0.3">
      <c r="B273" t="s">
        <v>8</v>
      </c>
      <c r="C273" t="s">
        <v>39</v>
      </c>
      <c r="D273" t="s">
        <v>26</v>
      </c>
      <c r="E273" s="2">
        <v>1561</v>
      </c>
      <c r="F273" s="3">
        <v>27</v>
      </c>
    </row>
    <row r="274" spans="2:6" x14ac:dyDescent="0.3">
      <c r="B274" t="s">
        <v>10</v>
      </c>
      <c r="C274" t="s">
        <v>34</v>
      </c>
      <c r="D274" t="s">
        <v>22</v>
      </c>
      <c r="E274" s="2">
        <v>4053</v>
      </c>
      <c r="F274" s="3">
        <v>24</v>
      </c>
    </row>
    <row r="275" spans="2:6" x14ac:dyDescent="0.3">
      <c r="B275" t="s">
        <v>7</v>
      </c>
      <c r="C275" t="s">
        <v>34</v>
      </c>
      <c r="D275" t="s">
        <v>15</v>
      </c>
      <c r="E275" s="2">
        <v>3829</v>
      </c>
      <c r="F275" s="3">
        <v>24</v>
      </c>
    </row>
    <row r="276" spans="2:6" x14ac:dyDescent="0.3">
      <c r="B276" t="s">
        <v>2</v>
      </c>
      <c r="C276" t="s">
        <v>36</v>
      </c>
      <c r="D276" t="s">
        <v>16</v>
      </c>
      <c r="E276" s="2">
        <v>11417</v>
      </c>
      <c r="F276" s="3">
        <v>21</v>
      </c>
    </row>
    <row r="277" spans="2:6" x14ac:dyDescent="0.3">
      <c r="B277" t="s">
        <v>5</v>
      </c>
      <c r="C277" t="s">
        <v>37</v>
      </c>
      <c r="D277" t="s">
        <v>25</v>
      </c>
      <c r="E277" s="2">
        <v>8813</v>
      </c>
      <c r="F277" s="3">
        <v>21</v>
      </c>
    </row>
    <row r="278" spans="2:6" x14ac:dyDescent="0.3">
      <c r="B278" t="s">
        <v>40</v>
      </c>
      <c r="C278" t="s">
        <v>37</v>
      </c>
      <c r="D278" t="s">
        <v>19</v>
      </c>
      <c r="E278" s="2">
        <v>7693</v>
      </c>
      <c r="F278" s="3">
        <v>21</v>
      </c>
    </row>
    <row r="279" spans="2:6" x14ac:dyDescent="0.3">
      <c r="B279" t="s">
        <v>5</v>
      </c>
      <c r="C279" t="s">
        <v>34</v>
      </c>
      <c r="D279" t="s">
        <v>27</v>
      </c>
      <c r="E279" s="2">
        <v>6986</v>
      </c>
      <c r="F279" s="3">
        <v>21</v>
      </c>
    </row>
    <row r="280" spans="2:6" x14ac:dyDescent="0.3">
      <c r="B280" t="s">
        <v>5</v>
      </c>
      <c r="C280" t="s">
        <v>38</v>
      </c>
      <c r="D280" t="s">
        <v>32</v>
      </c>
      <c r="E280" s="2">
        <v>5075</v>
      </c>
      <c r="F280" s="3">
        <v>21</v>
      </c>
    </row>
    <row r="281" spans="2:6" x14ac:dyDescent="0.3">
      <c r="B281" t="s">
        <v>7</v>
      </c>
      <c r="C281" t="s">
        <v>35</v>
      </c>
      <c r="D281" t="s">
        <v>27</v>
      </c>
      <c r="E281" s="2">
        <v>2478</v>
      </c>
      <c r="F281" s="3">
        <v>21</v>
      </c>
    </row>
    <row r="282" spans="2:6" x14ac:dyDescent="0.3">
      <c r="B282" t="s">
        <v>41</v>
      </c>
      <c r="C282" t="s">
        <v>38</v>
      </c>
      <c r="D282" t="s">
        <v>25</v>
      </c>
      <c r="E282" s="2">
        <v>154</v>
      </c>
      <c r="F282" s="3">
        <v>21</v>
      </c>
    </row>
    <row r="283" spans="2:6" x14ac:dyDescent="0.3">
      <c r="B283" t="s">
        <v>3</v>
      </c>
      <c r="C283" t="s">
        <v>34</v>
      </c>
      <c r="D283" t="s">
        <v>20</v>
      </c>
      <c r="E283" s="2">
        <v>2583</v>
      </c>
      <c r="F283" s="3">
        <v>18</v>
      </c>
    </row>
    <row r="284" spans="2:6" x14ac:dyDescent="0.3">
      <c r="B284" t="s">
        <v>3</v>
      </c>
      <c r="C284" t="s">
        <v>36</v>
      </c>
      <c r="D284" t="s">
        <v>19</v>
      </c>
      <c r="E284" s="2">
        <v>1281</v>
      </c>
      <c r="F284" s="3">
        <v>18</v>
      </c>
    </row>
    <row r="285" spans="2:6" x14ac:dyDescent="0.3">
      <c r="B285" t="s">
        <v>2</v>
      </c>
      <c r="C285" t="s">
        <v>37</v>
      </c>
      <c r="D285" t="s">
        <v>19</v>
      </c>
      <c r="E285" s="2">
        <v>238</v>
      </c>
      <c r="F285" s="3">
        <v>18</v>
      </c>
    </row>
    <row r="286" spans="2:6" x14ac:dyDescent="0.3">
      <c r="B286" t="s">
        <v>5</v>
      </c>
      <c r="C286" t="s">
        <v>36</v>
      </c>
      <c r="D286" t="s">
        <v>23</v>
      </c>
      <c r="E286" s="2">
        <v>6314</v>
      </c>
      <c r="F286" s="3">
        <v>15</v>
      </c>
    </row>
    <row r="287" spans="2:6" x14ac:dyDescent="0.3">
      <c r="B287" t="s">
        <v>5</v>
      </c>
      <c r="C287" t="s">
        <v>35</v>
      </c>
      <c r="D287" t="s">
        <v>18</v>
      </c>
      <c r="E287" s="2">
        <v>2415</v>
      </c>
      <c r="F287" s="3">
        <v>15</v>
      </c>
    </row>
    <row r="288" spans="2:6" x14ac:dyDescent="0.3">
      <c r="B288" t="s">
        <v>6</v>
      </c>
      <c r="C288" t="s">
        <v>34</v>
      </c>
      <c r="D288" t="s">
        <v>15</v>
      </c>
      <c r="E288" s="2">
        <v>1442</v>
      </c>
      <c r="F288" s="3">
        <v>15</v>
      </c>
    </row>
    <row r="289" spans="2:6" x14ac:dyDescent="0.3">
      <c r="B289" t="s">
        <v>2</v>
      </c>
      <c r="C289" t="s">
        <v>35</v>
      </c>
      <c r="D289" t="s">
        <v>19</v>
      </c>
      <c r="E289" s="2">
        <v>553</v>
      </c>
      <c r="F289" s="3">
        <v>15</v>
      </c>
    </row>
    <row r="290" spans="2:6" x14ac:dyDescent="0.3">
      <c r="B290" t="s">
        <v>40</v>
      </c>
      <c r="C290" t="s">
        <v>39</v>
      </c>
      <c r="D290" t="s">
        <v>22</v>
      </c>
      <c r="E290" s="2">
        <v>5817</v>
      </c>
      <c r="F290" s="3">
        <v>12</v>
      </c>
    </row>
    <row r="291" spans="2:6" x14ac:dyDescent="0.3">
      <c r="B291" t="s">
        <v>5</v>
      </c>
      <c r="C291" t="s">
        <v>37</v>
      </c>
      <c r="D291" t="s">
        <v>14</v>
      </c>
      <c r="E291" s="2">
        <v>4991</v>
      </c>
      <c r="F291" s="3">
        <v>12</v>
      </c>
    </row>
    <row r="292" spans="2:6" x14ac:dyDescent="0.3">
      <c r="B292" t="s">
        <v>6</v>
      </c>
      <c r="C292" t="s">
        <v>36</v>
      </c>
      <c r="D292" t="s">
        <v>32</v>
      </c>
      <c r="E292" s="2">
        <v>6118</v>
      </c>
      <c r="F292" s="3">
        <v>9</v>
      </c>
    </row>
    <row r="293" spans="2:6" x14ac:dyDescent="0.3">
      <c r="B293" t="s">
        <v>10</v>
      </c>
      <c r="C293" t="s">
        <v>34</v>
      </c>
      <c r="D293" t="s">
        <v>26</v>
      </c>
      <c r="E293" s="2">
        <v>4991</v>
      </c>
      <c r="F293" s="3">
        <v>9</v>
      </c>
    </row>
    <row r="294" spans="2:6" x14ac:dyDescent="0.3">
      <c r="B294" t="s">
        <v>41</v>
      </c>
      <c r="C294" t="s">
        <v>37</v>
      </c>
      <c r="D294" t="s">
        <v>21</v>
      </c>
      <c r="E294" s="2">
        <v>2933</v>
      </c>
      <c r="F294" s="3">
        <v>9</v>
      </c>
    </row>
    <row r="295" spans="2:6" x14ac:dyDescent="0.3">
      <c r="B295" t="s">
        <v>5</v>
      </c>
      <c r="C295" t="s">
        <v>35</v>
      </c>
      <c r="D295" t="s">
        <v>4</v>
      </c>
      <c r="E295" s="2">
        <v>2744</v>
      </c>
      <c r="F295" s="3">
        <v>9</v>
      </c>
    </row>
    <row r="296" spans="2:6" x14ac:dyDescent="0.3">
      <c r="B296" t="s">
        <v>9</v>
      </c>
      <c r="C296" t="s">
        <v>38</v>
      </c>
      <c r="D296" t="s">
        <v>17</v>
      </c>
      <c r="E296" s="2">
        <v>2408</v>
      </c>
      <c r="F296" s="3">
        <v>9</v>
      </c>
    </row>
    <row r="297" spans="2:6" x14ac:dyDescent="0.3">
      <c r="B297" t="s">
        <v>6</v>
      </c>
      <c r="C297" t="s">
        <v>37</v>
      </c>
      <c r="D297" t="s">
        <v>26</v>
      </c>
      <c r="E297" s="2">
        <v>6818</v>
      </c>
      <c r="F297" s="3">
        <v>6</v>
      </c>
    </row>
    <row r="298" spans="2:6" x14ac:dyDescent="0.3">
      <c r="B298" t="s">
        <v>10</v>
      </c>
      <c r="C298" t="s">
        <v>35</v>
      </c>
      <c r="D298" t="s">
        <v>15</v>
      </c>
      <c r="E298" s="2">
        <v>2562</v>
      </c>
      <c r="F298" s="3">
        <v>6</v>
      </c>
    </row>
    <row r="299" spans="2:6" x14ac:dyDescent="0.3">
      <c r="B299" t="s">
        <v>6</v>
      </c>
      <c r="C299" t="s">
        <v>38</v>
      </c>
      <c r="D299" t="s">
        <v>16</v>
      </c>
      <c r="E299" s="2">
        <v>938</v>
      </c>
      <c r="F299" s="3">
        <v>6</v>
      </c>
    </row>
    <row r="300" spans="2:6" x14ac:dyDescent="0.3">
      <c r="B300" t="s">
        <v>5</v>
      </c>
      <c r="C300" t="s">
        <v>36</v>
      </c>
      <c r="D300" t="s">
        <v>18</v>
      </c>
      <c r="E300" s="2">
        <v>6111</v>
      </c>
      <c r="F300" s="3">
        <v>3</v>
      </c>
    </row>
    <row r="301" spans="2:6" x14ac:dyDescent="0.3">
      <c r="B301" t="s">
        <v>41</v>
      </c>
      <c r="C301" t="s">
        <v>38</v>
      </c>
      <c r="D301" t="s">
        <v>22</v>
      </c>
      <c r="E301" s="2">
        <v>5915</v>
      </c>
      <c r="F301" s="3">
        <v>3</v>
      </c>
    </row>
    <row r="302" spans="2:6" x14ac:dyDescent="0.3">
      <c r="B302" t="s">
        <v>2</v>
      </c>
      <c r="C302" t="s">
        <v>38</v>
      </c>
      <c r="D302" t="s">
        <v>4</v>
      </c>
      <c r="E302" s="2">
        <v>3549</v>
      </c>
      <c r="F302" s="3">
        <v>3</v>
      </c>
    </row>
    <row r="303" spans="2:6" x14ac:dyDescent="0.3">
      <c r="B303" t="s">
        <v>6</v>
      </c>
      <c r="C303" t="s">
        <v>39</v>
      </c>
      <c r="D303" t="s">
        <v>24</v>
      </c>
      <c r="E303" s="2">
        <v>2989</v>
      </c>
      <c r="F303" s="3">
        <v>3</v>
      </c>
    </row>
    <row r="304" spans="2:6" x14ac:dyDescent="0.3">
      <c r="B304" t="s">
        <v>7</v>
      </c>
      <c r="C304" t="s">
        <v>37</v>
      </c>
      <c r="D304" t="s">
        <v>26</v>
      </c>
      <c r="E304" s="2">
        <v>5306</v>
      </c>
      <c r="F304" s="3">
        <v>0</v>
      </c>
    </row>
  </sheetData>
  <conditionalFormatting sqref="E5:E304">
    <cfRule type="top10" dxfId="1" priority="2" rank="10"/>
  </conditionalFormatting>
  <conditionalFormatting sqref="F5:F304">
    <cfRule type="duplicateValues" dxfId="0" priority="1"/>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8A135-2E28-4804-8314-CD5C10CCBBD8}">
  <dimension ref="B3:Q9"/>
  <sheetViews>
    <sheetView showGridLines="0" workbookViewId="0">
      <selection activeCell="C4" sqref="C4"/>
    </sheetView>
  </sheetViews>
  <sheetFormatPr defaultRowHeight="14.4" x14ac:dyDescent="0.3"/>
  <cols>
    <col min="2" max="2" width="11.5546875" bestFit="1" customWidth="1"/>
    <col min="3" max="3" width="11.88671875" bestFit="1" customWidth="1"/>
    <col min="13" max="13" width="11.5546875" bestFit="1" customWidth="1"/>
    <col min="14" max="14" width="11.88671875" bestFit="1" customWidth="1"/>
    <col min="15" max="15" width="9.33203125" bestFit="1" customWidth="1"/>
  </cols>
  <sheetData>
    <row r="3" spans="2:17" x14ac:dyDescent="0.3">
      <c r="B3" t="s">
        <v>63</v>
      </c>
      <c r="C3" t="s">
        <v>1</v>
      </c>
      <c r="D3" t="s">
        <v>49</v>
      </c>
      <c r="M3" s="15" t="s">
        <v>63</v>
      </c>
      <c r="N3" s="16" t="s">
        <v>1</v>
      </c>
      <c r="O3" s="16"/>
      <c r="P3" s="18" t="s">
        <v>49</v>
      </c>
    </row>
    <row r="4" spans="2:17" x14ac:dyDescent="0.3">
      <c r="B4" t="str" cm="1">
        <f t="array" ref="B4:B9">_xlfn.UNIQUE(data[Geography])</f>
        <v>New Zealand</v>
      </c>
      <c r="C4" s="12">
        <f>SUMIFS(data[Amount],data[Geography],B4)</f>
        <v>218813</v>
      </c>
      <c r="D4" s="11">
        <f>SUMIFS(data[Units],data[Geography],B4)</f>
        <v>7431</v>
      </c>
      <c r="M4" s="17" t="s">
        <v>34</v>
      </c>
      <c r="N4" s="14">
        <f>SUMIFS(data[Amount],data[Geography],M4)</f>
        <v>252469</v>
      </c>
      <c r="O4" s="14">
        <f>N4</f>
        <v>252469</v>
      </c>
      <c r="P4" s="19">
        <f>SUMIFS(data[Units],data[Geography],M4)</f>
        <v>8760</v>
      </c>
      <c r="Q4" s="11"/>
    </row>
    <row r="5" spans="2:17" x14ac:dyDescent="0.3">
      <c r="B5" t="str">
        <v>USA</v>
      </c>
      <c r="C5" s="12">
        <f>SUMIFS(data[Amount],data[Geography],B5)</f>
        <v>189434</v>
      </c>
      <c r="D5" s="11">
        <f>SUMIFS(data[Units],data[Geography],B5)</f>
        <v>10158</v>
      </c>
      <c r="M5" s="17" t="s">
        <v>36</v>
      </c>
      <c r="N5" s="14">
        <f>SUMIFS(data[Amount],data[Geography],M5)</f>
        <v>237944</v>
      </c>
      <c r="O5" s="14">
        <f t="shared" ref="O5:O9" si="0">N5</f>
        <v>237944</v>
      </c>
      <c r="P5" s="19">
        <f>SUMIFS(data[Units],data[Geography],M5)</f>
        <v>7302</v>
      </c>
      <c r="Q5" s="11"/>
    </row>
    <row r="6" spans="2:17" x14ac:dyDescent="0.3">
      <c r="B6" t="str">
        <v>Canada</v>
      </c>
      <c r="C6" s="12">
        <f>SUMIFS(data[Amount],data[Geography],B6)</f>
        <v>237944</v>
      </c>
      <c r="D6" s="11">
        <f>SUMIFS(data[Units],data[Geography],B6)</f>
        <v>7302</v>
      </c>
      <c r="M6" s="17" t="s">
        <v>37</v>
      </c>
      <c r="N6" s="14">
        <f>SUMIFS(data[Amount],data[Geography],M6)</f>
        <v>218813</v>
      </c>
      <c r="O6" s="14">
        <f t="shared" si="0"/>
        <v>218813</v>
      </c>
      <c r="P6" s="19">
        <f>SUMIFS(data[Units],data[Geography],M6)</f>
        <v>7431</v>
      </c>
      <c r="Q6" s="11"/>
    </row>
    <row r="7" spans="2:17" x14ac:dyDescent="0.3">
      <c r="B7" t="str">
        <v>UK</v>
      </c>
      <c r="C7" s="12">
        <f>SUMIFS(data[Amount],data[Geography],B7)</f>
        <v>173530</v>
      </c>
      <c r="D7" s="11">
        <f>SUMIFS(data[Units],data[Geography],B7)</f>
        <v>5745</v>
      </c>
      <c r="M7" s="17" t="s">
        <v>35</v>
      </c>
      <c r="N7" s="14">
        <f>SUMIFS(data[Amount],data[Geography],M7)</f>
        <v>189434</v>
      </c>
      <c r="O7" s="14">
        <f t="shared" si="0"/>
        <v>189434</v>
      </c>
      <c r="P7" s="19">
        <f>SUMIFS(data[Units],data[Geography],M7)</f>
        <v>10158</v>
      </c>
      <c r="Q7" s="11"/>
    </row>
    <row r="8" spans="2:17" x14ac:dyDescent="0.3">
      <c r="B8" t="str">
        <v>Australia</v>
      </c>
      <c r="C8" s="12">
        <f>SUMIFS(data[Amount],data[Geography],B8)</f>
        <v>168679</v>
      </c>
      <c r="D8" s="11">
        <f>SUMIFS(data[Units],data[Geography],B8)</f>
        <v>6264</v>
      </c>
      <c r="M8" s="17" t="s">
        <v>39</v>
      </c>
      <c r="N8" s="14">
        <f>SUMIFS(data[Amount],data[Geography],M8)</f>
        <v>173530</v>
      </c>
      <c r="O8" s="14">
        <f t="shared" si="0"/>
        <v>173530</v>
      </c>
      <c r="P8" s="19">
        <f>SUMIFS(data[Units],data[Geography],M8)</f>
        <v>5745</v>
      </c>
      <c r="Q8" s="11"/>
    </row>
    <row r="9" spans="2:17" x14ac:dyDescent="0.3">
      <c r="B9" t="str">
        <v>India</v>
      </c>
      <c r="C9" s="12">
        <f>SUMIFS(data[Amount],data[Geography],B9)</f>
        <v>252469</v>
      </c>
      <c r="D9" s="11">
        <f>SUMIFS(data[Units],data[Geography],B9)</f>
        <v>8760</v>
      </c>
      <c r="M9" s="17" t="s">
        <v>38</v>
      </c>
      <c r="N9" s="14">
        <f>SUMIFS(data[Amount],data[Geography],M9)</f>
        <v>168679</v>
      </c>
      <c r="O9" s="14">
        <f t="shared" si="0"/>
        <v>168679</v>
      </c>
      <c r="P9" s="19">
        <f>SUMIFS(data[Units],data[Geography],M9)</f>
        <v>6264</v>
      </c>
      <c r="Q9" s="11"/>
    </row>
  </sheetData>
  <conditionalFormatting sqref="O4:O9">
    <cfRule type="dataBar" priority="1">
      <dataBar showValue="0">
        <cfvo type="min"/>
        <cfvo type="max"/>
        <color theme="4" tint="0.79998168889431442"/>
      </dataBar>
      <extLst>
        <ext xmlns:x14="http://schemas.microsoft.com/office/spreadsheetml/2009/9/main" uri="{B025F937-C7B1-47D3-B67F-A62EFF666E3E}">
          <x14:id>{1B013984-031B-43C2-81A0-0844A62764EE}</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1B013984-031B-43C2-81A0-0844A62764EE}">
            <x14:dataBar minLength="0" maxLength="100" border="1" negativeBarBorderColorSameAsPositive="0">
              <x14:cfvo type="autoMin"/>
              <x14:cfvo type="autoMax"/>
              <x14:borderColor rgb="FF638EC6"/>
              <x14:negativeFillColor rgb="FFFF0000"/>
              <x14:negativeBorderColor rgb="FFFF0000"/>
              <x14:axisColor rgb="FF000000"/>
            </x14:dataBar>
          </x14:cfRule>
          <xm:sqref>O4:O9</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28FD2-71AF-493C-80EF-304F52E11A36}">
  <dimension ref="B3:F9"/>
  <sheetViews>
    <sheetView workbookViewId="0">
      <selection activeCell="D3" sqref="D3"/>
    </sheetView>
  </sheetViews>
  <sheetFormatPr defaultRowHeight="14.4" x14ac:dyDescent="0.3"/>
  <cols>
    <col min="2" max="2" width="12.5546875" bestFit="1" customWidth="1"/>
    <col min="3" max="3" width="14.44140625" bestFit="1" customWidth="1"/>
    <col min="4" max="4" width="15.33203125" bestFit="1" customWidth="1"/>
    <col min="5" max="5" width="11.77734375" bestFit="1" customWidth="1"/>
  </cols>
  <sheetData>
    <row r="3" spans="2:6" x14ac:dyDescent="0.3">
      <c r="B3" s="20" t="s">
        <v>64</v>
      </c>
      <c r="C3" t="s">
        <v>66</v>
      </c>
      <c r="D3" t="s">
        <v>68</v>
      </c>
      <c r="E3" t="s">
        <v>67</v>
      </c>
    </row>
    <row r="4" spans="2:6" x14ac:dyDescent="0.3">
      <c r="B4" s="21" t="s">
        <v>39</v>
      </c>
      <c r="C4" s="23">
        <v>45752</v>
      </c>
      <c r="D4" s="22">
        <v>45752</v>
      </c>
      <c r="E4" s="22">
        <v>1518</v>
      </c>
    </row>
    <row r="5" spans="2:6" x14ac:dyDescent="0.3">
      <c r="B5" s="21" t="s">
        <v>37</v>
      </c>
      <c r="C5" s="23">
        <v>25655</v>
      </c>
      <c r="D5" s="22">
        <v>25655</v>
      </c>
      <c r="E5" s="22">
        <v>453</v>
      </c>
    </row>
    <row r="6" spans="2:6" x14ac:dyDescent="0.3">
      <c r="B6" s="21" t="s">
        <v>36</v>
      </c>
      <c r="C6" s="23">
        <v>23709</v>
      </c>
      <c r="D6" s="22">
        <v>23709</v>
      </c>
      <c r="E6" s="22">
        <v>909</v>
      </c>
    </row>
    <row r="7" spans="2:6" x14ac:dyDescent="0.3">
      <c r="B7" s="21" t="s">
        <v>38</v>
      </c>
      <c r="C7" s="23">
        <v>18928</v>
      </c>
      <c r="D7" s="22">
        <v>18928</v>
      </c>
      <c r="E7" s="22">
        <v>738</v>
      </c>
    </row>
    <row r="8" spans="2:6" x14ac:dyDescent="0.3">
      <c r="B8" s="21" t="s">
        <v>34</v>
      </c>
      <c r="C8" s="23">
        <v>7763</v>
      </c>
      <c r="D8" s="22">
        <v>7763</v>
      </c>
      <c r="E8" s="22">
        <v>174</v>
      </c>
    </row>
    <row r="9" spans="2:6" x14ac:dyDescent="0.3">
      <c r="B9" s="21" t="s">
        <v>35</v>
      </c>
      <c r="C9" s="23">
        <v>2142</v>
      </c>
      <c r="D9" s="22">
        <v>2142</v>
      </c>
      <c r="E9" s="22">
        <v>318</v>
      </c>
      <c r="F9" s="23"/>
    </row>
  </sheetData>
  <conditionalFormatting pivot="1" sqref="D4:D9">
    <cfRule type="dataBar" priority="1">
      <dataBar showValue="0">
        <cfvo type="min"/>
        <cfvo type="max"/>
        <color rgb="FF63C384"/>
      </dataBar>
      <extLst>
        <ext xmlns:x14="http://schemas.microsoft.com/office/spreadsheetml/2009/9/main" uri="{B025F937-C7B1-47D3-B67F-A62EFF666E3E}">
          <x14:id>{0F0B248A-4419-4162-9599-A88AD49F81DB}</x14:id>
        </ext>
      </extLst>
    </cfRule>
  </conditionalFormatting>
  <pageMargins left="0.7" right="0.7" top="0.75" bottom="0.75" header="0.3" footer="0.3"/>
  <pageSetup orientation="portrait" r:id="rId2"/>
  <drawing r:id="rId3"/>
  <extLst>
    <ext xmlns:x14="http://schemas.microsoft.com/office/spreadsheetml/2009/9/main" uri="{78C0D931-6437-407d-A8EE-F0AAD7539E65}">
      <x14:conditionalFormattings>
        <x14:conditionalFormatting xmlns:xm="http://schemas.microsoft.com/office/excel/2006/main" pivot="1">
          <x14:cfRule type="dataBar" id="{0F0B248A-4419-4162-9599-A88AD49F81DB}">
            <x14:dataBar minLength="0" maxLength="100" gradient="0">
              <x14:cfvo type="autoMin"/>
              <x14:cfvo type="autoMax"/>
              <x14:negativeFillColor rgb="FFFF0000"/>
              <x14:axisColor rgb="FF000000"/>
            </x14:dataBar>
          </x14:cfRule>
          <xm:sqref>D4:D9</xm:sqref>
        </x14:conditionalFormatting>
      </x14:conditionalFormattings>
    </ext>
    <ext xmlns:x14="http://schemas.microsoft.com/office/spreadsheetml/2009/9/main" uri="{A8765BA9-456A-4dab-B4F3-ACF838C121DE}">
      <x14:slicerList>
        <x14:slicer r:id="rId4"/>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8ECED-A31E-4ED6-9192-AD2258D7605C}">
  <dimension ref="B3:L26"/>
  <sheetViews>
    <sheetView workbookViewId="0">
      <selection activeCell="J14" sqref="J14"/>
    </sheetView>
  </sheetViews>
  <sheetFormatPr defaultRowHeight="14.4" x14ac:dyDescent="0.3"/>
  <cols>
    <col min="2" max="2" width="20.21875" bestFit="1" customWidth="1"/>
    <col min="3" max="3" width="14.44140625" bestFit="1" customWidth="1"/>
    <col min="4" max="4" width="11.77734375" bestFit="1" customWidth="1"/>
    <col min="5" max="5" width="12.21875" bestFit="1" customWidth="1"/>
    <col min="9" max="9" width="20.21875" bestFit="1" customWidth="1"/>
    <col min="10" max="10" width="14.44140625" bestFit="1" customWidth="1"/>
    <col min="11" max="11" width="11.77734375" bestFit="1" customWidth="1"/>
    <col min="12" max="12" width="12.21875" bestFit="1" customWidth="1"/>
  </cols>
  <sheetData>
    <row r="3" spans="2:12" x14ac:dyDescent="0.3">
      <c r="B3" s="20" t="s">
        <v>64</v>
      </c>
      <c r="C3" t="s">
        <v>66</v>
      </c>
      <c r="D3" t="s">
        <v>67</v>
      </c>
      <c r="E3" t="s">
        <v>69</v>
      </c>
      <c r="I3" s="20" t="s">
        <v>64</v>
      </c>
      <c r="J3" t="s">
        <v>66</v>
      </c>
      <c r="K3" t="s">
        <v>67</v>
      </c>
      <c r="L3" t="s">
        <v>69</v>
      </c>
    </row>
    <row r="4" spans="2:12" x14ac:dyDescent="0.3">
      <c r="B4" s="21" t="s">
        <v>15</v>
      </c>
      <c r="C4" s="22">
        <v>68971</v>
      </c>
      <c r="D4" s="22">
        <v>1533</v>
      </c>
      <c r="E4" s="24">
        <v>44.990867579908674</v>
      </c>
      <c r="I4" s="21" t="s">
        <v>33</v>
      </c>
      <c r="J4" s="22">
        <v>69160</v>
      </c>
      <c r="K4" s="22">
        <v>1854</v>
      </c>
      <c r="L4" s="24">
        <v>37.303128371089535</v>
      </c>
    </row>
    <row r="5" spans="2:12" x14ac:dyDescent="0.3">
      <c r="B5" s="21" t="s">
        <v>33</v>
      </c>
      <c r="C5" s="22">
        <v>69160</v>
      </c>
      <c r="D5" s="22">
        <v>1854</v>
      </c>
      <c r="E5" s="24">
        <v>37.303128371089535</v>
      </c>
      <c r="I5" s="21" t="s">
        <v>26</v>
      </c>
      <c r="J5" s="22">
        <v>70273</v>
      </c>
      <c r="K5" s="22">
        <v>2142</v>
      </c>
      <c r="L5" s="24">
        <v>32.807189542483663</v>
      </c>
    </row>
    <row r="6" spans="2:12" x14ac:dyDescent="0.3">
      <c r="B6" s="21" t="s">
        <v>24</v>
      </c>
      <c r="C6" s="22">
        <v>35378</v>
      </c>
      <c r="D6" s="22">
        <v>1044</v>
      </c>
      <c r="E6" s="24">
        <v>33.88697318007663</v>
      </c>
      <c r="I6" s="21" t="s">
        <v>32</v>
      </c>
      <c r="J6" s="22">
        <v>71967</v>
      </c>
      <c r="K6" s="22">
        <v>2301</v>
      </c>
      <c r="L6" s="24">
        <v>31.276401564537156</v>
      </c>
    </row>
    <row r="7" spans="2:12" x14ac:dyDescent="0.3">
      <c r="B7" s="21" t="s">
        <v>26</v>
      </c>
      <c r="C7" s="22">
        <v>70273</v>
      </c>
      <c r="D7" s="22">
        <v>2142</v>
      </c>
      <c r="E7" s="24">
        <v>32.807189542483663</v>
      </c>
      <c r="I7" s="21" t="s">
        <v>27</v>
      </c>
      <c r="J7" s="22">
        <v>69461</v>
      </c>
      <c r="K7" s="22">
        <v>2982</v>
      </c>
      <c r="L7" s="24">
        <v>23.293427230046948</v>
      </c>
    </row>
    <row r="8" spans="2:12" x14ac:dyDescent="0.3">
      <c r="B8" s="21" t="s">
        <v>22</v>
      </c>
      <c r="C8" s="22">
        <v>66283</v>
      </c>
      <c r="D8" s="22">
        <v>2052</v>
      </c>
      <c r="E8" s="24">
        <v>32.301656920077974</v>
      </c>
      <c r="I8" s="21" t="s">
        <v>28</v>
      </c>
      <c r="J8" s="22">
        <v>72373</v>
      </c>
      <c r="K8" s="22">
        <v>3207</v>
      </c>
      <c r="L8" s="24">
        <v>22.567196757093857</v>
      </c>
    </row>
    <row r="9" spans="2:12" x14ac:dyDescent="0.3">
      <c r="B9" s="21" t="s">
        <v>32</v>
      </c>
      <c r="C9" s="22">
        <v>71967</v>
      </c>
      <c r="D9" s="22">
        <v>2301</v>
      </c>
      <c r="E9" s="24">
        <v>31.276401564537156</v>
      </c>
      <c r="I9" s="21" t="s">
        <v>65</v>
      </c>
      <c r="J9" s="22">
        <v>353234</v>
      </c>
      <c r="K9" s="22">
        <v>12486</v>
      </c>
      <c r="L9" s="24">
        <v>28.290405253884352</v>
      </c>
    </row>
    <row r="10" spans="2:12" x14ac:dyDescent="0.3">
      <c r="B10" s="21" t="s">
        <v>23</v>
      </c>
      <c r="C10" s="22">
        <v>56644</v>
      </c>
      <c r="D10" s="22">
        <v>1812</v>
      </c>
      <c r="E10" s="24">
        <v>31.260485651214129</v>
      </c>
    </row>
    <row r="11" spans="2:12" x14ac:dyDescent="0.3">
      <c r="B11" s="21" t="s">
        <v>18</v>
      </c>
      <c r="C11" s="22">
        <v>52150</v>
      </c>
      <c r="D11" s="22">
        <v>1752</v>
      </c>
      <c r="E11" s="24">
        <v>29.765981735159816</v>
      </c>
    </row>
    <row r="12" spans="2:12" x14ac:dyDescent="0.3">
      <c r="B12" s="21" t="s">
        <v>21</v>
      </c>
      <c r="C12" s="22">
        <v>37772</v>
      </c>
      <c r="D12" s="22">
        <v>1308</v>
      </c>
      <c r="E12" s="24">
        <v>28.877675840978593</v>
      </c>
    </row>
    <row r="13" spans="2:12" x14ac:dyDescent="0.3">
      <c r="B13" s="21" t="s">
        <v>16</v>
      </c>
      <c r="C13" s="22">
        <v>62111</v>
      </c>
      <c r="D13" s="22">
        <v>2154</v>
      </c>
      <c r="E13" s="24">
        <v>28.835190343546891</v>
      </c>
    </row>
    <row r="14" spans="2:12" x14ac:dyDescent="0.3">
      <c r="B14" s="21" t="s">
        <v>17</v>
      </c>
      <c r="C14" s="22">
        <v>63721</v>
      </c>
      <c r="D14" s="22">
        <v>2331</v>
      </c>
      <c r="E14" s="24">
        <v>27.336336336336338</v>
      </c>
    </row>
    <row r="15" spans="2:12" x14ac:dyDescent="0.3">
      <c r="B15" s="21" t="s">
        <v>25</v>
      </c>
      <c r="C15" s="22">
        <v>57372</v>
      </c>
      <c r="D15" s="22">
        <v>2106</v>
      </c>
      <c r="E15" s="24">
        <v>27.242165242165242</v>
      </c>
    </row>
    <row r="16" spans="2:12" x14ac:dyDescent="0.3">
      <c r="B16" s="21" t="s">
        <v>13</v>
      </c>
      <c r="C16" s="22">
        <v>47271</v>
      </c>
      <c r="D16" s="22">
        <v>1881</v>
      </c>
      <c r="E16" s="24">
        <v>25.130781499202552</v>
      </c>
    </row>
    <row r="17" spans="2:5" x14ac:dyDescent="0.3">
      <c r="B17" s="21" t="s">
        <v>20</v>
      </c>
      <c r="C17" s="22">
        <v>54712</v>
      </c>
      <c r="D17" s="22">
        <v>2196</v>
      </c>
      <c r="E17" s="24">
        <v>24.9143897996357</v>
      </c>
    </row>
    <row r="18" spans="2:5" x14ac:dyDescent="0.3">
      <c r="B18" s="21" t="s">
        <v>30</v>
      </c>
      <c r="C18" s="22">
        <v>66500</v>
      </c>
      <c r="D18" s="22">
        <v>2802</v>
      </c>
      <c r="E18" s="24">
        <v>23.733047822983583</v>
      </c>
    </row>
    <row r="19" spans="2:5" x14ac:dyDescent="0.3">
      <c r="B19" s="21" t="s">
        <v>31</v>
      </c>
      <c r="C19" s="22">
        <v>39263</v>
      </c>
      <c r="D19" s="22">
        <v>1683</v>
      </c>
      <c r="E19" s="24">
        <v>23.329174093879978</v>
      </c>
    </row>
    <row r="20" spans="2:5" x14ac:dyDescent="0.3">
      <c r="B20" s="21" t="s">
        <v>27</v>
      </c>
      <c r="C20" s="22">
        <v>69461</v>
      </c>
      <c r="D20" s="22">
        <v>2982</v>
      </c>
      <c r="E20" s="24">
        <v>23.293427230046948</v>
      </c>
    </row>
    <row r="21" spans="2:5" x14ac:dyDescent="0.3">
      <c r="B21" s="21" t="s">
        <v>19</v>
      </c>
      <c r="C21" s="22">
        <v>44744</v>
      </c>
      <c r="D21" s="22">
        <v>1956</v>
      </c>
      <c r="E21" s="24">
        <v>22.87525562372188</v>
      </c>
    </row>
    <row r="22" spans="2:5" x14ac:dyDescent="0.3">
      <c r="B22" s="21" t="s">
        <v>28</v>
      </c>
      <c r="C22" s="22">
        <v>72373</v>
      </c>
      <c r="D22" s="22">
        <v>3207</v>
      </c>
      <c r="E22" s="24">
        <v>22.567196757093857</v>
      </c>
    </row>
    <row r="23" spans="2:5" x14ac:dyDescent="0.3">
      <c r="B23" s="21" t="s">
        <v>4</v>
      </c>
      <c r="C23" s="22">
        <v>33551</v>
      </c>
      <c r="D23" s="22">
        <v>1566</v>
      </c>
      <c r="E23" s="24">
        <v>21.424648786717754</v>
      </c>
    </row>
    <row r="24" spans="2:5" x14ac:dyDescent="0.3">
      <c r="B24" s="21" t="s">
        <v>14</v>
      </c>
      <c r="C24" s="22">
        <v>43183</v>
      </c>
      <c r="D24" s="22">
        <v>2022</v>
      </c>
      <c r="E24" s="24">
        <v>21.356577645895154</v>
      </c>
    </row>
    <row r="25" spans="2:5" x14ac:dyDescent="0.3">
      <c r="B25" s="21" t="s">
        <v>29</v>
      </c>
      <c r="C25" s="22">
        <v>58009</v>
      </c>
      <c r="D25" s="22">
        <v>2976</v>
      </c>
      <c r="E25" s="24">
        <v>19.492271505376344</v>
      </c>
    </row>
    <row r="26" spans="2:5" x14ac:dyDescent="0.3">
      <c r="B26" s="21" t="s">
        <v>65</v>
      </c>
      <c r="C26" s="22">
        <v>1240869</v>
      </c>
      <c r="D26" s="22">
        <v>45660</v>
      </c>
      <c r="E26" s="24">
        <v>27.17628120893561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E4008-2606-4728-A44E-8124F8742B40}">
  <dimension ref="P2:T302"/>
  <sheetViews>
    <sheetView workbookViewId="0">
      <selection activeCell="K9" sqref="K9"/>
    </sheetView>
  </sheetViews>
  <sheetFormatPr defaultRowHeight="14.4" x14ac:dyDescent="0.3"/>
  <sheetData>
    <row r="2" spans="16:20" x14ac:dyDescent="0.3">
      <c r="P2" s="4" t="s">
        <v>11</v>
      </c>
      <c r="Q2" s="4" t="s">
        <v>12</v>
      </c>
      <c r="R2" s="4" t="s">
        <v>0</v>
      </c>
      <c r="S2" s="8" t="s">
        <v>1</v>
      </c>
      <c r="T2" s="8" t="s">
        <v>49</v>
      </c>
    </row>
    <row r="3" spans="16:20" x14ac:dyDescent="0.3">
      <c r="P3" t="s">
        <v>40</v>
      </c>
      <c r="Q3" t="s">
        <v>37</v>
      </c>
      <c r="R3" t="s">
        <v>30</v>
      </c>
      <c r="S3" s="2">
        <v>1624</v>
      </c>
      <c r="T3" s="3">
        <v>114</v>
      </c>
    </row>
    <row r="4" spans="16:20" x14ac:dyDescent="0.3">
      <c r="P4" t="s">
        <v>8</v>
      </c>
      <c r="Q4" t="s">
        <v>35</v>
      </c>
      <c r="R4" t="s">
        <v>32</v>
      </c>
      <c r="S4" s="2">
        <v>6706</v>
      </c>
      <c r="T4" s="3">
        <v>459</v>
      </c>
    </row>
    <row r="5" spans="16:20" x14ac:dyDescent="0.3">
      <c r="P5" t="s">
        <v>9</v>
      </c>
      <c r="Q5" t="s">
        <v>35</v>
      </c>
      <c r="R5" t="s">
        <v>4</v>
      </c>
      <c r="S5" s="2">
        <v>959</v>
      </c>
      <c r="T5" s="3">
        <v>147</v>
      </c>
    </row>
    <row r="6" spans="16:20" x14ac:dyDescent="0.3">
      <c r="P6" t="s">
        <v>41</v>
      </c>
      <c r="Q6" t="s">
        <v>36</v>
      </c>
      <c r="R6" t="s">
        <v>18</v>
      </c>
      <c r="S6" s="2">
        <v>9632</v>
      </c>
      <c r="T6" s="3">
        <v>288</v>
      </c>
    </row>
    <row r="7" spans="16:20" x14ac:dyDescent="0.3">
      <c r="P7" t="s">
        <v>6</v>
      </c>
      <c r="Q7" t="s">
        <v>39</v>
      </c>
      <c r="R7" t="s">
        <v>25</v>
      </c>
      <c r="S7" s="2">
        <v>2100</v>
      </c>
      <c r="T7" s="3">
        <v>414</v>
      </c>
    </row>
    <row r="8" spans="16:20" x14ac:dyDescent="0.3">
      <c r="P8" t="s">
        <v>40</v>
      </c>
      <c r="Q8" t="s">
        <v>35</v>
      </c>
      <c r="R8" t="s">
        <v>33</v>
      </c>
      <c r="S8" s="2">
        <v>8869</v>
      </c>
      <c r="T8" s="3">
        <v>432</v>
      </c>
    </row>
    <row r="9" spans="16:20" x14ac:dyDescent="0.3">
      <c r="P9" t="s">
        <v>6</v>
      </c>
      <c r="Q9" t="s">
        <v>38</v>
      </c>
      <c r="R9" t="s">
        <v>31</v>
      </c>
      <c r="S9" s="2">
        <v>2681</v>
      </c>
      <c r="T9" s="3">
        <v>54</v>
      </c>
    </row>
    <row r="10" spans="16:20" x14ac:dyDescent="0.3">
      <c r="P10" t="s">
        <v>8</v>
      </c>
      <c r="Q10" t="s">
        <v>35</v>
      </c>
      <c r="R10" t="s">
        <v>22</v>
      </c>
      <c r="S10" s="2">
        <v>5012</v>
      </c>
      <c r="T10" s="3">
        <v>210</v>
      </c>
    </row>
    <row r="11" spans="16:20" x14ac:dyDescent="0.3">
      <c r="P11" t="s">
        <v>7</v>
      </c>
      <c r="Q11" t="s">
        <v>38</v>
      </c>
      <c r="R11" t="s">
        <v>14</v>
      </c>
      <c r="S11" s="2">
        <v>1281</v>
      </c>
      <c r="T11" s="3">
        <v>75</v>
      </c>
    </row>
    <row r="12" spans="16:20" x14ac:dyDescent="0.3">
      <c r="P12" t="s">
        <v>5</v>
      </c>
      <c r="Q12" t="s">
        <v>37</v>
      </c>
      <c r="R12" t="s">
        <v>14</v>
      </c>
      <c r="S12" s="2">
        <v>4991</v>
      </c>
      <c r="T12" s="3">
        <v>12</v>
      </c>
    </row>
    <row r="13" spans="16:20" x14ac:dyDescent="0.3">
      <c r="P13" t="s">
        <v>2</v>
      </c>
      <c r="Q13" t="s">
        <v>39</v>
      </c>
      <c r="R13" t="s">
        <v>25</v>
      </c>
      <c r="S13" s="2">
        <v>1785</v>
      </c>
      <c r="T13" s="3">
        <v>462</v>
      </c>
    </row>
    <row r="14" spans="16:20" x14ac:dyDescent="0.3">
      <c r="P14" t="s">
        <v>3</v>
      </c>
      <c r="Q14" t="s">
        <v>37</v>
      </c>
      <c r="R14" t="s">
        <v>17</v>
      </c>
      <c r="S14" s="2">
        <v>3983</v>
      </c>
      <c r="T14" s="3">
        <v>144</v>
      </c>
    </row>
    <row r="15" spans="16:20" x14ac:dyDescent="0.3">
      <c r="P15" t="s">
        <v>9</v>
      </c>
      <c r="Q15" t="s">
        <v>38</v>
      </c>
      <c r="R15" t="s">
        <v>16</v>
      </c>
      <c r="S15" s="2">
        <v>2646</v>
      </c>
      <c r="T15" s="3">
        <v>120</v>
      </c>
    </row>
    <row r="16" spans="16:20" x14ac:dyDescent="0.3">
      <c r="P16" t="s">
        <v>2</v>
      </c>
      <c r="Q16" t="s">
        <v>34</v>
      </c>
      <c r="R16" t="s">
        <v>13</v>
      </c>
      <c r="S16" s="2">
        <v>252</v>
      </c>
      <c r="T16" s="3">
        <v>54</v>
      </c>
    </row>
    <row r="17" spans="16:20" x14ac:dyDescent="0.3">
      <c r="P17" t="s">
        <v>3</v>
      </c>
      <c r="Q17" t="s">
        <v>35</v>
      </c>
      <c r="R17" t="s">
        <v>25</v>
      </c>
      <c r="S17" s="2">
        <v>2464</v>
      </c>
      <c r="T17" s="3">
        <v>234</v>
      </c>
    </row>
    <row r="18" spans="16:20" x14ac:dyDescent="0.3">
      <c r="P18" t="s">
        <v>3</v>
      </c>
      <c r="Q18" t="s">
        <v>35</v>
      </c>
      <c r="R18" t="s">
        <v>29</v>
      </c>
      <c r="S18" s="2">
        <v>2114</v>
      </c>
      <c r="T18" s="3">
        <v>66</v>
      </c>
    </row>
    <row r="19" spans="16:20" x14ac:dyDescent="0.3">
      <c r="P19" t="s">
        <v>6</v>
      </c>
      <c r="Q19" t="s">
        <v>37</v>
      </c>
      <c r="R19" t="s">
        <v>31</v>
      </c>
      <c r="S19" s="2">
        <v>7693</v>
      </c>
      <c r="T19" s="3">
        <v>87</v>
      </c>
    </row>
    <row r="20" spans="16:20" x14ac:dyDescent="0.3">
      <c r="P20" t="s">
        <v>5</v>
      </c>
      <c r="Q20" t="s">
        <v>34</v>
      </c>
      <c r="R20" t="s">
        <v>20</v>
      </c>
      <c r="S20" s="2">
        <v>15610</v>
      </c>
      <c r="T20" s="3">
        <v>339</v>
      </c>
    </row>
    <row r="21" spans="16:20" x14ac:dyDescent="0.3">
      <c r="P21" t="s">
        <v>41</v>
      </c>
      <c r="Q21" t="s">
        <v>34</v>
      </c>
      <c r="R21" t="s">
        <v>22</v>
      </c>
      <c r="S21" s="2">
        <v>336</v>
      </c>
      <c r="T21" s="3">
        <v>144</v>
      </c>
    </row>
    <row r="22" spans="16:20" x14ac:dyDescent="0.3">
      <c r="P22" t="s">
        <v>2</v>
      </c>
      <c r="Q22" t="s">
        <v>39</v>
      </c>
      <c r="R22" t="s">
        <v>20</v>
      </c>
      <c r="S22" s="2">
        <v>9443</v>
      </c>
      <c r="T22" s="3">
        <v>162</v>
      </c>
    </row>
    <row r="23" spans="16:20" x14ac:dyDescent="0.3">
      <c r="P23" t="s">
        <v>9</v>
      </c>
      <c r="Q23" t="s">
        <v>34</v>
      </c>
      <c r="R23" t="s">
        <v>23</v>
      </c>
      <c r="S23" s="2">
        <v>8155</v>
      </c>
      <c r="T23" s="3">
        <v>90</v>
      </c>
    </row>
    <row r="24" spans="16:20" x14ac:dyDescent="0.3">
      <c r="P24" t="s">
        <v>8</v>
      </c>
      <c r="Q24" t="s">
        <v>38</v>
      </c>
      <c r="R24" t="s">
        <v>23</v>
      </c>
      <c r="S24" s="2">
        <v>1701</v>
      </c>
      <c r="T24" s="3">
        <v>234</v>
      </c>
    </row>
    <row r="25" spans="16:20" x14ac:dyDescent="0.3">
      <c r="P25" t="s">
        <v>10</v>
      </c>
      <c r="Q25" t="s">
        <v>38</v>
      </c>
      <c r="R25" t="s">
        <v>22</v>
      </c>
      <c r="S25" s="2">
        <v>2205</v>
      </c>
      <c r="T25" s="3">
        <v>141</v>
      </c>
    </row>
    <row r="26" spans="16:20" x14ac:dyDescent="0.3">
      <c r="P26" t="s">
        <v>8</v>
      </c>
      <c r="Q26" t="s">
        <v>37</v>
      </c>
      <c r="R26" t="s">
        <v>19</v>
      </c>
      <c r="S26" s="2">
        <v>1771</v>
      </c>
      <c r="T26" s="3">
        <v>204</v>
      </c>
    </row>
    <row r="27" spans="16:20" x14ac:dyDescent="0.3">
      <c r="P27" t="s">
        <v>41</v>
      </c>
      <c r="Q27" t="s">
        <v>35</v>
      </c>
      <c r="R27" t="s">
        <v>15</v>
      </c>
      <c r="S27" s="2">
        <v>2114</v>
      </c>
      <c r="T27" s="3">
        <v>186</v>
      </c>
    </row>
    <row r="28" spans="16:20" x14ac:dyDescent="0.3">
      <c r="P28" t="s">
        <v>41</v>
      </c>
      <c r="Q28" t="s">
        <v>36</v>
      </c>
      <c r="R28" t="s">
        <v>13</v>
      </c>
      <c r="S28" s="2">
        <v>10311</v>
      </c>
      <c r="T28" s="3">
        <v>231</v>
      </c>
    </row>
    <row r="29" spans="16:20" x14ac:dyDescent="0.3">
      <c r="P29" t="s">
        <v>3</v>
      </c>
      <c r="Q29" t="s">
        <v>39</v>
      </c>
      <c r="R29" t="s">
        <v>16</v>
      </c>
      <c r="S29" s="2">
        <v>21</v>
      </c>
      <c r="T29" s="3">
        <v>168</v>
      </c>
    </row>
    <row r="30" spans="16:20" x14ac:dyDescent="0.3">
      <c r="P30" t="s">
        <v>10</v>
      </c>
      <c r="Q30" t="s">
        <v>35</v>
      </c>
      <c r="R30" t="s">
        <v>20</v>
      </c>
      <c r="S30" s="2">
        <v>1974</v>
      </c>
      <c r="T30" s="3">
        <v>195</v>
      </c>
    </row>
    <row r="31" spans="16:20" x14ac:dyDescent="0.3">
      <c r="P31" t="s">
        <v>5</v>
      </c>
      <c r="Q31" t="s">
        <v>36</v>
      </c>
      <c r="R31" t="s">
        <v>23</v>
      </c>
      <c r="S31" s="2">
        <v>6314</v>
      </c>
      <c r="T31" s="3">
        <v>15</v>
      </c>
    </row>
    <row r="32" spans="16:20" x14ac:dyDescent="0.3">
      <c r="P32" t="s">
        <v>10</v>
      </c>
      <c r="Q32" t="s">
        <v>37</v>
      </c>
      <c r="R32" t="s">
        <v>23</v>
      </c>
      <c r="S32" s="2">
        <v>4683</v>
      </c>
      <c r="T32" s="3">
        <v>30</v>
      </c>
    </row>
    <row r="33" spans="16:20" x14ac:dyDescent="0.3">
      <c r="P33" t="s">
        <v>41</v>
      </c>
      <c r="Q33" t="s">
        <v>37</v>
      </c>
      <c r="R33" t="s">
        <v>24</v>
      </c>
      <c r="S33" s="2">
        <v>6398</v>
      </c>
      <c r="T33" s="3">
        <v>102</v>
      </c>
    </row>
    <row r="34" spans="16:20" x14ac:dyDescent="0.3">
      <c r="P34" t="s">
        <v>2</v>
      </c>
      <c r="Q34" t="s">
        <v>35</v>
      </c>
      <c r="R34" t="s">
        <v>19</v>
      </c>
      <c r="S34" s="2">
        <v>553</v>
      </c>
      <c r="T34" s="3">
        <v>15</v>
      </c>
    </row>
    <row r="35" spans="16:20" x14ac:dyDescent="0.3">
      <c r="P35" t="s">
        <v>8</v>
      </c>
      <c r="Q35" t="s">
        <v>39</v>
      </c>
      <c r="R35" t="s">
        <v>30</v>
      </c>
      <c r="S35" s="2">
        <v>7021</v>
      </c>
      <c r="T35" s="3">
        <v>183</v>
      </c>
    </row>
    <row r="36" spans="16:20" x14ac:dyDescent="0.3">
      <c r="P36" t="s">
        <v>40</v>
      </c>
      <c r="Q36" t="s">
        <v>39</v>
      </c>
      <c r="R36" t="s">
        <v>22</v>
      </c>
      <c r="S36" s="2">
        <v>5817</v>
      </c>
      <c r="T36" s="3">
        <v>12</v>
      </c>
    </row>
    <row r="37" spans="16:20" x14ac:dyDescent="0.3">
      <c r="P37" t="s">
        <v>41</v>
      </c>
      <c r="Q37" t="s">
        <v>39</v>
      </c>
      <c r="R37" t="s">
        <v>14</v>
      </c>
      <c r="S37" s="2">
        <v>3976</v>
      </c>
      <c r="T37" s="3">
        <v>72</v>
      </c>
    </row>
    <row r="38" spans="16:20" x14ac:dyDescent="0.3">
      <c r="P38" t="s">
        <v>6</v>
      </c>
      <c r="Q38" t="s">
        <v>38</v>
      </c>
      <c r="R38" t="s">
        <v>27</v>
      </c>
      <c r="S38" s="2">
        <v>1134</v>
      </c>
      <c r="T38" s="3">
        <v>282</v>
      </c>
    </row>
    <row r="39" spans="16:20" x14ac:dyDescent="0.3">
      <c r="P39" t="s">
        <v>2</v>
      </c>
      <c r="Q39" t="s">
        <v>39</v>
      </c>
      <c r="R39" t="s">
        <v>28</v>
      </c>
      <c r="S39" s="2">
        <v>6027</v>
      </c>
      <c r="T39" s="3">
        <v>144</v>
      </c>
    </row>
    <row r="40" spans="16:20" x14ac:dyDescent="0.3">
      <c r="P40" t="s">
        <v>6</v>
      </c>
      <c r="Q40" t="s">
        <v>37</v>
      </c>
      <c r="R40" t="s">
        <v>16</v>
      </c>
      <c r="S40" s="2">
        <v>1904</v>
      </c>
      <c r="T40" s="3">
        <v>405</v>
      </c>
    </row>
    <row r="41" spans="16:20" x14ac:dyDescent="0.3">
      <c r="P41" t="s">
        <v>7</v>
      </c>
      <c r="Q41" t="s">
        <v>34</v>
      </c>
      <c r="R41" t="s">
        <v>32</v>
      </c>
      <c r="S41" s="2">
        <v>3262</v>
      </c>
      <c r="T41" s="3">
        <v>75</v>
      </c>
    </row>
    <row r="42" spans="16:20" x14ac:dyDescent="0.3">
      <c r="P42" t="s">
        <v>40</v>
      </c>
      <c r="Q42" t="s">
        <v>34</v>
      </c>
      <c r="R42" t="s">
        <v>27</v>
      </c>
      <c r="S42" s="2">
        <v>2289</v>
      </c>
      <c r="T42" s="3">
        <v>135</v>
      </c>
    </row>
    <row r="43" spans="16:20" x14ac:dyDescent="0.3">
      <c r="P43" t="s">
        <v>5</v>
      </c>
      <c r="Q43" t="s">
        <v>34</v>
      </c>
      <c r="R43" t="s">
        <v>27</v>
      </c>
      <c r="S43" s="2">
        <v>6986</v>
      </c>
      <c r="T43" s="3">
        <v>21</v>
      </c>
    </row>
    <row r="44" spans="16:20" x14ac:dyDescent="0.3">
      <c r="P44" t="s">
        <v>2</v>
      </c>
      <c r="Q44" t="s">
        <v>38</v>
      </c>
      <c r="R44" t="s">
        <v>23</v>
      </c>
      <c r="S44" s="2">
        <v>4417</v>
      </c>
      <c r="T44" s="3">
        <v>153</v>
      </c>
    </row>
    <row r="45" spans="16:20" x14ac:dyDescent="0.3">
      <c r="P45" t="s">
        <v>6</v>
      </c>
      <c r="Q45" t="s">
        <v>34</v>
      </c>
      <c r="R45" t="s">
        <v>15</v>
      </c>
      <c r="S45" s="2">
        <v>1442</v>
      </c>
      <c r="T45" s="3">
        <v>15</v>
      </c>
    </row>
    <row r="46" spans="16:20" x14ac:dyDescent="0.3">
      <c r="P46" t="s">
        <v>3</v>
      </c>
      <c r="Q46" t="s">
        <v>35</v>
      </c>
      <c r="R46" t="s">
        <v>14</v>
      </c>
      <c r="S46" s="2">
        <v>2415</v>
      </c>
      <c r="T46" s="3">
        <v>255</v>
      </c>
    </row>
    <row r="47" spans="16:20" x14ac:dyDescent="0.3">
      <c r="P47" t="s">
        <v>2</v>
      </c>
      <c r="Q47" t="s">
        <v>37</v>
      </c>
      <c r="R47" t="s">
        <v>19</v>
      </c>
      <c r="S47" s="2">
        <v>238</v>
      </c>
      <c r="T47" s="3">
        <v>18</v>
      </c>
    </row>
    <row r="48" spans="16:20" x14ac:dyDescent="0.3">
      <c r="P48" t="s">
        <v>6</v>
      </c>
      <c r="Q48" t="s">
        <v>37</v>
      </c>
      <c r="R48" t="s">
        <v>23</v>
      </c>
      <c r="S48" s="2">
        <v>4949</v>
      </c>
      <c r="T48" s="3">
        <v>189</v>
      </c>
    </row>
    <row r="49" spans="16:20" x14ac:dyDescent="0.3">
      <c r="P49" t="s">
        <v>5</v>
      </c>
      <c r="Q49" t="s">
        <v>38</v>
      </c>
      <c r="R49" t="s">
        <v>32</v>
      </c>
      <c r="S49" s="2">
        <v>5075</v>
      </c>
      <c r="T49" s="3">
        <v>21</v>
      </c>
    </row>
    <row r="50" spans="16:20" x14ac:dyDescent="0.3">
      <c r="P50" t="s">
        <v>3</v>
      </c>
      <c r="Q50" t="s">
        <v>36</v>
      </c>
      <c r="R50" t="s">
        <v>16</v>
      </c>
      <c r="S50" s="2">
        <v>9198</v>
      </c>
      <c r="T50" s="3">
        <v>36</v>
      </c>
    </row>
    <row r="51" spans="16:20" x14ac:dyDescent="0.3">
      <c r="P51" t="s">
        <v>6</v>
      </c>
      <c r="Q51" t="s">
        <v>34</v>
      </c>
      <c r="R51" t="s">
        <v>29</v>
      </c>
      <c r="S51" s="2">
        <v>3339</v>
      </c>
      <c r="T51" s="3">
        <v>75</v>
      </c>
    </row>
    <row r="52" spans="16:20" x14ac:dyDescent="0.3">
      <c r="P52" t="s">
        <v>40</v>
      </c>
      <c r="Q52" t="s">
        <v>34</v>
      </c>
      <c r="R52" t="s">
        <v>17</v>
      </c>
      <c r="S52" s="2">
        <v>5019</v>
      </c>
      <c r="T52" s="3">
        <v>156</v>
      </c>
    </row>
    <row r="53" spans="16:20" x14ac:dyDescent="0.3">
      <c r="P53" t="s">
        <v>5</v>
      </c>
      <c r="Q53" t="s">
        <v>36</v>
      </c>
      <c r="R53" t="s">
        <v>16</v>
      </c>
      <c r="S53" s="2">
        <v>16184</v>
      </c>
      <c r="T53" s="3">
        <v>39</v>
      </c>
    </row>
    <row r="54" spans="16:20" x14ac:dyDescent="0.3">
      <c r="P54" t="s">
        <v>6</v>
      </c>
      <c r="Q54" t="s">
        <v>36</v>
      </c>
      <c r="R54" t="s">
        <v>21</v>
      </c>
      <c r="S54" s="2">
        <v>497</v>
      </c>
      <c r="T54" s="3">
        <v>63</v>
      </c>
    </row>
    <row r="55" spans="16:20" x14ac:dyDescent="0.3">
      <c r="P55" t="s">
        <v>2</v>
      </c>
      <c r="Q55" t="s">
        <v>36</v>
      </c>
      <c r="R55" t="s">
        <v>29</v>
      </c>
      <c r="S55" s="2">
        <v>8211</v>
      </c>
      <c r="T55" s="3">
        <v>75</v>
      </c>
    </row>
    <row r="56" spans="16:20" x14ac:dyDescent="0.3">
      <c r="P56" t="s">
        <v>2</v>
      </c>
      <c r="Q56" t="s">
        <v>38</v>
      </c>
      <c r="R56" t="s">
        <v>28</v>
      </c>
      <c r="S56" s="2">
        <v>6580</v>
      </c>
      <c r="T56" s="3">
        <v>183</v>
      </c>
    </row>
    <row r="57" spans="16:20" x14ac:dyDescent="0.3">
      <c r="P57" t="s">
        <v>41</v>
      </c>
      <c r="Q57" t="s">
        <v>35</v>
      </c>
      <c r="R57" t="s">
        <v>13</v>
      </c>
      <c r="S57" s="2">
        <v>4760</v>
      </c>
      <c r="T57" s="3">
        <v>69</v>
      </c>
    </row>
    <row r="58" spans="16:20" x14ac:dyDescent="0.3">
      <c r="P58" t="s">
        <v>40</v>
      </c>
      <c r="Q58" t="s">
        <v>36</v>
      </c>
      <c r="R58" t="s">
        <v>25</v>
      </c>
      <c r="S58" s="2">
        <v>5439</v>
      </c>
      <c r="T58" s="3">
        <v>30</v>
      </c>
    </row>
    <row r="59" spans="16:20" x14ac:dyDescent="0.3">
      <c r="P59" t="s">
        <v>41</v>
      </c>
      <c r="Q59" t="s">
        <v>34</v>
      </c>
      <c r="R59" t="s">
        <v>17</v>
      </c>
      <c r="S59" s="2">
        <v>1463</v>
      </c>
      <c r="T59" s="3">
        <v>39</v>
      </c>
    </row>
    <row r="60" spans="16:20" x14ac:dyDescent="0.3">
      <c r="P60" t="s">
        <v>3</v>
      </c>
      <c r="Q60" t="s">
        <v>34</v>
      </c>
      <c r="R60" t="s">
        <v>32</v>
      </c>
      <c r="S60" s="2">
        <v>7777</v>
      </c>
      <c r="T60" s="3">
        <v>504</v>
      </c>
    </row>
    <row r="61" spans="16:20" x14ac:dyDescent="0.3">
      <c r="P61" t="s">
        <v>9</v>
      </c>
      <c r="Q61" t="s">
        <v>37</v>
      </c>
      <c r="R61" t="s">
        <v>29</v>
      </c>
      <c r="S61" s="2">
        <v>1085</v>
      </c>
      <c r="T61" s="3">
        <v>273</v>
      </c>
    </row>
    <row r="62" spans="16:20" x14ac:dyDescent="0.3">
      <c r="P62" t="s">
        <v>5</v>
      </c>
      <c r="Q62" t="s">
        <v>37</v>
      </c>
      <c r="R62" t="s">
        <v>31</v>
      </c>
      <c r="S62" s="2">
        <v>182</v>
      </c>
      <c r="T62" s="3">
        <v>48</v>
      </c>
    </row>
    <row r="63" spans="16:20" x14ac:dyDescent="0.3">
      <c r="P63" t="s">
        <v>6</v>
      </c>
      <c r="Q63" t="s">
        <v>34</v>
      </c>
      <c r="R63" t="s">
        <v>27</v>
      </c>
      <c r="S63" s="2">
        <v>4242</v>
      </c>
      <c r="T63" s="3">
        <v>207</v>
      </c>
    </row>
    <row r="64" spans="16:20" x14ac:dyDescent="0.3">
      <c r="P64" t="s">
        <v>6</v>
      </c>
      <c r="Q64" t="s">
        <v>36</v>
      </c>
      <c r="R64" t="s">
        <v>32</v>
      </c>
      <c r="S64" s="2">
        <v>6118</v>
      </c>
      <c r="T64" s="3">
        <v>9</v>
      </c>
    </row>
    <row r="65" spans="16:20" x14ac:dyDescent="0.3">
      <c r="P65" t="s">
        <v>10</v>
      </c>
      <c r="Q65" t="s">
        <v>36</v>
      </c>
      <c r="R65" t="s">
        <v>23</v>
      </c>
      <c r="S65" s="2">
        <v>2317</v>
      </c>
      <c r="T65" s="3">
        <v>261</v>
      </c>
    </row>
    <row r="66" spans="16:20" x14ac:dyDescent="0.3">
      <c r="P66" t="s">
        <v>6</v>
      </c>
      <c r="Q66" t="s">
        <v>38</v>
      </c>
      <c r="R66" t="s">
        <v>16</v>
      </c>
      <c r="S66" s="2">
        <v>938</v>
      </c>
      <c r="T66" s="3">
        <v>6</v>
      </c>
    </row>
    <row r="67" spans="16:20" x14ac:dyDescent="0.3">
      <c r="P67" t="s">
        <v>8</v>
      </c>
      <c r="Q67" t="s">
        <v>37</v>
      </c>
      <c r="R67" t="s">
        <v>15</v>
      </c>
      <c r="S67" s="2">
        <v>9709</v>
      </c>
      <c r="T67" s="3">
        <v>30</v>
      </c>
    </row>
    <row r="68" spans="16:20" x14ac:dyDescent="0.3">
      <c r="P68" t="s">
        <v>7</v>
      </c>
      <c r="Q68" t="s">
        <v>34</v>
      </c>
      <c r="R68" t="s">
        <v>20</v>
      </c>
      <c r="S68" s="2">
        <v>2205</v>
      </c>
      <c r="T68" s="3">
        <v>138</v>
      </c>
    </row>
    <row r="69" spans="16:20" x14ac:dyDescent="0.3">
      <c r="P69" t="s">
        <v>7</v>
      </c>
      <c r="Q69" t="s">
        <v>37</v>
      </c>
      <c r="R69" t="s">
        <v>17</v>
      </c>
      <c r="S69" s="2">
        <v>4487</v>
      </c>
      <c r="T69" s="3">
        <v>111</v>
      </c>
    </row>
    <row r="70" spans="16:20" x14ac:dyDescent="0.3">
      <c r="P70" t="s">
        <v>5</v>
      </c>
      <c r="Q70" t="s">
        <v>35</v>
      </c>
      <c r="R70" t="s">
        <v>18</v>
      </c>
      <c r="S70" s="2">
        <v>2415</v>
      </c>
      <c r="T70" s="3">
        <v>15</v>
      </c>
    </row>
    <row r="71" spans="16:20" x14ac:dyDescent="0.3">
      <c r="P71" t="s">
        <v>40</v>
      </c>
      <c r="Q71" t="s">
        <v>34</v>
      </c>
      <c r="R71" t="s">
        <v>19</v>
      </c>
      <c r="S71" s="2">
        <v>4018</v>
      </c>
      <c r="T71" s="3">
        <v>162</v>
      </c>
    </row>
    <row r="72" spans="16:20" x14ac:dyDescent="0.3">
      <c r="P72" t="s">
        <v>5</v>
      </c>
      <c r="Q72" t="s">
        <v>34</v>
      </c>
      <c r="R72" t="s">
        <v>19</v>
      </c>
      <c r="S72" s="2">
        <v>861</v>
      </c>
      <c r="T72" s="3">
        <v>195</v>
      </c>
    </row>
    <row r="73" spans="16:20" x14ac:dyDescent="0.3">
      <c r="P73" t="s">
        <v>10</v>
      </c>
      <c r="Q73" t="s">
        <v>38</v>
      </c>
      <c r="R73" t="s">
        <v>14</v>
      </c>
      <c r="S73" s="2">
        <v>5586</v>
      </c>
      <c r="T73" s="3">
        <v>525</v>
      </c>
    </row>
    <row r="74" spans="16:20" x14ac:dyDescent="0.3">
      <c r="P74" t="s">
        <v>7</v>
      </c>
      <c r="Q74" t="s">
        <v>34</v>
      </c>
      <c r="R74" t="s">
        <v>33</v>
      </c>
      <c r="S74" s="2">
        <v>2226</v>
      </c>
      <c r="T74" s="3">
        <v>48</v>
      </c>
    </row>
    <row r="75" spans="16:20" x14ac:dyDescent="0.3">
      <c r="P75" t="s">
        <v>9</v>
      </c>
      <c r="Q75" t="s">
        <v>34</v>
      </c>
      <c r="R75" t="s">
        <v>28</v>
      </c>
      <c r="S75" s="2">
        <v>14329</v>
      </c>
      <c r="T75" s="3">
        <v>150</v>
      </c>
    </row>
    <row r="76" spans="16:20" x14ac:dyDescent="0.3">
      <c r="P76" t="s">
        <v>9</v>
      </c>
      <c r="Q76" t="s">
        <v>34</v>
      </c>
      <c r="R76" t="s">
        <v>20</v>
      </c>
      <c r="S76" s="2">
        <v>8463</v>
      </c>
      <c r="T76" s="3">
        <v>492</v>
      </c>
    </row>
    <row r="77" spans="16:20" x14ac:dyDescent="0.3">
      <c r="P77" t="s">
        <v>5</v>
      </c>
      <c r="Q77" t="s">
        <v>34</v>
      </c>
      <c r="R77" t="s">
        <v>29</v>
      </c>
      <c r="S77" s="2">
        <v>2891</v>
      </c>
      <c r="T77" s="3">
        <v>102</v>
      </c>
    </row>
    <row r="78" spans="16:20" x14ac:dyDescent="0.3">
      <c r="P78" t="s">
        <v>3</v>
      </c>
      <c r="Q78" t="s">
        <v>36</v>
      </c>
      <c r="R78" t="s">
        <v>23</v>
      </c>
      <c r="S78" s="2">
        <v>3773</v>
      </c>
      <c r="T78" s="3">
        <v>165</v>
      </c>
    </row>
    <row r="79" spans="16:20" x14ac:dyDescent="0.3">
      <c r="P79" t="s">
        <v>41</v>
      </c>
      <c r="Q79" t="s">
        <v>36</v>
      </c>
      <c r="R79" t="s">
        <v>28</v>
      </c>
      <c r="S79" s="2">
        <v>854</v>
      </c>
      <c r="T79" s="3">
        <v>309</v>
      </c>
    </row>
    <row r="80" spans="16:20" x14ac:dyDescent="0.3">
      <c r="P80" t="s">
        <v>6</v>
      </c>
      <c r="Q80" t="s">
        <v>36</v>
      </c>
      <c r="R80" t="s">
        <v>17</v>
      </c>
      <c r="S80" s="2">
        <v>4970</v>
      </c>
      <c r="T80" s="3">
        <v>156</v>
      </c>
    </row>
    <row r="81" spans="16:20" x14ac:dyDescent="0.3">
      <c r="P81" t="s">
        <v>9</v>
      </c>
      <c r="Q81" t="s">
        <v>35</v>
      </c>
      <c r="R81" t="s">
        <v>26</v>
      </c>
      <c r="S81" s="2">
        <v>98</v>
      </c>
      <c r="T81" s="3">
        <v>159</v>
      </c>
    </row>
    <row r="82" spans="16:20" x14ac:dyDescent="0.3">
      <c r="P82" t="s">
        <v>5</v>
      </c>
      <c r="Q82" t="s">
        <v>35</v>
      </c>
      <c r="R82" t="s">
        <v>15</v>
      </c>
      <c r="S82" s="2">
        <v>13391</v>
      </c>
      <c r="T82" s="3">
        <v>201</v>
      </c>
    </row>
    <row r="83" spans="16:20" x14ac:dyDescent="0.3">
      <c r="P83" t="s">
        <v>8</v>
      </c>
      <c r="Q83" t="s">
        <v>39</v>
      </c>
      <c r="R83" t="s">
        <v>31</v>
      </c>
      <c r="S83" s="2">
        <v>8890</v>
      </c>
      <c r="T83" s="3">
        <v>210</v>
      </c>
    </row>
    <row r="84" spans="16:20" x14ac:dyDescent="0.3">
      <c r="P84" t="s">
        <v>2</v>
      </c>
      <c r="Q84" t="s">
        <v>38</v>
      </c>
      <c r="R84" t="s">
        <v>13</v>
      </c>
      <c r="S84" s="2">
        <v>56</v>
      </c>
      <c r="T84" s="3">
        <v>51</v>
      </c>
    </row>
    <row r="85" spans="16:20" x14ac:dyDescent="0.3">
      <c r="P85" t="s">
        <v>3</v>
      </c>
      <c r="Q85" t="s">
        <v>36</v>
      </c>
      <c r="R85" t="s">
        <v>25</v>
      </c>
      <c r="S85" s="2">
        <v>3339</v>
      </c>
      <c r="T85" s="3">
        <v>39</v>
      </c>
    </row>
    <row r="86" spans="16:20" x14ac:dyDescent="0.3">
      <c r="P86" t="s">
        <v>10</v>
      </c>
      <c r="Q86" t="s">
        <v>35</v>
      </c>
      <c r="R86" t="s">
        <v>18</v>
      </c>
      <c r="S86" s="2">
        <v>3808</v>
      </c>
      <c r="T86" s="3">
        <v>279</v>
      </c>
    </row>
    <row r="87" spans="16:20" x14ac:dyDescent="0.3">
      <c r="P87" t="s">
        <v>10</v>
      </c>
      <c r="Q87" t="s">
        <v>38</v>
      </c>
      <c r="R87" t="s">
        <v>13</v>
      </c>
      <c r="S87" s="2">
        <v>63</v>
      </c>
      <c r="T87" s="3">
        <v>123</v>
      </c>
    </row>
    <row r="88" spans="16:20" x14ac:dyDescent="0.3">
      <c r="P88" t="s">
        <v>2</v>
      </c>
      <c r="Q88" t="s">
        <v>39</v>
      </c>
      <c r="R88" t="s">
        <v>27</v>
      </c>
      <c r="S88" s="2">
        <v>7812</v>
      </c>
      <c r="T88" s="3">
        <v>81</v>
      </c>
    </row>
    <row r="89" spans="16:20" x14ac:dyDescent="0.3">
      <c r="P89" t="s">
        <v>40</v>
      </c>
      <c r="Q89" t="s">
        <v>37</v>
      </c>
      <c r="R89" t="s">
        <v>19</v>
      </c>
      <c r="S89" s="2">
        <v>7693</v>
      </c>
      <c r="T89" s="3">
        <v>21</v>
      </c>
    </row>
    <row r="90" spans="16:20" x14ac:dyDescent="0.3">
      <c r="P90" t="s">
        <v>3</v>
      </c>
      <c r="Q90" t="s">
        <v>36</v>
      </c>
      <c r="R90" t="s">
        <v>28</v>
      </c>
      <c r="S90" s="2">
        <v>973</v>
      </c>
      <c r="T90" s="3">
        <v>162</v>
      </c>
    </row>
    <row r="91" spans="16:20" x14ac:dyDescent="0.3">
      <c r="P91" t="s">
        <v>10</v>
      </c>
      <c r="Q91" t="s">
        <v>35</v>
      </c>
      <c r="R91" t="s">
        <v>21</v>
      </c>
      <c r="S91" s="2">
        <v>567</v>
      </c>
      <c r="T91" s="3">
        <v>228</v>
      </c>
    </row>
    <row r="92" spans="16:20" x14ac:dyDescent="0.3">
      <c r="P92" t="s">
        <v>10</v>
      </c>
      <c r="Q92" t="s">
        <v>36</v>
      </c>
      <c r="R92" t="s">
        <v>29</v>
      </c>
      <c r="S92" s="2">
        <v>2471</v>
      </c>
      <c r="T92" s="3">
        <v>342</v>
      </c>
    </row>
    <row r="93" spans="16:20" x14ac:dyDescent="0.3">
      <c r="P93" t="s">
        <v>5</v>
      </c>
      <c r="Q93" t="s">
        <v>38</v>
      </c>
      <c r="R93" t="s">
        <v>13</v>
      </c>
      <c r="S93" s="2">
        <v>7189</v>
      </c>
      <c r="T93" s="3">
        <v>54</v>
      </c>
    </row>
    <row r="94" spans="16:20" x14ac:dyDescent="0.3">
      <c r="P94" t="s">
        <v>41</v>
      </c>
      <c r="Q94" t="s">
        <v>35</v>
      </c>
      <c r="R94" t="s">
        <v>28</v>
      </c>
      <c r="S94" s="2">
        <v>7455</v>
      </c>
      <c r="T94" s="3">
        <v>216</v>
      </c>
    </row>
    <row r="95" spans="16:20" x14ac:dyDescent="0.3">
      <c r="P95" t="s">
        <v>3</v>
      </c>
      <c r="Q95" t="s">
        <v>34</v>
      </c>
      <c r="R95" t="s">
        <v>26</v>
      </c>
      <c r="S95" s="2">
        <v>3108</v>
      </c>
      <c r="T95" s="3">
        <v>54</v>
      </c>
    </row>
    <row r="96" spans="16:20" x14ac:dyDescent="0.3">
      <c r="P96" t="s">
        <v>6</v>
      </c>
      <c r="Q96" t="s">
        <v>38</v>
      </c>
      <c r="R96" t="s">
        <v>25</v>
      </c>
      <c r="S96" s="2">
        <v>469</v>
      </c>
      <c r="T96" s="3">
        <v>75</v>
      </c>
    </row>
    <row r="97" spans="16:20" x14ac:dyDescent="0.3">
      <c r="P97" t="s">
        <v>9</v>
      </c>
      <c r="Q97" t="s">
        <v>37</v>
      </c>
      <c r="R97" t="s">
        <v>23</v>
      </c>
      <c r="S97" s="2">
        <v>2737</v>
      </c>
      <c r="T97" s="3">
        <v>93</v>
      </c>
    </row>
    <row r="98" spans="16:20" x14ac:dyDescent="0.3">
      <c r="P98" t="s">
        <v>9</v>
      </c>
      <c r="Q98" t="s">
        <v>37</v>
      </c>
      <c r="R98" t="s">
        <v>25</v>
      </c>
      <c r="S98" s="2">
        <v>4305</v>
      </c>
      <c r="T98" s="3">
        <v>156</v>
      </c>
    </row>
    <row r="99" spans="16:20" x14ac:dyDescent="0.3">
      <c r="P99" t="s">
        <v>9</v>
      </c>
      <c r="Q99" t="s">
        <v>38</v>
      </c>
      <c r="R99" t="s">
        <v>17</v>
      </c>
      <c r="S99" s="2">
        <v>2408</v>
      </c>
      <c r="T99" s="3">
        <v>9</v>
      </c>
    </row>
    <row r="100" spans="16:20" x14ac:dyDescent="0.3">
      <c r="P100" t="s">
        <v>3</v>
      </c>
      <c r="Q100" t="s">
        <v>36</v>
      </c>
      <c r="R100" t="s">
        <v>19</v>
      </c>
      <c r="S100" s="2">
        <v>1281</v>
      </c>
      <c r="T100" s="3">
        <v>18</v>
      </c>
    </row>
    <row r="101" spans="16:20" x14ac:dyDescent="0.3">
      <c r="P101" t="s">
        <v>40</v>
      </c>
      <c r="Q101" t="s">
        <v>35</v>
      </c>
      <c r="R101" t="s">
        <v>32</v>
      </c>
      <c r="S101" s="2">
        <v>12348</v>
      </c>
      <c r="T101" s="3">
        <v>234</v>
      </c>
    </row>
    <row r="102" spans="16:20" x14ac:dyDescent="0.3">
      <c r="P102" t="s">
        <v>3</v>
      </c>
      <c r="Q102" t="s">
        <v>34</v>
      </c>
      <c r="R102" t="s">
        <v>28</v>
      </c>
      <c r="S102" s="2">
        <v>3689</v>
      </c>
      <c r="T102" s="3">
        <v>312</v>
      </c>
    </row>
    <row r="103" spans="16:20" x14ac:dyDescent="0.3">
      <c r="P103" t="s">
        <v>7</v>
      </c>
      <c r="Q103" t="s">
        <v>36</v>
      </c>
      <c r="R103" t="s">
        <v>19</v>
      </c>
      <c r="S103" s="2">
        <v>2870</v>
      </c>
      <c r="T103" s="3">
        <v>300</v>
      </c>
    </row>
    <row r="104" spans="16:20" x14ac:dyDescent="0.3">
      <c r="P104" t="s">
        <v>2</v>
      </c>
      <c r="Q104" t="s">
        <v>36</v>
      </c>
      <c r="R104" t="s">
        <v>27</v>
      </c>
      <c r="S104" s="2">
        <v>798</v>
      </c>
      <c r="T104" s="3">
        <v>519</v>
      </c>
    </row>
    <row r="105" spans="16:20" x14ac:dyDescent="0.3">
      <c r="P105" t="s">
        <v>41</v>
      </c>
      <c r="Q105" t="s">
        <v>37</v>
      </c>
      <c r="R105" t="s">
        <v>21</v>
      </c>
      <c r="S105" s="2">
        <v>2933</v>
      </c>
      <c r="T105" s="3">
        <v>9</v>
      </c>
    </row>
    <row r="106" spans="16:20" x14ac:dyDescent="0.3">
      <c r="P106" t="s">
        <v>5</v>
      </c>
      <c r="Q106" t="s">
        <v>35</v>
      </c>
      <c r="R106" t="s">
        <v>4</v>
      </c>
      <c r="S106" s="2">
        <v>2744</v>
      </c>
      <c r="T106" s="3">
        <v>9</v>
      </c>
    </row>
    <row r="107" spans="16:20" x14ac:dyDescent="0.3">
      <c r="P107" t="s">
        <v>40</v>
      </c>
      <c r="Q107" t="s">
        <v>36</v>
      </c>
      <c r="R107" t="s">
        <v>33</v>
      </c>
      <c r="S107" s="2">
        <v>9772</v>
      </c>
      <c r="T107" s="3">
        <v>90</v>
      </c>
    </row>
    <row r="108" spans="16:20" x14ac:dyDescent="0.3">
      <c r="P108" t="s">
        <v>7</v>
      </c>
      <c r="Q108" t="s">
        <v>34</v>
      </c>
      <c r="R108" t="s">
        <v>25</v>
      </c>
      <c r="S108" s="2">
        <v>1568</v>
      </c>
      <c r="T108" s="3">
        <v>96</v>
      </c>
    </row>
    <row r="109" spans="16:20" x14ac:dyDescent="0.3">
      <c r="P109" t="s">
        <v>2</v>
      </c>
      <c r="Q109" t="s">
        <v>36</v>
      </c>
      <c r="R109" t="s">
        <v>16</v>
      </c>
      <c r="S109" s="2">
        <v>11417</v>
      </c>
      <c r="T109" s="3">
        <v>21</v>
      </c>
    </row>
    <row r="110" spans="16:20" x14ac:dyDescent="0.3">
      <c r="P110" t="s">
        <v>40</v>
      </c>
      <c r="Q110" t="s">
        <v>34</v>
      </c>
      <c r="R110" t="s">
        <v>26</v>
      </c>
      <c r="S110" s="2">
        <v>6748</v>
      </c>
      <c r="T110" s="3">
        <v>48</v>
      </c>
    </row>
    <row r="111" spans="16:20" x14ac:dyDescent="0.3">
      <c r="P111" t="s">
        <v>10</v>
      </c>
      <c r="Q111" t="s">
        <v>36</v>
      </c>
      <c r="R111" t="s">
        <v>27</v>
      </c>
      <c r="S111" s="2">
        <v>1407</v>
      </c>
      <c r="T111" s="3">
        <v>72</v>
      </c>
    </row>
    <row r="112" spans="16:20" x14ac:dyDescent="0.3">
      <c r="P112" t="s">
        <v>8</v>
      </c>
      <c r="Q112" t="s">
        <v>35</v>
      </c>
      <c r="R112" t="s">
        <v>29</v>
      </c>
      <c r="S112" s="2">
        <v>2023</v>
      </c>
      <c r="T112" s="3">
        <v>168</v>
      </c>
    </row>
    <row r="113" spans="16:20" x14ac:dyDescent="0.3">
      <c r="P113" t="s">
        <v>5</v>
      </c>
      <c r="Q113" t="s">
        <v>39</v>
      </c>
      <c r="R113" t="s">
        <v>26</v>
      </c>
      <c r="S113" s="2">
        <v>5236</v>
      </c>
      <c r="T113" s="3">
        <v>51</v>
      </c>
    </row>
    <row r="114" spans="16:20" x14ac:dyDescent="0.3">
      <c r="P114" t="s">
        <v>41</v>
      </c>
      <c r="Q114" t="s">
        <v>36</v>
      </c>
      <c r="R114" t="s">
        <v>19</v>
      </c>
      <c r="S114" s="2">
        <v>1925</v>
      </c>
      <c r="T114" s="3">
        <v>192</v>
      </c>
    </row>
    <row r="115" spans="16:20" x14ac:dyDescent="0.3">
      <c r="P115" t="s">
        <v>7</v>
      </c>
      <c r="Q115" t="s">
        <v>37</v>
      </c>
      <c r="R115" t="s">
        <v>14</v>
      </c>
      <c r="S115" s="2">
        <v>6608</v>
      </c>
      <c r="T115" s="3">
        <v>225</v>
      </c>
    </row>
    <row r="116" spans="16:20" x14ac:dyDescent="0.3">
      <c r="P116" t="s">
        <v>6</v>
      </c>
      <c r="Q116" t="s">
        <v>34</v>
      </c>
      <c r="R116" t="s">
        <v>26</v>
      </c>
      <c r="S116" s="2">
        <v>8008</v>
      </c>
      <c r="T116" s="3">
        <v>456</v>
      </c>
    </row>
    <row r="117" spans="16:20" x14ac:dyDescent="0.3">
      <c r="P117" t="s">
        <v>10</v>
      </c>
      <c r="Q117" t="s">
        <v>34</v>
      </c>
      <c r="R117" t="s">
        <v>25</v>
      </c>
      <c r="S117" s="2">
        <v>1428</v>
      </c>
      <c r="T117" s="3">
        <v>93</v>
      </c>
    </row>
    <row r="118" spans="16:20" x14ac:dyDescent="0.3">
      <c r="P118" t="s">
        <v>6</v>
      </c>
      <c r="Q118" t="s">
        <v>34</v>
      </c>
      <c r="R118" t="s">
        <v>4</v>
      </c>
      <c r="S118" s="2">
        <v>525</v>
      </c>
      <c r="T118" s="3">
        <v>48</v>
      </c>
    </row>
    <row r="119" spans="16:20" x14ac:dyDescent="0.3">
      <c r="P119" t="s">
        <v>6</v>
      </c>
      <c r="Q119" t="s">
        <v>37</v>
      </c>
      <c r="R119" t="s">
        <v>18</v>
      </c>
      <c r="S119" s="2">
        <v>1505</v>
      </c>
      <c r="T119" s="3">
        <v>102</v>
      </c>
    </row>
    <row r="120" spans="16:20" x14ac:dyDescent="0.3">
      <c r="P120" t="s">
        <v>7</v>
      </c>
      <c r="Q120" t="s">
        <v>35</v>
      </c>
      <c r="R120" t="s">
        <v>30</v>
      </c>
      <c r="S120" s="2">
        <v>6755</v>
      </c>
      <c r="T120" s="3">
        <v>252</v>
      </c>
    </row>
    <row r="121" spans="16:20" x14ac:dyDescent="0.3">
      <c r="P121" t="s">
        <v>2</v>
      </c>
      <c r="Q121" t="s">
        <v>37</v>
      </c>
      <c r="R121" t="s">
        <v>18</v>
      </c>
      <c r="S121" s="2">
        <v>11571</v>
      </c>
      <c r="T121" s="3">
        <v>138</v>
      </c>
    </row>
    <row r="122" spans="16:20" x14ac:dyDescent="0.3">
      <c r="P122" t="s">
        <v>40</v>
      </c>
      <c r="Q122" t="s">
        <v>38</v>
      </c>
      <c r="R122" t="s">
        <v>25</v>
      </c>
      <c r="S122" s="2">
        <v>2541</v>
      </c>
      <c r="T122" s="3">
        <v>90</v>
      </c>
    </row>
    <row r="123" spans="16:20" x14ac:dyDescent="0.3">
      <c r="P123" t="s">
        <v>41</v>
      </c>
      <c r="Q123" t="s">
        <v>37</v>
      </c>
      <c r="R123" t="s">
        <v>30</v>
      </c>
      <c r="S123" s="2">
        <v>1526</v>
      </c>
      <c r="T123" s="3">
        <v>240</v>
      </c>
    </row>
    <row r="124" spans="16:20" x14ac:dyDescent="0.3">
      <c r="P124" t="s">
        <v>40</v>
      </c>
      <c r="Q124" t="s">
        <v>38</v>
      </c>
      <c r="R124" t="s">
        <v>4</v>
      </c>
      <c r="S124" s="2">
        <v>6125</v>
      </c>
      <c r="T124" s="3">
        <v>102</v>
      </c>
    </row>
    <row r="125" spans="16:20" x14ac:dyDescent="0.3">
      <c r="P125" t="s">
        <v>41</v>
      </c>
      <c r="Q125" t="s">
        <v>35</v>
      </c>
      <c r="R125" t="s">
        <v>27</v>
      </c>
      <c r="S125" s="2">
        <v>847</v>
      </c>
      <c r="T125" s="3">
        <v>129</v>
      </c>
    </row>
    <row r="126" spans="16:20" x14ac:dyDescent="0.3">
      <c r="P126" t="s">
        <v>8</v>
      </c>
      <c r="Q126" t="s">
        <v>35</v>
      </c>
      <c r="R126" t="s">
        <v>27</v>
      </c>
      <c r="S126" s="2">
        <v>4753</v>
      </c>
      <c r="T126" s="3">
        <v>300</v>
      </c>
    </row>
    <row r="127" spans="16:20" x14ac:dyDescent="0.3">
      <c r="P127" t="s">
        <v>6</v>
      </c>
      <c r="Q127" t="s">
        <v>38</v>
      </c>
      <c r="R127" t="s">
        <v>33</v>
      </c>
      <c r="S127" s="2">
        <v>959</v>
      </c>
      <c r="T127" s="3">
        <v>135</v>
      </c>
    </row>
    <row r="128" spans="16:20" x14ac:dyDescent="0.3">
      <c r="P128" t="s">
        <v>7</v>
      </c>
      <c r="Q128" t="s">
        <v>35</v>
      </c>
      <c r="R128" t="s">
        <v>24</v>
      </c>
      <c r="S128" s="2">
        <v>2793</v>
      </c>
      <c r="T128" s="3">
        <v>114</v>
      </c>
    </row>
    <row r="129" spans="16:20" x14ac:dyDescent="0.3">
      <c r="P129" t="s">
        <v>7</v>
      </c>
      <c r="Q129" t="s">
        <v>35</v>
      </c>
      <c r="R129" t="s">
        <v>14</v>
      </c>
      <c r="S129" s="2">
        <v>4606</v>
      </c>
      <c r="T129" s="3">
        <v>63</v>
      </c>
    </row>
    <row r="130" spans="16:20" x14ac:dyDescent="0.3">
      <c r="P130" t="s">
        <v>7</v>
      </c>
      <c r="Q130" t="s">
        <v>36</v>
      </c>
      <c r="R130" t="s">
        <v>29</v>
      </c>
      <c r="S130" s="2">
        <v>5551</v>
      </c>
      <c r="T130" s="3">
        <v>252</v>
      </c>
    </row>
    <row r="131" spans="16:20" x14ac:dyDescent="0.3">
      <c r="P131" t="s">
        <v>10</v>
      </c>
      <c r="Q131" t="s">
        <v>36</v>
      </c>
      <c r="R131" t="s">
        <v>32</v>
      </c>
      <c r="S131" s="2">
        <v>6657</v>
      </c>
      <c r="T131" s="3">
        <v>303</v>
      </c>
    </row>
    <row r="132" spans="16:20" x14ac:dyDescent="0.3">
      <c r="P132" t="s">
        <v>7</v>
      </c>
      <c r="Q132" t="s">
        <v>39</v>
      </c>
      <c r="R132" t="s">
        <v>17</v>
      </c>
      <c r="S132" s="2">
        <v>4438</v>
      </c>
      <c r="T132" s="3">
        <v>246</v>
      </c>
    </row>
    <row r="133" spans="16:20" x14ac:dyDescent="0.3">
      <c r="P133" t="s">
        <v>8</v>
      </c>
      <c r="Q133" t="s">
        <v>38</v>
      </c>
      <c r="R133" t="s">
        <v>22</v>
      </c>
      <c r="S133" s="2">
        <v>168</v>
      </c>
      <c r="T133" s="3">
        <v>84</v>
      </c>
    </row>
    <row r="134" spans="16:20" x14ac:dyDescent="0.3">
      <c r="P134" t="s">
        <v>7</v>
      </c>
      <c r="Q134" t="s">
        <v>34</v>
      </c>
      <c r="R134" t="s">
        <v>17</v>
      </c>
      <c r="S134" s="2">
        <v>7777</v>
      </c>
      <c r="T134" s="3">
        <v>39</v>
      </c>
    </row>
    <row r="135" spans="16:20" x14ac:dyDescent="0.3">
      <c r="P135" t="s">
        <v>5</v>
      </c>
      <c r="Q135" t="s">
        <v>36</v>
      </c>
      <c r="R135" t="s">
        <v>17</v>
      </c>
      <c r="S135" s="2">
        <v>3339</v>
      </c>
      <c r="T135" s="3">
        <v>348</v>
      </c>
    </row>
    <row r="136" spans="16:20" x14ac:dyDescent="0.3">
      <c r="P136" t="s">
        <v>7</v>
      </c>
      <c r="Q136" t="s">
        <v>37</v>
      </c>
      <c r="R136" t="s">
        <v>33</v>
      </c>
      <c r="S136" s="2">
        <v>6391</v>
      </c>
      <c r="T136" s="3">
        <v>48</v>
      </c>
    </row>
    <row r="137" spans="16:20" x14ac:dyDescent="0.3">
      <c r="P137" t="s">
        <v>5</v>
      </c>
      <c r="Q137" t="s">
        <v>37</v>
      </c>
      <c r="R137" t="s">
        <v>22</v>
      </c>
      <c r="S137" s="2">
        <v>518</v>
      </c>
      <c r="T137" s="3">
        <v>75</v>
      </c>
    </row>
    <row r="138" spans="16:20" x14ac:dyDescent="0.3">
      <c r="P138" t="s">
        <v>7</v>
      </c>
      <c r="Q138" t="s">
        <v>38</v>
      </c>
      <c r="R138" t="s">
        <v>28</v>
      </c>
      <c r="S138" s="2">
        <v>5677</v>
      </c>
      <c r="T138" s="3">
        <v>258</v>
      </c>
    </row>
    <row r="139" spans="16:20" x14ac:dyDescent="0.3">
      <c r="P139" t="s">
        <v>6</v>
      </c>
      <c r="Q139" t="s">
        <v>39</v>
      </c>
      <c r="R139" t="s">
        <v>17</v>
      </c>
      <c r="S139" s="2">
        <v>6048</v>
      </c>
      <c r="T139" s="3">
        <v>27</v>
      </c>
    </row>
    <row r="140" spans="16:20" x14ac:dyDescent="0.3">
      <c r="P140" t="s">
        <v>8</v>
      </c>
      <c r="Q140" t="s">
        <v>38</v>
      </c>
      <c r="R140" t="s">
        <v>32</v>
      </c>
      <c r="S140" s="2">
        <v>3752</v>
      </c>
      <c r="T140" s="3">
        <v>213</v>
      </c>
    </row>
    <row r="141" spans="16:20" x14ac:dyDescent="0.3">
      <c r="P141" t="s">
        <v>5</v>
      </c>
      <c r="Q141" t="s">
        <v>35</v>
      </c>
      <c r="R141" t="s">
        <v>29</v>
      </c>
      <c r="S141" s="2">
        <v>4480</v>
      </c>
      <c r="T141" s="3">
        <v>357</v>
      </c>
    </row>
    <row r="142" spans="16:20" x14ac:dyDescent="0.3">
      <c r="P142" t="s">
        <v>9</v>
      </c>
      <c r="Q142" t="s">
        <v>37</v>
      </c>
      <c r="R142" t="s">
        <v>4</v>
      </c>
      <c r="S142" s="2">
        <v>259</v>
      </c>
      <c r="T142" s="3">
        <v>207</v>
      </c>
    </row>
    <row r="143" spans="16:20" x14ac:dyDescent="0.3">
      <c r="P143" t="s">
        <v>8</v>
      </c>
      <c r="Q143" t="s">
        <v>37</v>
      </c>
      <c r="R143" t="s">
        <v>30</v>
      </c>
      <c r="S143" s="2">
        <v>42</v>
      </c>
      <c r="T143" s="3">
        <v>150</v>
      </c>
    </row>
    <row r="144" spans="16:20" x14ac:dyDescent="0.3">
      <c r="P144" t="s">
        <v>41</v>
      </c>
      <c r="Q144" t="s">
        <v>36</v>
      </c>
      <c r="R144" t="s">
        <v>26</v>
      </c>
      <c r="S144" s="2">
        <v>98</v>
      </c>
      <c r="T144" s="3">
        <v>204</v>
      </c>
    </row>
    <row r="145" spans="16:20" x14ac:dyDescent="0.3">
      <c r="P145" t="s">
        <v>7</v>
      </c>
      <c r="Q145" t="s">
        <v>35</v>
      </c>
      <c r="R145" t="s">
        <v>27</v>
      </c>
      <c r="S145" s="2">
        <v>2478</v>
      </c>
      <c r="T145" s="3">
        <v>21</v>
      </c>
    </row>
    <row r="146" spans="16:20" x14ac:dyDescent="0.3">
      <c r="P146" t="s">
        <v>41</v>
      </c>
      <c r="Q146" t="s">
        <v>34</v>
      </c>
      <c r="R146" t="s">
        <v>33</v>
      </c>
      <c r="S146" s="2">
        <v>7847</v>
      </c>
      <c r="T146" s="3">
        <v>174</v>
      </c>
    </row>
    <row r="147" spans="16:20" x14ac:dyDescent="0.3">
      <c r="P147" t="s">
        <v>2</v>
      </c>
      <c r="Q147" t="s">
        <v>37</v>
      </c>
      <c r="R147" t="s">
        <v>17</v>
      </c>
      <c r="S147" s="2">
        <v>9926</v>
      </c>
      <c r="T147" s="3">
        <v>201</v>
      </c>
    </row>
    <row r="148" spans="16:20" x14ac:dyDescent="0.3">
      <c r="P148" t="s">
        <v>8</v>
      </c>
      <c r="Q148" t="s">
        <v>38</v>
      </c>
      <c r="R148" t="s">
        <v>13</v>
      </c>
      <c r="S148" s="2">
        <v>819</v>
      </c>
      <c r="T148" s="3">
        <v>510</v>
      </c>
    </row>
    <row r="149" spans="16:20" x14ac:dyDescent="0.3">
      <c r="P149" t="s">
        <v>6</v>
      </c>
      <c r="Q149" t="s">
        <v>39</v>
      </c>
      <c r="R149" t="s">
        <v>29</v>
      </c>
      <c r="S149" s="2">
        <v>3052</v>
      </c>
      <c r="T149" s="3">
        <v>378</v>
      </c>
    </row>
    <row r="150" spans="16:20" x14ac:dyDescent="0.3">
      <c r="P150" t="s">
        <v>9</v>
      </c>
      <c r="Q150" t="s">
        <v>34</v>
      </c>
      <c r="R150" t="s">
        <v>21</v>
      </c>
      <c r="S150" s="2">
        <v>6832</v>
      </c>
      <c r="T150" s="3">
        <v>27</v>
      </c>
    </row>
    <row r="151" spans="16:20" x14ac:dyDescent="0.3">
      <c r="P151" t="s">
        <v>2</v>
      </c>
      <c r="Q151" t="s">
        <v>39</v>
      </c>
      <c r="R151" t="s">
        <v>16</v>
      </c>
      <c r="S151" s="2">
        <v>2016</v>
      </c>
      <c r="T151" s="3">
        <v>117</v>
      </c>
    </row>
    <row r="152" spans="16:20" x14ac:dyDescent="0.3">
      <c r="P152" t="s">
        <v>6</v>
      </c>
      <c r="Q152" t="s">
        <v>38</v>
      </c>
      <c r="R152" t="s">
        <v>21</v>
      </c>
      <c r="S152" s="2">
        <v>7322</v>
      </c>
      <c r="T152" s="3">
        <v>36</v>
      </c>
    </row>
    <row r="153" spans="16:20" x14ac:dyDescent="0.3">
      <c r="P153" t="s">
        <v>8</v>
      </c>
      <c r="Q153" t="s">
        <v>35</v>
      </c>
      <c r="R153" t="s">
        <v>33</v>
      </c>
      <c r="S153" s="2">
        <v>357</v>
      </c>
      <c r="T153" s="3">
        <v>126</v>
      </c>
    </row>
    <row r="154" spans="16:20" x14ac:dyDescent="0.3">
      <c r="P154" t="s">
        <v>9</v>
      </c>
      <c r="Q154" t="s">
        <v>39</v>
      </c>
      <c r="R154" t="s">
        <v>25</v>
      </c>
      <c r="S154" s="2">
        <v>3192</v>
      </c>
      <c r="T154" s="3">
        <v>72</v>
      </c>
    </row>
    <row r="155" spans="16:20" x14ac:dyDescent="0.3">
      <c r="P155" t="s">
        <v>7</v>
      </c>
      <c r="Q155" t="s">
        <v>36</v>
      </c>
      <c r="R155" t="s">
        <v>22</v>
      </c>
      <c r="S155" s="2">
        <v>8435</v>
      </c>
      <c r="T155" s="3">
        <v>42</v>
      </c>
    </row>
    <row r="156" spans="16:20" x14ac:dyDescent="0.3">
      <c r="P156" t="s">
        <v>40</v>
      </c>
      <c r="Q156" t="s">
        <v>39</v>
      </c>
      <c r="R156" t="s">
        <v>29</v>
      </c>
      <c r="S156" s="2">
        <v>0</v>
      </c>
      <c r="T156" s="3">
        <v>135</v>
      </c>
    </row>
    <row r="157" spans="16:20" x14ac:dyDescent="0.3">
      <c r="P157" t="s">
        <v>7</v>
      </c>
      <c r="Q157" t="s">
        <v>34</v>
      </c>
      <c r="R157" t="s">
        <v>24</v>
      </c>
      <c r="S157" s="2">
        <v>8862</v>
      </c>
      <c r="T157" s="3">
        <v>189</v>
      </c>
    </row>
    <row r="158" spans="16:20" x14ac:dyDescent="0.3">
      <c r="P158" t="s">
        <v>6</v>
      </c>
      <c r="Q158" t="s">
        <v>37</v>
      </c>
      <c r="R158" t="s">
        <v>28</v>
      </c>
      <c r="S158" s="2">
        <v>3556</v>
      </c>
      <c r="T158" s="3">
        <v>459</v>
      </c>
    </row>
    <row r="159" spans="16:20" x14ac:dyDescent="0.3">
      <c r="P159" t="s">
        <v>5</v>
      </c>
      <c r="Q159" t="s">
        <v>34</v>
      </c>
      <c r="R159" t="s">
        <v>15</v>
      </c>
      <c r="S159" s="2">
        <v>7280</v>
      </c>
      <c r="T159" s="3">
        <v>201</v>
      </c>
    </row>
    <row r="160" spans="16:20" x14ac:dyDescent="0.3">
      <c r="P160" t="s">
        <v>6</v>
      </c>
      <c r="Q160" t="s">
        <v>34</v>
      </c>
      <c r="R160" t="s">
        <v>30</v>
      </c>
      <c r="S160" s="2">
        <v>3402</v>
      </c>
      <c r="T160" s="3">
        <v>366</v>
      </c>
    </row>
    <row r="161" spans="16:20" x14ac:dyDescent="0.3">
      <c r="P161" t="s">
        <v>3</v>
      </c>
      <c r="Q161" t="s">
        <v>37</v>
      </c>
      <c r="R161" t="s">
        <v>29</v>
      </c>
      <c r="S161" s="2">
        <v>4592</v>
      </c>
      <c r="T161" s="3">
        <v>324</v>
      </c>
    </row>
    <row r="162" spans="16:20" x14ac:dyDescent="0.3">
      <c r="P162" t="s">
        <v>9</v>
      </c>
      <c r="Q162" t="s">
        <v>35</v>
      </c>
      <c r="R162" t="s">
        <v>15</v>
      </c>
      <c r="S162" s="2">
        <v>7833</v>
      </c>
      <c r="T162" s="3">
        <v>243</v>
      </c>
    </row>
    <row r="163" spans="16:20" x14ac:dyDescent="0.3">
      <c r="P163" t="s">
        <v>2</v>
      </c>
      <c r="Q163" t="s">
        <v>39</v>
      </c>
      <c r="R163" t="s">
        <v>21</v>
      </c>
      <c r="S163" s="2">
        <v>7651</v>
      </c>
      <c r="T163" s="3">
        <v>213</v>
      </c>
    </row>
    <row r="164" spans="16:20" x14ac:dyDescent="0.3">
      <c r="P164" t="s">
        <v>40</v>
      </c>
      <c r="Q164" t="s">
        <v>35</v>
      </c>
      <c r="R164" t="s">
        <v>30</v>
      </c>
      <c r="S164" s="2">
        <v>2275</v>
      </c>
      <c r="T164" s="3">
        <v>447</v>
      </c>
    </row>
    <row r="165" spans="16:20" x14ac:dyDescent="0.3">
      <c r="P165" t="s">
        <v>40</v>
      </c>
      <c r="Q165" t="s">
        <v>38</v>
      </c>
      <c r="R165" t="s">
        <v>13</v>
      </c>
      <c r="S165" s="2">
        <v>5670</v>
      </c>
      <c r="T165" s="3">
        <v>297</v>
      </c>
    </row>
    <row r="166" spans="16:20" x14ac:dyDescent="0.3">
      <c r="P166" t="s">
        <v>7</v>
      </c>
      <c r="Q166" t="s">
        <v>35</v>
      </c>
      <c r="R166" t="s">
        <v>16</v>
      </c>
      <c r="S166" s="2">
        <v>2135</v>
      </c>
      <c r="T166" s="3">
        <v>27</v>
      </c>
    </row>
    <row r="167" spans="16:20" x14ac:dyDescent="0.3">
      <c r="P167" t="s">
        <v>40</v>
      </c>
      <c r="Q167" t="s">
        <v>34</v>
      </c>
      <c r="R167" t="s">
        <v>23</v>
      </c>
      <c r="S167" s="2">
        <v>2779</v>
      </c>
      <c r="T167" s="3">
        <v>75</v>
      </c>
    </row>
    <row r="168" spans="16:20" x14ac:dyDescent="0.3">
      <c r="P168" t="s">
        <v>10</v>
      </c>
      <c r="Q168" t="s">
        <v>39</v>
      </c>
      <c r="R168" t="s">
        <v>33</v>
      </c>
      <c r="S168" s="2">
        <v>12950</v>
      </c>
      <c r="T168" s="3">
        <v>30</v>
      </c>
    </row>
    <row r="169" spans="16:20" x14ac:dyDescent="0.3">
      <c r="P169" t="s">
        <v>7</v>
      </c>
      <c r="Q169" t="s">
        <v>36</v>
      </c>
      <c r="R169" t="s">
        <v>18</v>
      </c>
      <c r="S169" s="2">
        <v>2646</v>
      </c>
      <c r="T169" s="3">
        <v>177</v>
      </c>
    </row>
    <row r="170" spans="16:20" x14ac:dyDescent="0.3">
      <c r="P170" t="s">
        <v>40</v>
      </c>
      <c r="Q170" t="s">
        <v>34</v>
      </c>
      <c r="R170" t="s">
        <v>33</v>
      </c>
      <c r="S170" s="2">
        <v>3794</v>
      </c>
      <c r="T170" s="3">
        <v>159</v>
      </c>
    </row>
    <row r="171" spans="16:20" x14ac:dyDescent="0.3">
      <c r="P171" t="s">
        <v>3</v>
      </c>
      <c r="Q171" t="s">
        <v>35</v>
      </c>
      <c r="R171" t="s">
        <v>33</v>
      </c>
      <c r="S171" s="2">
        <v>819</v>
      </c>
      <c r="T171" s="3">
        <v>306</v>
      </c>
    </row>
    <row r="172" spans="16:20" x14ac:dyDescent="0.3">
      <c r="P172" t="s">
        <v>3</v>
      </c>
      <c r="Q172" t="s">
        <v>34</v>
      </c>
      <c r="R172" t="s">
        <v>20</v>
      </c>
      <c r="S172" s="2">
        <v>2583</v>
      </c>
      <c r="T172" s="3">
        <v>18</v>
      </c>
    </row>
    <row r="173" spans="16:20" x14ac:dyDescent="0.3">
      <c r="P173" t="s">
        <v>7</v>
      </c>
      <c r="Q173" t="s">
        <v>35</v>
      </c>
      <c r="R173" t="s">
        <v>19</v>
      </c>
      <c r="S173" s="2">
        <v>4585</v>
      </c>
      <c r="T173" s="3">
        <v>240</v>
      </c>
    </row>
    <row r="174" spans="16:20" x14ac:dyDescent="0.3">
      <c r="P174" t="s">
        <v>5</v>
      </c>
      <c r="Q174" t="s">
        <v>34</v>
      </c>
      <c r="R174" t="s">
        <v>33</v>
      </c>
      <c r="S174" s="2">
        <v>1652</v>
      </c>
      <c r="T174" s="3">
        <v>93</v>
      </c>
    </row>
    <row r="175" spans="16:20" x14ac:dyDescent="0.3">
      <c r="P175" t="s">
        <v>10</v>
      </c>
      <c r="Q175" t="s">
        <v>34</v>
      </c>
      <c r="R175" t="s">
        <v>26</v>
      </c>
      <c r="S175" s="2">
        <v>4991</v>
      </c>
      <c r="T175" s="3">
        <v>9</v>
      </c>
    </row>
    <row r="176" spans="16:20" x14ac:dyDescent="0.3">
      <c r="P176" t="s">
        <v>8</v>
      </c>
      <c r="Q176" t="s">
        <v>34</v>
      </c>
      <c r="R176" t="s">
        <v>16</v>
      </c>
      <c r="S176" s="2">
        <v>2009</v>
      </c>
      <c r="T176" s="3">
        <v>219</v>
      </c>
    </row>
    <row r="177" spans="16:20" x14ac:dyDescent="0.3">
      <c r="P177" t="s">
        <v>2</v>
      </c>
      <c r="Q177" t="s">
        <v>39</v>
      </c>
      <c r="R177" t="s">
        <v>22</v>
      </c>
      <c r="S177" s="2">
        <v>1568</v>
      </c>
      <c r="T177" s="3">
        <v>141</v>
      </c>
    </row>
    <row r="178" spans="16:20" x14ac:dyDescent="0.3">
      <c r="P178" t="s">
        <v>41</v>
      </c>
      <c r="Q178" t="s">
        <v>37</v>
      </c>
      <c r="R178" t="s">
        <v>20</v>
      </c>
      <c r="S178" s="2">
        <v>3388</v>
      </c>
      <c r="T178" s="3">
        <v>123</v>
      </c>
    </row>
    <row r="179" spans="16:20" x14ac:dyDescent="0.3">
      <c r="P179" t="s">
        <v>40</v>
      </c>
      <c r="Q179" t="s">
        <v>38</v>
      </c>
      <c r="R179" t="s">
        <v>24</v>
      </c>
      <c r="S179" s="2">
        <v>623</v>
      </c>
      <c r="T179" s="3">
        <v>51</v>
      </c>
    </row>
    <row r="180" spans="16:20" x14ac:dyDescent="0.3">
      <c r="P180" t="s">
        <v>6</v>
      </c>
      <c r="Q180" t="s">
        <v>36</v>
      </c>
      <c r="R180" t="s">
        <v>4</v>
      </c>
      <c r="S180" s="2">
        <v>10073</v>
      </c>
      <c r="T180" s="3">
        <v>120</v>
      </c>
    </row>
    <row r="181" spans="16:20" x14ac:dyDescent="0.3">
      <c r="P181" t="s">
        <v>8</v>
      </c>
      <c r="Q181" t="s">
        <v>39</v>
      </c>
      <c r="R181" t="s">
        <v>26</v>
      </c>
      <c r="S181" s="2">
        <v>1561</v>
      </c>
      <c r="T181" s="3">
        <v>27</v>
      </c>
    </row>
    <row r="182" spans="16:20" x14ac:dyDescent="0.3">
      <c r="P182" t="s">
        <v>9</v>
      </c>
      <c r="Q182" t="s">
        <v>36</v>
      </c>
      <c r="R182" t="s">
        <v>27</v>
      </c>
      <c r="S182" s="2">
        <v>11522</v>
      </c>
      <c r="T182" s="3">
        <v>204</v>
      </c>
    </row>
    <row r="183" spans="16:20" x14ac:dyDescent="0.3">
      <c r="P183" t="s">
        <v>6</v>
      </c>
      <c r="Q183" t="s">
        <v>38</v>
      </c>
      <c r="R183" t="s">
        <v>13</v>
      </c>
      <c r="S183" s="2">
        <v>2317</v>
      </c>
      <c r="T183" s="3">
        <v>123</v>
      </c>
    </row>
    <row r="184" spans="16:20" x14ac:dyDescent="0.3">
      <c r="P184" t="s">
        <v>10</v>
      </c>
      <c r="Q184" t="s">
        <v>37</v>
      </c>
      <c r="R184" t="s">
        <v>28</v>
      </c>
      <c r="S184" s="2">
        <v>3059</v>
      </c>
      <c r="T184" s="3">
        <v>27</v>
      </c>
    </row>
    <row r="185" spans="16:20" x14ac:dyDescent="0.3">
      <c r="P185" t="s">
        <v>41</v>
      </c>
      <c r="Q185" t="s">
        <v>37</v>
      </c>
      <c r="R185" t="s">
        <v>26</v>
      </c>
      <c r="S185" s="2">
        <v>2324</v>
      </c>
      <c r="T185" s="3">
        <v>177</v>
      </c>
    </row>
    <row r="186" spans="16:20" x14ac:dyDescent="0.3">
      <c r="P186" t="s">
        <v>3</v>
      </c>
      <c r="Q186" t="s">
        <v>39</v>
      </c>
      <c r="R186" t="s">
        <v>26</v>
      </c>
      <c r="S186" s="2">
        <v>4956</v>
      </c>
      <c r="T186" s="3">
        <v>171</v>
      </c>
    </row>
    <row r="187" spans="16:20" x14ac:dyDescent="0.3">
      <c r="P187" t="s">
        <v>10</v>
      </c>
      <c r="Q187" t="s">
        <v>34</v>
      </c>
      <c r="R187" t="s">
        <v>19</v>
      </c>
      <c r="S187" s="2">
        <v>5355</v>
      </c>
      <c r="T187" s="3">
        <v>204</v>
      </c>
    </row>
    <row r="188" spans="16:20" x14ac:dyDescent="0.3">
      <c r="P188" t="s">
        <v>3</v>
      </c>
      <c r="Q188" t="s">
        <v>34</v>
      </c>
      <c r="R188" t="s">
        <v>14</v>
      </c>
      <c r="S188" s="2">
        <v>7259</v>
      </c>
      <c r="T188" s="3">
        <v>276</v>
      </c>
    </row>
    <row r="189" spans="16:20" x14ac:dyDescent="0.3">
      <c r="P189" t="s">
        <v>8</v>
      </c>
      <c r="Q189" t="s">
        <v>37</v>
      </c>
      <c r="R189" t="s">
        <v>26</v>
      </c>
      <c r="S189" s="2">
        <v>6279</v>
      </c>
      <c r="T189" s="3">
        <v>45</v>
      </c>
    </row>
    <row r="190" spans="16:20" x14ac:dyDescent="0.3">
      <c r="P190" t="s">
        <v>40</v>
      </c>
      <c r="Q190" t="s">
        <v>38</v>
      </c>
      <c r="R190" t="s">
        <v>29</v>
      </c>
      <c r="S190" s="2">
        <v>2541</v>
      </c>
      <c r="T190" s="3">
        <v>45</v>
      </c>
    </row>
    <row r="191" spans="16:20" x14ac:dyDescent="0.3">
      <c r="P191" t="s">
        <v>6</v>
      </c>
      <c r="Q191" t="s">
        <v>35</v>
      </c>
      <c r="R191" t="s">
        <v>27</v>
      </c>
      <c r="S191" s="2">
        <v>3864</v>
      </c>
      <c r="T191" s="3">
        <v>177</v>
      </c>
    </row>
    <row r="192" spans="16:20" x14ac:dyDescent="0.3">
      <c r="P192" t="s">
        <v>5</v>
      </c>
      <c r="Q192" t="s">
        <v>36</v>
      </c>
      <c r="R192" t="s">
        <v>13</v>
      </c>
      <c r="S192" s="2">
        <v>6146</v>
      </c>
      <c r="T192" s="3">
        <v>63</v>
      </c>
    </row>
    <row r="193" spans="16:20" x14ac:dyDescent="0.3">
      <c r="P193" t="s">
        <v>9</v>
      </c>
      <c r="Q193" t="s">
        <v>39</v>
      </c>
      <c r="R193" t="s">
        <v>18</v>
      </c>
      <c r="S193" s="2">
        <v>2639</v>
      </c>
      <c r="T193" s="3">
        <v>204</v>
      </c>
    </row>
    <row r="194" spans="16:20" x14ac:dyDescent="0.3">
      <c r="P194" t="s">
        <v>8</v>
      </c>
      <c r="Q194" t="s">
        <v>37</v>
      </c>
      <c r="R194" t="s">
        <v>22</v>
      </c>
      <c r="S194" s="2">
        <v>1890</v>
      </c>
      <c r="T194" s="3">
        <v>195</v>
      </c>
    </row>
    <row r="195" spans="16:20" x14ac:dyDescent="0.3">
      <c r="P195" t="s">
        <v>7</v>
      </c>
      <c r="Q195" t="s">
        <v>34</v>
      </c>
      <c r="R195" t="s">
        <v>14</v>
      </c>
      <c r="S195" s="2">
        <v>1932</v>
      </c>
      <c r="T195" s="3">
        <v>369</v>
      </c>
    </row>
    <row r="196" spans="16:20" x14ac:dyDescent="0.3">
      <c r="P196" t="s">
        <v>3</v>
      </c>
      <c r="Q196" t="s">
        <v>34</v>
      </c>
      <c r="R196" t="s">
        <v>25</v>
      </c>
      <c r="S196" s="2">
        <v>6300</v>
      </c>
      <c r="T196" s="3">
        <v>42</v>
      </c>
    </row>
    <row r="197" spans="16:20" x14ac:dyDescent="0.3">
      <c r="P197" t="s">
        <v>6</v>
      </c>
      <c r="Q197" t="s">
        <v>37</v>
      </c>
      <c r="R197" t="s">
        <v>30</v>
      </c>
      <c r="S197" s="2">
        <v>560</v>
      </c>
      <c r="T197" s="3">
        <v>81</v>
      </c>
    </row>
    <row r="198" spans="16:20" x14ac:dyDescent="0.3">
      <c r="P198" t="s">
        <v>9</v>
      </c>
      <c r="Q198" t="s">
        <v>37</v>
      </c>
      <c r="R198" t="s">
        <v>26</v>
      </c>
      <c r="S198" s="2">
        <v>2856</v>
      </c>
      <c r="T198" s="3">
        <v>246</v>
      </c>
    </row>
    <row r="199" spans="16:20" x14ac:dyDescent="0.3">
      <c r="P199" t="s">
        <v>9</v>
      </c>
      <c r="Q199" t="s">
        <v>34</v>
      </c>
      <c r="R199" t="s">
        <v>17</v>
      </c>
      <c r="S199" s="2">
        <v>707</v>
      </c>
      <c r="T199" s="3">
        <v>174</v>
      </c>
    </row>
    <row r="200" spans="16:20" x14ac:dyDescent="0.3">
      <c r="P200" t="s">
        <v>8</v>
      </c>
      <c r="Q200" t="s">
        <v>35</v>
      </c>
      <c r="R200" t="s">
        <v>30</v>
      </c>
      <c r="S200" s="2">
        <v>3598</v>
      </c>
      <c r="T200" s="3">
        <v>81</v>
      </c>
    </row>
    <row r="201" spans="16:20" x14ac:dyDescent="0.3">
      <c r="P201" t="s">
        <v>40</v>
      </c>
      <c r="Q201" t="s">
        <v>35</v>
      </c>
      <c r="R201" t="s">
        <v>22</v>
      </c>
      <c r="S201" s="2">
        <v>6853</v>
      </c>
      <c r="T201" s="3">
        <v>372</v>
      </c>
    </row>
    <row r="202" spans="16:20" x14ac:dyDescent="0.3">
      <c r="P202" t="s">
        <v>40</v>
      </c>
      <c r="Q202" t="s">
        <v>35</v>
      </c>
      <c r="R202" t="s">
        <v>16</v>
      </c>
      <c r="S202" s="2">
        <v>4725</v>
      </c>
      <c r="T202" s="3">
        <v>174</v>
      </c>
    </row>
    <row r="203" spans="16:20" x14ac:dyDescent="0.3">
      <c r="P203" t="s">
        <v>41</v>
      </c>
      <c r="Q203" t="s">
        <v>36</v>
      </c>
      <c r="R203" t="s">
        <v>32</v>
      </c>
      <c r="S203" s="2">
        <v>10304</v>
      </c>
      <c r="T203" s="3">
        <v>84</v>
      </c>
    </row>
    <row r="204" spans="16:20" x14ac:dyDescent="0.3">
      <c r="P204" t="s">
        <v>41</v>
      </c>
      <c r="Q204" t="s">
        <v>34</v>
      </c>
      <c r="R204" t="s">
        <v>16</v>
      </c>
      <c r="S204" s="2">
        <v>1274</v>
      </c>
      <c r="T204" s="3">
        <v>225</v>
      </c>
    </row>
    <row r="205" spans="16:20" x14ac:dyDescent="0.3">
      <c r="P205" t="s">
        <v>5</v>
      </c>
      <c r="Q205" t="s">
        <v>36</v>
      </c>
      <c r="R205" t="s">
        <v>30</v>
      </c>
      <c r="S205" s="2">
        <v>1526</v>
      </c>
      <c r="T205" s="3">
        <v>105</v>
      </c>
    </row>
    <row r="206" spans="16:20" x14ac:dyDescent="0.3">
      <c r="P206" t="s">
        <v>40</v>
      </c>
      <c r="Q206" t="s">
        <v>39</v>
      </c>
      <c r="R206" t="s">
        <v>28</v>
      </c>
      <c r="S206" s="2">
        <v>3101</v>
      </c>
      <c r="T206" s="3">
        <v>225</v>
      </c>
    </row>
    <row r="207" spans="16:20" x14ac:dyDescent="0.3">
      <c r="P207" t="s">
        <v>2</v>
      </c>
      <c r="Q207" t="s">
        <v>37</v>
      </c>
      <c r="R207" t="s">
        <v>14</v>
      </c>
      <c r="S207" s="2">
        <v>1057</v>
      </c>
      <c r="T207" s="3">
        <v>54</v>
      </c>
    </row>
    <row r="208" spans="16:20" x14ac:dyDescent="0.3">
      <c r="P208" t="s">
        <v>7</v>
      </c>
      <c r="Q208" t="s">
        <v>37</v>
      </c>
      <c r="R208" t="s">
        <v>26</v>
      </c>
      <c r="S208" s="2">
        <v>5306</v>
      </c>
      <c r="T208" s="3">
        <v>0</v>
      </c>
    </row>
    <row r="209" spans="16:20" x14ac:dyDescent="0.3">
      <c r="P209" t="s">
        <v>5</v>
      </c>
      <c r="Q209" t="s">
        <v>39</v>
      </c>
      <c r="R209" t="s">
        <v>24</v>
      </c>
      <c r="S209" s="2">
        <v>4018</v>
      </c>
      <c r="T209" s="3">
        <v>171</v>
      </c>
    </row>
    <row r="210" spans="16:20" x14ac:dyDescent="0.3">
      <c r="P210" t="s">
        <v>9</v>
      </c>
      <c r="Q210" t="s">
        <v>34</v>
      </c>
      <c r="R210" t="s">
        <v>16</v>
      </c>
      <c r="S210" s="2">
        <v>938</v>
      </c>
      <c r="T210" s="3">
        <v>189</v>
      </c>
    </row>
    <row r="211" spans="16:20" x14ac:dyDescent="0.3">
      <c r="P211" t="s">
        <v>7</v>
      </c>
      <c r="Q211" t="s">
        <v>38</v>
      </c>
      <c r="R211" t="s">
        <v>18</v>
      </c>
      <c r="S211" s="2">
        <v>1778</v>
      </c>
      <c r="T211" s="3">
        <v>270</v>
      </c>
    </row>
    <row r="212" spans="16:20" x14ac:dyDescent="0.3">
      <c r="P212" t="s">
        <v>6</v>
      </c>
      <c r="Q212" t="s">
        <v>39</v>
      </c>
      <c r="R212" t="s">
        <v>30</v>
      </c>
      <c r="S212" s="2">
        <v>1638</v>
      </c>
      <c r="T212" s="3">
        <v>63</v>
      </c>
    </row>
    <row r="213" spans="16:20" x14ac:dyDescent="0.3">
      <c r="P213" t="s">
        <v>41</v>
      </c>
      <c r="Q213" t="s">
        <v>38</v>
      </c>
      <c r="R213" t="s">
        <v>25</v>
      </c>
      <c r="S213" s="2">
        <v>154</v>
      </c>
      <c r="T213" s="3">
        <v>21</v>
      </c>
    </row>
    <row r="214" spans="16:20" x14ac:dyDescent="0.3">
      <c r="P214" t="s">
        <v>7</v>
      </c>
      <c r="Q214" t="s">
        <v>37</v>
      </c>
      <c r="R214" t="s">
        <v>22</v>
      </c>
      <c r="S214" s="2">
        <v>9835</v>
      </c>
      <c r="T214" s="3">
        <v>207</v>
      </c>
    </row>
    <row r="215" spans="16:20" x14ac:dyDescent="0.3">
      <c r="P215" t="s">
        <v>9</v>
      </c>
      <c r="Q215" t="s">
        <v>37</v>
      </c>
      <c r="R215" t="s">
        <v>20</v>
      </c>
      <c r="S215" s="2">
        <v>7273</v>
      </c>
      <c r="T215" s="3">
        <v>96</v>
      </c>
    </row>
    <row r="216" spans="16:20" x14ac:dyDescent="0.3">
      <c r="P216" t="s">
        <v>5</v>
      </c>
      <c r="Q216" t="s">
        <v>39</v>
      </c>
      <c r="R216" t="s">
        <v>22</v>
      </c>
      <c r="S216" s="2">
        <v>6909</v>
      </c>
      <c r="T216" s="3">
        <v>81</v>
      </c>
    </row>
    <row r="217" spans="16:20" x14ac:dyDescent="0.3">
      <c r="P217" t="s">
        <v>9</v>
      </c>
      <c r="Q217" t="s">
        <v>39</v>
      </c>
      <c r="R217" t="s">
        <v>24</v>
      </c>
      <c r="S217" s="2">
        <v>3920</v>
      </c>
      <c r="T217" s="3">
        <v>306</v>
      </c>
    </row>
    <row r="218" spans="16:20" x14ac:dyDescent="0.3">
      <c r="P218" t="s">
        <v>10</v>
      </c>
      <c r="Q218" t="s">
        <v>39</v>
      </c>
      <c r="R218" t="s">
        <v>21</v>
      </c>
      <c r="S218" s="2">
        <v>4858</v>
      </c>
      <c r="T218" s="3">
        <v>279</v>
      </c>
    </row>
    <row r="219" spans="16:20" x14ac:dyDescent="0.3">
      <c r="P219" t="s">
        <v>2</v>
      </c>
      <c r="Q219" t="s">
        <v>38</v>
      </c>
      <c r="R219" t="s">
        <v>4</v>
      </c>
      <c r="S219" s="2">
        <v>3549</v>
      </c>
      <c r="T219" s="3">
        <v>3</v>
      </c>
    </row>
    <row r="220" spans="16:20" x14ac:dyDescent="0.3">
      <c r="P220" t="s">
        <v>7</v>
      </c>
      <c r="Q220" t="s">
        <v>39</v>
      </c>
      <c r="R220" t="s">
        <v>27</v>
      </c>
      <c r="S220" s="2">
        <v>966</v>
      </c>
      <c r="T220" s="3">
        <v>198</v>
      </c>
    </row>
    <row r="221" spans="16:20" x14ac:dyDescent="0.3">
      <c r="P221" t="s">
        <v>5</v>
      </c>
      <c r="Q221" t="s">
        <v>39</v>
      </c>
      <c r="R221" t="s">
        <v>18</v>
      </c>
      <c r="S221" s="2">
        <v>385</v>
      </c>
      <c r="T221" s="3">
        <v>249</v>
      </c>
    </row>
    <row r="222" spans="16:20" x14ac:dyDescent="0.3">
      <c r="P222" t="s">
        <v>6</v>
      </c>
      <c r="Q222" t="s">
        <v>34</v>
      </c>
      <c r="R222" t="s">
        <v>16</v>
      </c>
      <c r="S222" s="2">
        <v>2219</v>
      </c>
      <c r="T222" s="3">
        <v>75</v>
      </c>
    </row>
    <row r="223" spans="16:20" x14ac:dyDescent="0.3">
      <c r="P223" t="s">
        <v>9</v>
      </c>
      <c r="Q223" t="s">
        <v>36</v>
      </c>
      <c r="R223" t="s">
        <v>32</v>
      </c>
      <c r="S223" s="2">
        <v>2954</v>
      </c>
      <c r="T223" s="3">
        <v>189</v>
      </c>
    </row>
    <row r="224" spans="16:20" x14ac:dyDescent="0.3">
      <c r="P224" t="s">
        <v>7</v>
      </c>
      <c r="Q224" t="s">
        <v>36</v>
      </c>
      <c r="R224" t="s">
        <v>32</v>
      </c>
      <c r="S224" s="2">
        <v>280</v>
      </c>
      <c r="T224" s="3">
        <v>87</v>
      </c>
    </row>
    <row r="225" spans="16:20" x14ac:dyDescent="0.3">
      <c r="P225" t="s">
        <v>41</v>
      </c>
      <c r="Q225" t="s">
        <v>36</v>
      </c>
      <c r="R225" t="s">
        <v>30</v>
      </c>
      <c r="S225" s="2">
        <v>6118</v>
      </c>
      <c r="T225" s="3">
        <v>174</v>
      </c>
    </row>
    <row r="226" spans="16:20" x14ac:dyDescent="0.3">
      <c r="P226" t="s">
        <v>2</v>
      </c>
      <c r="Q226" t="s">
        <v>39</v>
      </c>
      <c r="R226" t="s">
        <v>15</v>
      </c>
      <c r="S226" s="2">
        <v>4802</v>
      </c>
      <c r="T226" s="3">
        <v>36</v>
      </c>
    </row>
    <row r="227" spans="16:20" x14ac:dyDescent="0.3">
      <c r="P227" t="s">
        <v>9</v>
      </c>
      <c r="Q227" t="s">
        <v>38</v>
      </c>
      <c r="R227" t="s">
        <v>24</v>
      </c>
      <c r="S227" s="2">
        <v>4137</v>
      </c>
      <c r="T227" s="3">
        <v>60</v>
      </c>
    </row>
    <row r="228" spans="16:20" x14ac:dyDescent="0.3">
      <c r="P228" t="s">
        <v>3</v>
      </c>
      <c r="Q228" t="s">
        <v>35</v>
      </c>
      <c r="R228" t="s">
        <v>23</v>
      </c>
      <c r="S228" s="2">
        <v>2023</v>
      </c>
      <c r="T228" s="3">
        <v>78</v>
      </c>
    </row>
    <row r="229" spans="16:20" x14ac:dyDescent="0.3">
      <c r="P229" t="s">
        <v>9</v>
      </c>
      <c r="Q229" t="s">
        <v>36</v>
      </c>
      <c r="R229" t="s">
        <v>30</v>
      </c>
      <c r="S229" s="2">
        <v>9051</v>
      </c>
      <c r="T229" s="3">
        <v>57</v>
      </c>
    </row>
    <row r="230" spans="16:20" x14ac:dyDescent="0.3">
      <c r="P230" t="s">
        <v>9</v>
      </c>
      <c r="Q230" t="s">
        <v>37</v>
      </c>
      <c r="R230" t="s">
        <v>28</v>
      </c>
      <c r="S230" s="2">
        <v>2919</v>
      </c>
      <c r="T230" s="3">
        <v>45</v>
      </c>
    </row>
    <row r="231" spans="16:20" x14ac:dyDescent="0.3">
      <c r="P231" t="s">
        <v>41</v>
      </c>
      <c r="Q231" t="s">
        <v>38</v>
      </c>
      <c r="R231" t="s">
        <v>22</v>
      </c>
      <c r="S231" s="2">
        <v>5915</v>
      </c>
      <c r="T231" s="3">
        <v>3</v>
      </c>
    </row>
    <row r="232" spans="16:20" x14ac:dyDescent="0.3">
      <c r="P232" t="s">
        <v>10</v>
      </c>
      <c r="Q232" t="s">
        <v>35</v>
      </c>
      <c r="R232" t="s">
        <v>15</v>
      </c>
      <c r="S232" s="2">
        <v>2562</v>
      </c>
      <c r="T232" s="3">
        <v>6</v>
      </c>
    </row>
    <row r="233" spans="16:20" x14ac:dyDescent="0.3">
      <c r="P233" t="s">
        <v>5</v>
      </c>
      <c r="Q233" t="s">
        <v>37</v>
      </c>
      <c r="R233" t="s">
        <v>25</v>
      </c>
      <c r="S233" s="2">
        <v>8813</v>
      </c>
      <c r="T233" s="3">
        <v>21</v>
      </c>
    </row>
    <row r="234" spans="16:20" x14ac:dyDescent="0.3">
      <c r="P234" t="s">
        <v>5</v>
      </c>
      <c r="Q234" t="s">
        <v>36</v>
      </c>
      <c r="R234" t="s">
        <v>18</v>
      </c>
      <c r="S234" s="2">
        <v>6111</v>
      </c>
      <c r="T234" s="3">
        <v>3</v>
      </c>
    </row>
    <row r="235" spans="16:20" x14ac:dyDescent="0.3">
      <c r="P235" t="s">
        <v>8</v>
      </c>
      <c r="Q235" t="s">
        <v>34</v>
      </c>
      <c r="R235" t="s">
        <v>31</v>
      </c>
      <c r="S235" s="2">
        <v>3507</v>
      </c>
      <c r="T235" s="3">
        <v>288</v>
      </c>
    </row>
    <row r="236" spans="16:20" x14ac:dyDescent="0.3">
      <c r="P236" t="s">
        <v>6</v>
      </c>
      <c r="Q236" t="s">
        <v>36</v>
      </c>
      <c r="R236" t="s">
        <v>13</v>
      </c>
      <c r="S236" s="2">
        <v>4319</v>
      </c>
      <c r="T236" s="3">
        <v>30</v>
      </c>
    </row>
    <row r="237" spans="16:20" x14ac:dyDescent="0.3">
      <c r="P237" t="s">
        <v>40</v>
      </c>
      <c r="Q237" t="s">
        <v>38</v>
      </c>
      <c r="R237" t="s">
        <v>26</v>
      </c>
      <c r="S237" s="2">
        <v>609</v>
      </c>
      <c r="T237" s="3">
        <v>87</v>
      </c>
    </row>
    <row r="238" spans="16:20" x14ac:dyDescent="0.3">
      <c r="P238" t="s">
        <v>40</v>
      </c>
      <c r="Q238" t="s">
        <v>39</v>
      </c>
      <c r="R238" t="s">
        <v>27</v>
      </c>
      <c r="S238" s="2">
        <v>6370</v>
      </c>
      <c r="T238" s="3">
        <v>30</v>
      </c>
    </row>
    <row r="239" spans="16:20" x14ac:dyDescent="0.3">
      <c r="P239" t="s">
        <v>5</v>
      </c>
      <c r="Q239" t="s">
        <v>38</v>
      </c>
      <c r="R239" t="s">
        <v>19</v>
      </c>
      <c r="S239" s="2">
        <v>5474</v>
      </c>
      <c r="T239" s="3">
        <v>168</v>
      </c>
    </row>
    <row r="240" spans="16:20" x14ac:dyDescent="0.3">
      <c r="P240" t="s">
        <v>40</v>
      </c>
      <c r="Q240" t="s">
        <v>36</v>
      </c>
      <c r="R240" t="s">
        <v>27</v>
      </c>
      <c r="S240" s="2">
        <v>3164</v>
      </c>
      <c r="T240" s="3">
        <v>306</v>
      </c>
    </row>
    <row r="241" spans="16:20" x14ac:dyDescent="0.3">
      <c r="P241" t="s">
        <v>6</v>
      </c>
      <c r="Q241" t="s">
        <v>35</v>
      </c>
      <c r="R241" t="s">
        <v>4</v>
      </c>
      <c r="S241" s="2">
        <v>1302</v>
      </c>
      <c r="T241" s="3">
        <v>402</v>
      </c>
    </row>
    <row r="242" spans="16:20" x14ac:dyDescent="0.3">
      <c r="P242" t="s">
        <v>3</v>
      </c>
      <c r="Q242" t="s">
        <v>37</v>
      </c>
      <c r="R242" t="s">
        <v>28</v>
      </c>
      <c r="S242" s="2">
        <v>7308</v>
      </c>
      <c r="T242" s="3">
        <v>327</v>
      </c>
    </row>
    <row r="243" spans="16:20" x14ac:dyDescent="0.3">
      <c r="P243" t="s">
        <v>40</v>
      </c>
      <c r="Q243" t="s">
        <v>37</v>
      </c>
      <c r="R243" t="s">
        <v>27</v>
      </c>
      <c r="S243" s="2">
        <v>6132</v>
      </c>
      <c r="T243" s="3">
        <v>93</v>
      </c>
    </row>
    <row r="244" spans="16:20" x14ac:dyDescent="0.3">
      <c r="P244" t="s">
        <v>10</v>
      </c>
      <c r="Q244" t="s">
        <v>35</v>
      </c>
      <c r="R244" t="s">
        <v>14</v>
      </c>
      <c r="S244" s="2">
        <v>3472</v>
      </c>
      <c r="T244" s="3">
        <v>96</v>
      </c>
    </row>
    <row r="245" spans="16:20" x14ac:dyDescent="0.3">
      <c r="P245" t="s">
        <v>8</v>
      </c>
      <c r="Q245" t="s">
        <v>39</v>
      </c>
      <c r="R245" t="s">
        <v>18</v>
      </c>
      <c r="S245" s="2">
        <v>9660</v>
      </c>
      <c r="T245" s="3">
        <v>27</v>
      </c>
    </row>
    <row r="246" spans="16:20" x14ac:dyDescent="0.3">
      <c r="P246" t="s">
        <v>9</v>
      </c>
      <c r="Q246" t="s">
        <v>38</v>
      </c>
      <c r="R246" t="s">
        <v>26</v>
      </c>
      <c r="S246" s="2">
        <v>2436</v>
      </c>
      <c r="T246" s="3">
        <v>99</v>
      </c>
    </row>
    <row r="247" spans="16:20" x14ac:dyDescent="0.3">
      <c r="P247" t="s">
        <v>9</v>
      </c>
      <c r="Q247" t="s">
        <v>38</v>
      </c>
      <c r="R247" t="s">
        <v>33</v>
      </c>
      <c r="S247" s="2">
        <v>9506</v>
      </c>
      <c r="T247" s="3">
        <v>87</v>
      </c>
    </row>
    <row r="248" spans="16:20" x14ac:dyDescent="0.3">
      <c r="P248" t="s">
        <v>10</v>
      </c>
      <c r="Q248" t="s">
        <v>37</v>
      </c>
      <c r="R248" t="s">
        <v>21</v>
      </c>
      <c r="S248" s="2">
        <v>245</v>
      </c>
      <c r="T248" s="3">
        <v>288</v>
      </c>
    </row>
    <row r="249" spans="16:20" x14ac:dyDescent="0.3">
      <c r="P249" t="s">
        <v>8</v>
      </c>
      <c r="Q249" t="s">
        <v>35</v>
      </c>
      <c r="R249" t="s">
        <v>20</v>
      </c>
      <c r="S249" s="2">
        <v>2702</v>
      </c>
      <c r="T249" s="3">
        <v>363</v>
      </c>
    </row>
    <row r="250" spans="16:20" x14ac:dyDescent="0.3">
      <c r="P250" t="s">
        <v>10</v>
      </c>
      <c r="Q250" t="s">
        <v>34</v>
      </c>
      <c r="R250" t="s">
        <v>17</v>
      </c>
      <c r="S250" s="2">
        <v>700</v>
      </c>
      <c r="T250" s="3">
        <v>87</v>
      </c>
    </row>
    <row r="251" spans="16:20" x14ac:dyDescent="0.3">
      <c r="P251" t="s">
        <v>6</v>
      </c>
      <c r="Q251" t="s">
        <v>34</v>
      </c>
      <c r="R251" t="s">
        <v>17</v>
      </c>
      <c r="S251" s="2">
        <v>3759</v>
      </c>
      <c r="T251" s="3">
        <v>150</v>
      </c>
    </row>
    <row r="252" spans="16:20" x14ac:dyDescent="0.3">
      <c r="P252" t="s">
        <v>2</v>
      </c>
      <c r="Q252" t="s">
        <v>35</v>
      </c>
      <c r="R252" t="s">
        <v>17</v>
      </c>
      <c r="S252" s="2">
        <v>1589</v>
      </c>
      <c r="T252" s="3">
        <v>303</v>
      </c>
    </row>
    <row r="253" spans="16:20" x14ac:dyDescent="0.3">
      <c r="P253" t="s">
        <v>7</v>
      </c>
      <c r="Q253" t="s">
        <v>35</v>
      </c>
      <c r="R253" t="s">
        <v>28</v>
      </c>
      <c r="S253" s="2">
        <v>5194</v>
      </c>
      <c r="T253" s="3">
        <v>288</v>
      </c>
    </row>
    <row r="254" spans="16:20" x14ac:dyDescent="0.3">
      <c r="P254" t="s">
        <v>10</v>
      </c>
      <c r="Q254" t="s">
        <v>36</v>
      </c>
      <c r="R254" t="s">
        <v>13</v>
      </c>
      <c r="S254" s="2">
        <v>945</v>
      </c>
      <c r="T254" s="3">
        <v>75</v>
      </c>
    </row>
    <row r="255" spans="16:20" x14ac:dyDescent="0.3">
      <c r="P255" t="s">
        <v>40</v>
      </c>
      <c r="Q255" t="s">
        <v>38</v>
      </c>
      <c r="R255" t="s">
        <v>31</v>
      </c>
      <c r="S255" s="2">
        <v>1988</v>
      </c>
      <c r="T255" s="3">
        <v>39</v>
      </c>
    </row>
    <row r="256" spans="16:20" x14ac:dyDescent="0.3">
      <c r="P256" t="s">
        <v>6</v>
      </c>
      <c r="Q256" t="s">
        <v>34</v>
      </c>
      <c r="R256" t="s">
        <v>32</v>
      </c>
      <c r="S256" s="2">
        <v>6734</v>
      </c>
      <c r="T256" s="3">
        <v>123</v>
      </c>
    </row>
    <row r="257" spans="16:20" x14ac:dyDescent="0.3">
      <c r="P257" t="s">
        <v>40</v>
      </c>
      <c r="Q257" t="s">
        <v>36</v>
      </c>
      <c r="R257" t="s">
        <v>4</v>
      </c>
      <c r="S257" s="2">
        <v>217</v>
      </c>
      <c r="T257" s="3">
        <v>36</v>
      </c>
    </row>
    <row r="258" spans="16:20" x14ac:dyDescent="0.3">
      <c r="P258" t="s">
        <v>5</v>
      </c>
      <c r="Q258" t="s">
        <v>34</v>
      </c>
      <c r="R258" t="s">
        <v>22</v>
      </c>
      <c r="S258" s="2">
        <v>6279</v>
      </c>
      <c r="T258" s="3">
        <v>237</v>
      </c>
    </row>
    <row r="259" spans="16:20" x14ac:dyDescent="0.3">
      <c r="P259" t="s">
        <v>40</v>
      </c>
      <c r="Q259" t="s">
        <v>36</v>
      </c>
      <c r="R259" t="s">
        <v>13</v>
      </c>
      <c r="S259" s="2">
        <v>4424</v>
      </c>
      <c r="T259" s="3">
        <v>201</v>
      </c>
    </row>
    <row r="260" spans="16:20" x14ac:dyDescent="0.3">
      <c r="P260" t="s">
        <v>2</v>
      </c>
      <c r="Q260" t="s">
        <v>36</v>
      </c>
      <c r="R260" t="s">
        <v>17</v>
      </c>
      <c r="S260" s="2">
        <v>189</v>
      </c>
      <c r="T260" s="3">
        <v>48</v>
      </c>
    </row>
    <row r="261" spans="16:20" x14ac:dyDescent="0.3">
      <c r="P261" t="s">
        <v>5</v>
      </c>
      <c r="Q261" t="s">
        <v>35</v>
      </c>
      <c r="R261" t="s">
        <v>22</v>
      </c>
      <c r="S261" s="2">
        <v>490</v>
      </c>
      <c r="T261" s="3">
        <v>84</v>
      </c>
    </row>
    <row r="262" spans="16:20" x14ac:dyDescent="0.3">
      <c r="P262" t="s">
        <v>8</v>
      </c>
      <c r="Q262" t="s">
        <v>37</v>
      </c>
      <c r="R262" t="s">
        <v>21</v>
      </c>
      <c r="S262" s="2">
        <v>434</v>
      </c>
      <c r="T262" s="3">
        <v>87</v>
      </c>
    </row>
    <row r="263" spans="16:20" x14ac:dyDescent="0.3">
      <c r="P263" t="s">
        <v>7</v>
      </c>
      <c r="Q263" t="s">
        <v>38</v>
      </c>
      <c r="R263" t="s">
        <v>30</v>
      </c>
      <c r="S263" s="2">
        <v>10129</v>
      </c>
      <c r="T263" s="3">
        <v>312</v>
      </c>
    </row>
    <row r="264" spans="16:20" x14ac:dyDescent="0.3">
      <c r="P264" t="s">
        <v>3</v>
      </c>
      <c r="Q264" t="s">
        <v>39</v>
      </c>
      <c r="R264" t="s">
        <v>28</v>
      </c>
      <c r="S264" s="2">
        <v>1652</v>
      </c>
      <c r="T264" s="3">
        <v>102</v>
      </c>
    </row>
    <row r="265" spans="16:20" x14ac:dyDescent="0.3">
      <c r="P265" t="s">
        <v>8</v>
      </c>
      <c r="Q265" t="s">
        <v>38</v>
      </c>
      <c r="R265" t="s">
        <v>21</v>
      </c>
      <c r="S265" s="2">
        <v>6433</v>
      </c>
      <c r="T265" s="3">
        <v>78</v>
      </c>
    </row>
    <row r="266" spans="16:20" x14ac:dyDescent="0.3">
      <c r="P266" t="s">
        <v>3</v>
      </c>
      <c r="Q266" t="s">
        <v>34</v>
      </c>
      <c r="R266" t="s">
        <v>23</v>
      </c>
      <c r="S266" s="2">
        <v>2212</v>
      </c>
      <c r="T266" s="3">
        <v>117</v>
      </c>
    </row>
    <row r="267" spans="16:20" x14ac:dyDescent="0.3">
      <c r="P267" t="s">
        <v>41</v>
      </c>
      <c r="Q267" t="s">
        <v>35</v>
      </c>
      <c r="R267" t="s">
        <v>19</v>
      </c>
      <c r="S267" s="2">
        <v>609</v>
      </c>
      <c r="T267" s="3">
        <v>99</v>
      </c>
    </row>
    <row r="268" spans="16:20" x14ac:dyDescent="0.3">
      <c r="P268" t="s">
        <v>40</v>
      </c>
      <c r="Q268" t="s">
        <v>35</v>
      </c>
      <c r="R268" t="s">
        <v>24</v>
      </c>
      <c r="S268" s="2">
        <v>1638</v>
      </c>
      <c r="T268" s="3">
        <v>48</v>
      </c>
    </row>
    <row r="269" spans="16:20" x14ac:dyDescent="0.3">
      <c r="P269" t="s">
        <v>7</v>
      </c>
      <c r="Q269" t="s">
        <v>34</v>
      </c>
      <c r="R269" t="s">
        <v>15</v>
      </c>
      <c r="S269" s="2">
        <v>3829</v>
      </c>
      <c r="T269" s="3">
        <v>24</v>
      </c>
    </row>
    <row r="270" spans="16:20" x14ac:dyDescent="0.3">
      <c r="P270" t="s">
        <v>40</v>
      </c>
      <c r="Q270" t="s">
        <v>39</v>
      </c>
      <c r="R270" t="s">
        <v>15</v>
      </c>
      <c r="S270" s="2">
        <v>5775</v>
      </c>
      <c r="T270" s="3">
        <v>42</v>
      </c>
    </row>
    <row r="271" spans="16:20" x14ac:dyDescent="0.3">
      <c r="P271" t="s">
        <v>6</v>
      </c>
      <c r="Q271" t="s">
        <v>35</v>
      </c>
      <c r="R271" t="s">
        <v>20</v>
      </c>
      <c r="S271" s="2">
        <v>1071</v>
      </c>
      <c r="T271" s="3">
        <v>270</v>
      </c>
    </row>
    <row r="272" spans="16:20" x14ac:dyDescent="0.3">
      <c r="P272" t="s">
        <v>8</v>
      </c>
      <c r="Q272" t="s">
        <v>36</v>
      </c>
      <c r="R272" t="s">
        <v>23</v>
      </c>
      <c r="S272" s="2">
        <v>5019</v>
      </c>
      <c r="T272" s="3">
        <v>150</v>
      </c>
    </row>
    <row r="273" spans="16:20" x14ac:dyDescent="0.3">
      <c r="P273" t="s">
        <v>2</v>
      </c>
      <c r="Q273" t="s">
        <v>37</v>
      </c>
      <c r="R273" t="s">
        <v>15</v>
      </c>
      <c r="S273" s="2">
        <v>2863</v>
      </c>
      <c r="T273" s="3">
        <v>42</v>
      </c>
    </row>
    <row r="274" spans="16:20" x14ac:dyDescent="0.3">
      <c r="P274" t="s">
        <v>40</v>
      </c>
      <c r="Q274" t="s">
        <v>35</v>
      </c>
      <c r="R274" t="s">
        <v>29</v>
      </c>
      <c r="S274" s="2">
        <v>1617</v>
      </c>
      <c r="T274" s="3">
        <v>126</v>
      </c>
    </row>
    <row r="275" spans="16:20" x14ac:dyDescent="0.3">
      <c r="P275" t="s">
        <v>6</v>
      </c>
      <c r="Q275" t="s">
        <v>37</v>
      </c>
      <c r="R275" t="s">
        <v>26</v>
      </c>
      <c r="S275" s="2">
        <v>6818</v>
      </c>
      <c r="T275" s="3">
        <v>6</v>
      </c>
    </row>
    <row r="276" spans="16:20" x14ac:dyDescent="0.3">
      <c r="P276" t="s">
        <v>3</v>
      </c>
      <c r="Q276" t="s">
        <v>35</v>
      </c>
      <c r="R276" t="s">
        <v>15</v>
      </c>
      <c r="S276" s="2">
        <v>6657</v>
      </c>
      <c r="T276" s="3">
        <v>276</v>
      </c>
    </row>
    <row r="277" spans="16:20" x14ac:dyDescent="0.3">
      <c r="P277" t="s">
        <v>3</v>
      </c>
      <c r="Q277" t="s">
        <v>34</v>
      </c>
      <c r="R277" t="s">
        <v>17</v>
      </c>
      <c r="S277" s="2">
        <v>2919</v>
      </c>
      <c r="T277" s="3">
        <v>93</v>
      </c>
    </row>
    <row r="278" spans="16:20" x14ac:dyDescent="0.3">
      <c r="P278" t="s">
        <v>2</v>
      </c>
      <c r="Q278" t="s">
        <v>36</v>
      </c>
      <c r="R278" t="s">
        <v>31</v>
      </c>
      <c r="S278" s="2">
        <v>3094</v>
      </c>
      <c r="T278" s="3">
        <v>246</v>
      </c>
    </row>
    <row r="279" spans="16:20" x14ac:dyDescent="0.3">
      <c r="P279" t="s">
        <v>6</v>
      </c>
      <c r="Q279" t="s">
        <v>39</v>
      </c>
      <c r="R279" t="s">
        <v>24</v>
      </c>
      <c r="S279" s="2">
        <v>2989</v>
      </c>
      <c r="T279" s="3">
        <v>3</v>
      </c>
    </row>
    <row r="280" spans="16:20" x14ac:dyDescent="0.3">
      <c r="P280" t="s">
        <v>8</v>
      </c>
      <c r="Q280" t="s">
        <v>38</v>
      </c>
      <c r="R280" t="s">
        <v>27</v>
      </c>
      <c r="S280" s="2">
        <v>2268</v>
      </c>
      <c r="T280" s="3">
        <v>63</v>
      </c>
    </row>
    <row r="281" spans="16:20" x14ac:dyDescent="0.3">
      <c r="P281" t="s">
        <v>5</v>
      </c>
      <c r="Q281" t="s">
        <v>35</v>
      </c>
      <c r="R281" t="s">
        <v>31</v>
      </c>
      <c r="S281" s="2">
        <v>4753</v>
      </c>
      <c r="T281" s="3">
        <v>246</v>
      </c>
    </row>
    <row r="282" spans="16:20" x14ac:dyDescent="0.3">
      <c r="P282" t="s">
        <v>2</v>
      </c>
      <c r="Q282" t="s">
        <v>34</v>
      </c>
      <c r="R282" t="s">
        <v>19</v>
      </c>
      <c r="S282" s="2">
        <v>7511</v>
      </c>
      <c r="T282" s="3">
        <v>120</v>
      </c>
    </row>
    <row r="283" spans="16:20" x14ac:dyDescent="0.3">
      <c r="P283" t="s">
        <v>2</v>
      </c>
      <c r="Q283" t="s">
        <v>38</v>
      </c>
      <c r="R283" t="s">
        <v>31</v>
      </c>
      <c r="S283" s="2">
        <v>4326</v>
      </c>
      <c r="T283" s="3">
        <v>348</v>
      </c>
    </row>
    <row r="284" spans="16:20" x14ac:dyDescent="0.3">
      <c r="P284" t="s">
        <v>41</v>
      </c>
      <c r="Q284" t="s">
        <v>34</v>
      </c>
      <c r="R284" t="s">
        <v>23</v>
      </c>
      <c r="S284" s="2">
        <v>4935</v>
      </c>
      <c r="T284" s="3">
        <v>126</v>
      </c>
    </row>
    <row r="285" spans="16:20" x14ac:dyDescent="0.3">
      <c r="P285" t="s">
        <v>6</v>
      </c>
      <c r="Q285" t="s">
        <v>35</v>
      </c>
      <c r="R285" t="s">
        <v>30</v>
      </c>
      <c r="S285" s="2">
        <v>4781</v>
      </c>
      <c r="T285" s="3">
        <v>123</v>
      </c>
    </row>
    <row r="286" spans="16:20" x14ac:dyDescent="0.3">
      <c r="P286" t="s">
        <v>5</v>
      </c>
      <c r="Q286" t="s">
        <v>38</v>
      </c>
      <c r="R286" t="s">
        <v>25</v>
      </c>
      <c r="S286" s="2">
        <v>7483</v>
      </c>
      <c r="T286" s="3">
        <v>45</v>
      </c>
    </row>
    <row r="287" spans="16:20" x14ac:dyDescent="0.3">
      <c r="P287" t="s">
        <v>10</v>
      </c>
      <c r="Q287" t="s">
        <v>38</v>
      </c>
      <c r="R287" t="s">
        <v>4</v>
      </c>
      <c r="S287" s="2">
        <v>6860</v>
      </c>
      <c r="T287" s="3">
        <v>126</v>
      </c>
    </row>
    <row r="288" spans="16:20" x14ac:dyDescent="0.3">
      <c r="P288" t="s">
        <v>40</v>
      </c>
      <c r="Q288" t="s">
        <v>37</v>
      </c>
      <c r="R288" t="s">
        <v>29</v>
      </c>
      <c r="S288" s="2">
        <v>9002</v>
      </c>
      <c r="T288" s="3">
        <v>72</v>
      </c>
    </row>
    <row r="289" spans="16:20" x14ac:dyDescent="0.3">
      <c r="P289" t="s">
        <v>6</v>
      </c>
      <c r="Q289" t="s">
        <v>36</v>
      </c>
      <c r="R289" t="s">
        <v>29</v>
      </c>
      <c r="S289" s="2">
        <v>1400</v>
      </c>
      <c r="T289" s="3">
        <v>135</v>
      </c>
    </row>
    <row r="290" spans="16:20" x14ac:dyDescent="0.3">
      <c r="P290" t="s">
        <v>10</v>
      </c>
      <c r="Q290" t="s">
        <v>34</v>
      </c>
      <c r="R290" t="s">
        <v>22</v>
      </c>
      <c r="S290" s="2">
        <v>4053</v>
      </c>
      <c r="T290" s="3">
        <v>24</v>
      </c>
    </row>
    <row r="291" spans="16:20" x14ac:dyDescent="0.3">
      <c r="P291" t="s">
        <v>7</v>
      </c>
      <c r="Q291" t="s">
        <v>36</v>
      </c>
      <c r="R291" t="s">
        <v>31</v>
      </c>
      <c r="S291" s="2">
        <v>2149</v>
      </c>
      <c r="T291" s="3">
        <v>117</v>
      </c>
    </row>
    <row r="292" spans="16:20" x14ac:dyDescent="0.3">
      <c r="P292" t="s">
        <v>3</v>
      </c>
      <c r="Q292" t="s">
        <v>39</v>
      </c>
      <c r="R292" t="s">
        <v>29</v>
      </c>
      <c r="S292" s="2">
        <v>3640</v>
      </c>
      <c r="T292" s="3">
        <v>51</v>
      </c>
    </row>
    <row r="293" spans="16:20" x14ac:dyDescent="0.3">
      <c r="P293" t="s">
        <v>2</v>
      </c>
      <c r="Q293" t="s">
        <v>39</v>
      </c>
      <c r="R293" t="s">
        <v>23</v>
      </c>
      <c r="S293" s="2">
        <v>630</v>
      </c>
      <c r="T293" s="3">
        <v>36</v>
      </c>
    </row>
    <row r="294" spans="16:20" x14ac:dyDescent="0.3">
      <c r="P294" t="s">
        <v>9</v>
      </c>
      <c r="Q294" t="s">
        <v>35</v>
      </c>
      <c r="R294" t="s">
        <v>27</v>
      </c>
      <c r="S294" s="2">
        <v>2429</v>
      </c>
      <c r="T294" s="3">
        <v>144</v>
      </c>
    </row>
    <row r="295" spans="16:20" x14ac:dyDescent="0.3">
      <c r="P295" t="s">
        <v>9</v>
      </c>
      <c r="Q295" t="s">
        <v>36</v>
      </c>
      <c r="R295" t="s">
        <v>25</v>
      </c>
      <c r="S295" s="2">
        <v>2142</v>
      </c>
      <c r="T295" s="3">
        <v>114</v>
      </c>
    </row>
    <row r="296" spans="16:20" x14ac:dyDescent="0.3">
      <c r="P296" t="s">
        <v>7</v>
      </c>
      <c r="Q296" t="s">
        <v>37</v>
      </c>
      <c r="R296" t="s">
        <v>30</v>
      </c>
      <c r="S296" s="2">
        <v>6454</v>
      </c>
      <c r="T296" s="3">
        <v>54</v>
      </c>
    </row>
    <row r="297" spans="16:20" x14ac:dyDescent="0.3">
      <c r="P297" t="s">
        <v>7</v>
      </c>
      <c r="Q297" t="s">
        <v>37</v>
      </c>
      <c r="R297" t="s">
        <v>16</v>
      </c>
      <c r="S297" s="2">
        <v>4487</v>
      </c>
      <c r="T297" s="3">
        <v>333</v>
      </c>
    </row>
    <row r="298" spans="16:20" x14ac:dyDescent="0.3">
      <c r="P298" t="s">
        <v>3</v>
      </c>
      <c r="Q298" t="s">
        <v>37</v>
      </c>
      <c r="R298" t="s">
        <v>4</v>
      </c>
      <c r="S298" s="2">
        <v>938</v>
      </c>
      <c r="T298" s="3">
        <v>366</v>
      </c>
    </row>
    <row r="299" spans="16:20" x14ac:dyDescent="0.3">
      <c r="P299" t="s">
        <v>3</v>
      </c>
      <c r="Q299" t="s">
        <v>38</v>
      </c>
      <c r="R299" t="s">
        <v>26</v>
      </c>
      <c r="S299" s="2">
        <v>8841</v>
      </c>
      <c r="T299" s="3">
        <v>303</v>
      </c>
    </row>
    <row r="300" spans="16:20" x14ac:dyDescent="0.3">
      <c r="P300" t="s">
        <v>2</v>
      </c>
      <c r="Q300" t="s">
        <v>39</v>
      </c>
      <c r="R300" t="s">
        <v>33</v>
      </c>
      <c r="S300" s="2">
        <v>4018</v>
      </c>
      <c r="T300" s="3">
        <v>126</v>
      </c>
    </row>
    <row r="301" spans="16:20" x14ac:dyDescent="0.3">
      <c r="P301" t="s">
        <v>41</v>
      </c>
      <c r="Q301" t="s">
        <v>37</v>
      </c>
      <c r="R301" t="s">
        <v>15</v>
      </c>
      <c r="S301" s="2">
        <v>714</v>
      </c>
      <c r="T301" s="3">
        <v>231</v>
      </c>
    </row>
    <row r="302" spans="16:20" x14ac:dyDescent="0.3">
      <c r="P302" t="s">
        <v>9</v>
      </c>
      <c r="Q302" t="s">
        <v>38</v>
      </c>
      <c r="R302" t="s">
        <v>25</v>
      </c>
      <c r="S302" s="2">
        <v>3850</v>
      </c>
      <c r="T302" s="3">
        <v>102</v>
      </c>
    </row>
  </sheetData>
  <pageMargins left="0.7" right="0.7" top="0.75" bottom="0.75" header="0.3" footer="0.3"/>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87777-A6A7-4161-A5D7-DF6B96E857EE}">
  <dimension ref="B2:G15"/>
  <sheetViews>
    <sheetView workbookViewId="0">
      <selection activeCell="F21" sqref="F21"/>
    </sheetView>
  </sheetViews>
  <sheetFormatPr defaultRowHeight="14.4" x14ac:dyDescent="0.3"/>
  <cols>
    <col min="2" max="2" width="15.5546875" bestFit="1" customWidth="1"/>
    <col min="3" max="3" width="14.44140625" bestFit="1" customWidth="1"/>
    <col min="6" max="6" width="15.5546875" bestFit="1" customWidth="1"/>
    <col min="7" max="7" width="14.44140625" bestFit="1" customWidth="1"/>
  </cols>
  <sheetData>
    <row r="2" spans="2:7" x14ac:dyDescent="0.3">
      <c r="B2" t="s">
        <v>70</v>
      </c>
      <c r="F2" t="s">
        <v>71</v>
      </c>
    </row>
    <row r="3" spans="2:7" x14ac:dyDescent="0.3">
      <c r="B3" s="20" t="s">
        <v>64</v>
      </c>
      <c r="C3" t="s">
        <v>66</v>
      </c>
      <c r="F3" s="20" t="s">
        <v>64</v>
      </c>
      <c r="G3" t="s">
        <v>66</v>
      </c>
    </row>
    <row r="4" spans="2:7" x14ac:dyDescent="0.3">
      <c r="B4" s="21" t="s">
        <v>38</v>
      </c>
      <c r="C4" s="22"/>
      <c r="F4" s="21" t="s">
        <v>38</v>
      </c>
      <c r="G4" s="22"/>
    </row>
    <row r="5" spans="2:7" x14ac:dyDescent="0.3">
      <c r="B5" s="25" t="s">
        <v>5</v>
      </c>
      <c r="C5" s="22">
        <v>25221</v>
      </c>
      <c r="F5" s="25" t="s">
        <v>41</v>
      </c>
      <c r="G5" s="22">
        <v>6069</v>
      </c>
    </row>
    <row r="6" spans="2:7" x14ac:dyDescent="0.3">
      <c r="B6" s="21" t="s">
        <v>36</v>
      </c>
      <c r="C6" s="22"/>
      <c r="F6" s="21" t="s">
        <v>36</v>
      </c>
      <c r="G6" s="22"/>
    </row>
    <row r="7" spans="2:7" x14ac:dyDescent="0.3">
      <c r="B7" s="25" t="s">
        <v>5</v>
      </c>
      <c r="C7" s="22">
        <v>39620</v>
      </c>
      <c r="F7" s="25" t="s">
        <v>8</v>
      </c>
      <c r="G7" s="22">
        <v>5019</v>
      </c>
    </row>
    <row r="8" spans="2:7" x14ac:dyDescent="0.3">
      <c r="B8" s="21" t="s">
        <v>34</v>
      </c>
      <c r="C8" s="22"/>
      <c r="F8" s="21" t="s">
        <v>34</v>
      </c>
      <c r="G8" s="22"/>
    </row>
    <row r="9" spans="2:7" x14ac:dyDescent="0.3">
      <c r="B9" s="25" t="s">
        <v>5</v>
      </c>
      <c r="C9" s="22">
        <v>41559</v>
      </c>
      <c r="F9" s="25" t="s">
        <v>8</v>
      </c>
      <c r="G9" s="22">
        <v>5516</v>
      </c>
    </row>
    <row r="10" spans="2:7" x14ac:dyDescent="0.3">
      <c r="B10" s="21" t="s">
        <v>37</v>
      </c>
      <c r="C10" s="22"/>
      <c r="F10" s="21" t="s">
        <v>37</v>
      </c>
      <c r="G10" s="22"/>
    </row>
    <row r="11" spans="2:7" x14ac:dyDescent="0.3">
      <c r="B11" s="25" t="s">
        <v>7</v>
      </c>
      <c r="C11" s="22">
        <v>43568</v>
      </c>
      <c r="F11" s="25" t="s">
        <v>10</v>
      </c>
      <c r="G11" s="22">
        <v>7987</v>
      </c>
    </row>
    <row r="12" spans="2:7" x14ac:dyDescent="0.3">
      <c r="B12" s="21" t="s">
        <v>39</v>
      </c>
      <c r="C12" s="22"/>
      <c r="F12" s="21" t="s">
        <v>39</v>
      </c>
      <c r="G12" s="22"/>
    </row>
    <row r="13" spans="2:7" x14ac:dyDescent="0.3">
      <c r="B13" s="25" t="s">
        <v>2</v>
      </c>
      <c r="C13" s="22">
        <v>45752</v>
      </c>
      <c r="F13" s="25" t="s">
        <v>41</v>
      </c>
      <c r="G13" s="22">
        <v>3976</v>
      </c>
    </row>
    <row r="14" spans="2:7" x14ac:dyDescent="0.3">
      <c r="B14" s="21" t="s">
        <v>35</v>
      </c>
      <c r="C14" s="22"/>
      <c r="F14" s="21" t="s">
        <v>35</v>
      </c>
      <c r="G14" s="22"/>
    </row>
    <row r="15" spans="2:7" x14ac:dyDescent="0.3">
      <c r="B15" s="25" t="s">
        <v>40</v>
      </c>
      <c r="C15" s="22">
        <v>38325</v>
      </c>
      <c r="F15" s="25" t="s">
        <v>2</v>
      </c>
      <c r="G15" s="22">
        <v>2142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EBA85-54EE-4C44-83CE-3D31C5C6C170}">
  <dimension ref="B3:O303"/>
  <sheetViews>
    <sheetView workbookViewId="0">
      <selection activeCell="I4" sqref="I4"/>
    </sheetView>
  </sheetViews>
  <sheetFormatPr defaultRowHeight="14.4" x14ac:dyDescent="0.3"/>
  <cols>
    <col min="2" max="2" width="15.109375" bestFit="1" customWidth="1"/>
    <col min="3" max="3" width="12.44140625" bestFit="1" customWidth="1"/>
    <col min="4" max="4" width="20.21875" bestFit="1" customWidth="1"/>
    <col min="5" max="5" width="8" bestFit="1" customWidth="1"/>
    <col min="6" max="6" width="5.33203125" bestFit="1" customWidth="1"/>
    <col min="12" max="12" width="20.21875" bestFit="1" customWidth="1"/>
    <col min="13" max="13" width="15.88671875" bestFit="1" customWidth="1"/>
    <col min="14" max="14" width="14.44140625" bestFit="1" customWidth="1"/>
    <col min="15" max="15" width="16.88671875" bestFit="1" customWidth="1"/>
  </cols>
  <sheetData>
    <row r="3" spans="2:15" x14ac:dyDescent="0.3">
      <c r="B3" s="4" t="s">
        <v>11</v>
      </c>
      <c r="C3" s="4" t="s">
        <v>12</v>
      </c>
      <c r="D3" s="4" t="s">
        <v>0</v>
      </c>
      <c r="E3" s="8" t="s">
        <v>1</v>
      </c>
      <c r="F3" s="8" t="s">
        <v>49</v>
      </c>
      <c r="G3" s="4" t="s">
        <v>72</v>
      </c>
      <c r="H3" s="4" t="s">
        <v>75</v>
      </c>
      <c r="I3" s="4" t="s">
        <v>74</v>
      </c>
      <c r="L3" s="20" t="s">
        <v>64</v>
      </c>
      <c r="M3" t="s">
        <v>76</v>
      </c>
      <c r="N3" t="s">
        <v>66</v>
      </c>
      <c r="O3" t="s">
        <v>77</v>
      </c>
    </row>
    <row r="4" spans="2:15" x14ac:dyDescent="0.3">
      <c r="B4" t="s">
        <v>40</v>
      </c>
      <c r="C4" t="s">
        <v>37</v>
      </c>
      <c r="D4" t="s">
        <v>30</v>
      </c>
      <c r="E4" s="2">
        <v>1624</v>
      </c>
      <c r="F4" s="3">
        <v>114</v>
      </c>
      <c r="G4">
        <f>_xlfn.XLOOKUP(data9[[#This Row],[Product]],products[Product],products[Cost per unit])</f>
        <v>14.49</v>
      </c>
      <c r="H4">
        <f>data9[[#This Row],[Cost per Unit]]*data9[[#This Row],[Units]]</f>
        <v>1651.8600000000001</v>
      </c>
      <c r="I4" s="2">
        <f>data9[[#This Row],[Amount]]-data9[[#This Row],[Total Cost]]</f>
        <v>-27.860000000000127</v>
      </c>
      <c r="L4" s="21" t="s">
        <v>14</v>
      </c>
      <c r="M4" s="26">
        <v>23657.399999999998</v>
      </c>
      <c r="N4" s="26">
        <v>43183</v>
      </c>
      <c r="O4" s="26">
        <v>19525.600000000002</v>
      </c>
    </row>
    <row r="5" spans="2:15" x14ac:dyDescent="0.3">
      <c r="B5" t="s">
        <v>8</v>
      </c>
      <c r="C5" t="s">
        <v>35</v>
      </c>
      <c r="D5" t="s">
        <v>32</v>
      </c>
      <c r="E5" s="2">
        <v>6706</v>
      </c>
      <c r="F5" s="3">
        <v>459</v>
      </c>
      <c r="G5">
        <f>_xlfn.XLOOKUP(data9[[#This Row],[Product]],products[Product],products[Cost per unit])</f>
        <v>8.65</v>
      </c>
      <c r="H5">
        <f>data9[[#This Row],[Cost per Unit]]*data9[[#This Row],[Units]]</f>
        <v>3970.3500000000004</v>
      </c>
      <c r="I5" s="2">
        <f>data9[[#This Row],[Amount]]-data9[[#This Row],[Total Cost]]</f>
        <v>2735.6499999999996</v>
      </c>
      <c r="L5" s="21" t="s">
        <v>30</v>
      </c>
      <c r="M5" s="26">
        <v>40600.979999999989</v>
      </c>
      <c r="N5" s="26">
        <v>66500</v>
      </c>
      <c r="O5" s="26">
        <v>25899.02</v>
      </c>
    </row>
    <row r="6" spans="2:15" x14ac:dyDescent="0.3">
      <c r="B6" t="s">
        <v>9</v>
      </c>
      <c r="C6" t="s">
        <v>35</v>
      </c>
      <c r="D6" t="s">
        <v>4</v>
      </c>
      <c r="E6" s="2">
        <v>959</v>
      </c>
      <c r="F6" s="3">
        <v>147</v>
      </c>
      <c r="G6">
        <f>_xlfn.XLOOKUP(data9[[#This Row],[Product]],products[Product],products[Cost per unit])</f>
        <v>11.88</v>
      </c>
      <c r="H6">
        <f>data9[[#This Row],[Cost per Unit]]*data9[[#This Row],[Units]]</f>
        <v>1746.3600000000001</v>
      </c>
      <c r="I6" s="2">
        <f>data9[[#This Row],[Amount]]-data9[[#This Row],[Total Cost]]</f>
        <v>-787.36000000000013</v>
      </c>
      <c r="L6" s="21" t="s">
        <v>24</v>
      </c>
      <c r="M6" s="26">
        <v>5188.6799999999994</v>
      </c>
      <c r="N6" s="26">
        <v>35378</v>
      </c>
      <c r="O6" s="26">
        <v>30189.32</v>
      </c>
    </row>
    <row r="7" spans="2:15" x14ac:dyDescent="0.3">
      <c r="B7" t="s">
        <v>41</v>
      </c>
      <c r="C7" t="s">
        <v>36</v>
      </c>
      <c r="D7" t="s">
        <v>18</v>
      </c>
      <c r="E7" s="2">
        <v>9632</v>
      </c>
      <c r="F7" s="3">
        <v>288</v>
      </c>
      <c r="G7">
        <f>_xlfn.XLOOKUP(data9[[#This Row],[Product]],products[Product],products[Cost per unit])</f>
        <v>6.47</v>
      </c>
      <c r="H7">
        <f>data9[[#This Row],[Cost per Unit]]*data9[[#This Row],[Units]]</f>
        <v>1863.36</v>
      </c>
      <c r="I7" s="2">
        <f>data9[[#This Row],[Amount]]-data9[[#This Row],[Total Cost]]</f>
        <v>7768.64</v>
      </c>
      <c r="L7" s="21" t="s">
        <v>19</v>
      </c>
      <c r="M7" s="26">
        <v>14943.839999999998</v>
      </c>
      <c r="N7" s="26">
        <v>44744</v>
      </c>
      <c r="O7" s="26">
        <v>29800.16</v>
      </c>
    </row>
    <row r="8" spans="2:15" x14ac:dyDescent="0.3">
      <c r="B8" t="s">
        <v>6</v>
      </c>
      <c r="C8" t="s">
        <v>39</v>
      </c>
      <c r="D8" t="s">
        <v>25</v>
      </c>
      <c r="E8" s="2">
        <v>2100</v>
      </c>
      <c r="F8" s="3">
        <v>414</v>
      </c>
      <c r="G8">
        <f>_xlfn.XLOOKUP(data9[[#This Row],[Product]],products[Product],products[Cost per unit])</f>
        <v>13.15</v>
      </c>
      <c r="H8">
        <f>data9[[#This Row],[Cost per Unit]]*data9[[#This Row],[Units]]</f>
        <v>5444.1</v>
      </c>
      <c r="I8" s="2">
        <f>data9[[#This Row],[Amount]]-data9[[#This Row],[Total Cost]]</f>
        <v>-3344.1000000000004</v>
      </c>
      <c r="L8" s="21" t="s">
        <v>22</v>
      </c>
      <c r="M8" s="26">
        <v>20048.039999999997</v>
      </c>
      <c r="N8" s="26">
        <v>66283</v>
      </c>
      <c r="O8" s="26">
        <v>46234.96</v>
      </c>
    </row>
    <row r="9" spans="2:15" x14ac:dyDescent="0.3">
      <c r="B9" t="s">
        <v>40</v>
      </c>
      <c r="C9" t="s">
        <v>35</v>
      </c>
      <c r="D9" t="s">
        <v>33</v>
      </c>
      <c r="E9" s="2">
        <v>8869</v>
      </c>
      <c r="F9" s="3">
        <v>432</v>
      </c>
      <c r="G9">
        <f>_xlfn.XLOOKUP(data9[[#This Row],[Product]],products[Product],products[Cost per unit])</f>
        <v>12.37</v>
      </c>
      <c r="H9">
        <f>data9[[#This Row],[Cost per Unit]]*data9[[#This Row],[Units]]</f>
        <v>5343.8399999999992</v>
      </c>
      <c r="I9" s="2">
        <f>data9[[#This Row],[Amount]]-data9[[#This Row],[Total Cost]]</f>
        <v>3525.1600000000008</v>
      </c>
      <c r="L9" s="21" t="s">
        <v>4</v>
      </c>
      <c r="M9" s="26">
        <v>18604.080000000002</v>
      </c>
      <c r="N9" s="26">
        <v>33551</v>
      </c>
      <c r="O9" s="26">
        <v>14946.92</v>
      </c>
    </row>
    <row r="10" spans="2:15" x14ac:dyDescent="0.3">
      <c r="B10" t="s">
        <v>6</v>
      </c>
      <c r="C10" t="s">
        <v>38</v>
      </c>
      <c r="D10" t="s">
        <v>31</v>
      </c>
      <c r="E10" s="2">
        <v>2681</v>
      </c>
      <c r="F10" s="3">
        <v>54</v>
      </c>
      <c r="G10">
        <f>_xlfn.XLOOKUP(data9[[#This Row],[Product]],products[Product],products[Cost per unit])</f>
        <v>5.79</v>
      </c>
      <c r="H10">
        <f>data9[[#This Row],[Cost per Unit]]*data9[[#This Row],[Units]]</f>
        <v>312.66000000000003</v>
      </c>
      <c r="I10" s="2">
        <f>data9[[#This Row],[Amount]]-data9[[#This Row],[Total Cost]]</f>
        <v>2368.34</v>
      </c>
      <c r="L10" s="21" t="s">
        <v>26</v>
      </c>
      <c r="M10" s="26">
        <v>11995.199999999999</v>
      </c>
      <c r="N10" s="26">
        <v>70273</v>
      </c>
      <c r="O10" s="26">
        <v>58277.799999999996</v>
      </c>
    </row>
    <row r="11" spans="2:15" x14ac:dyDescent="0.3">
      <c r="B11" t="s">
        <v>8</v>
      </c>
      <c r="C11" t="s">
        <v>35</v>
      </c>
      <c r="D11" t="s">
        <v>22</v>
      </c>
      <c r="E11" s="2">
        <v>5012</v>
      </c>
      <c r="F11" s="3">
        <v>210</v>
      </c>
      <c r="G11">
        <f>_xlfn.XLOOKUP(data9[[#This Row],[Product]],products[Product],products[Cost per unit])</f>
        <v>9.77</v>
      </c>
      <c r="H11">
        <f>data9[[#This Row],[Cost per Unit]]*data9[[#This Row],[Units]]</f>
        <v>2051.6999999999998</v>
      </c>
      <c r="I11" s="2">
        <f>data9[[#This Row],[Amount]]-data9[[#This Row],[Total Cost]]</f>
        <v>2960.3</v>
      </c>
      <c r="L11" s="21" t="s">
        <v>28</v>
      </c>
      <c r="M11" s="26">
        <v>33288.659999999996</v>
      </c>
      <c r="N11" s="26">
        <v>72373</v>
      </c>
      <c r="O11" s="26">
        <v>39084.339999999989</v>
      </c>
    </row>
    <row r="12" spans="2:15" x14ac:dyDescent="0.3">
      <c r="B12" t="s">
        <v>7</v>
      </c>
      <c r="C12" t="s">
        <v>38</v>
      </c>
      <c r="D12" t="s">
        <v>14</v>
      </c>
      <c r="E12" s="2">
        <v>1281</v>
      </c>
      <c r="F12" s="3">
        <v>75</v>
      </c>
      <c r="G12">
        <f>_xlfn.XLOOKUP(data9[[#This Row],[Product]],products[Product],products[Cost per unit])</f>
        <v>11.7</v>
      </c>
      <c r="H12">
        <f>data9[[#This Row],[Cost per Unit]]*data9[[#This Row],[Units]]</f>
        <v>877.5</v>
      </c>
      <c r="I12" s="2">
        <f>data9[[#This Row],[Amount]]-data9[[#This Row],[Total Cost]]</f>
        <v>403.5</v>
      </c>
      <c r="L12" s="21" t="s">
        <v>32</v>
      </c>
      <c r="M12" s="26">
        <v>19903.650000000001</v>
      </c>
      <c r="N12" s="26">
        <v>71967</v>
      </c>
      <c r="O12" s="26">
        <v>52063.350000000006</v>
      </c>
    </row>
    <row r="13" spans="2:15" x14ac:dyDescent="0.3">
      <c r="B13" t="s">
        <v>5</v>
      </c>
      <c r="C13" t="s">
        <v>37</v>
      </c>
      <c r="D13" t="s">
        <v>14</v>
      </c>
      <c r="E13" s="2">
        <v>4991</v>
      </c>
      <c r="F13" s="3">
        <v>12</v>
      </c>
      <c r="G13">
        <f>_xlfn.XLOOKUP(data9[[#This Row],[Product]],products[Product],products[Cost per unit])</f>
        <v>11.7</v>
      </c>
      <c r="H13">
        <f>data9[[#This Row],[Cost per Unit]]*data9[[#This Row],[Units]]</f>
        <v>140.39999999999998</v>
      </c>
      <c r="I13" s="2">
        <f>data9[[#This Row],[Amount]]-data9[[#This Row],[Total Cost]]</f>
        <v>4850.6000000000004</v>
      </c>
      <c r="L13" s="21" t="s">
        <v>18</v>
      </c>
      <c r="M13" s="26">
        <v>11335.44</v>
      </c>
      <c r="N13" s="26">
        <v>52150</v>
      </c>
      <c r="O13" s="26">
        <v>40814.559999999998</v>
      </c>
    </row>
    <row r="14" spans="2:15" x14ac:dyDescent="0.3">
      <c r="B14" t="s">
        <v>2</v>
      </c>
      <c r="C14" t="s">
        <v>39</v>
      </c>
      <c r="D14" t="s">
        <v>25</v>
      </c>
      <c r="E14" s="2">
        <v>1785</v>
      </c>
      <c r="F14" s="3">
        <v>462</v>
      </c>
      <c r="G14">
        <f>_xlfn.XLOOKUP(data9[[#This Row],[Product]],products[Product],products[Cost per unit])</f>
        <v>13.15</v>
      </c>
      <c r="H14">
        <f>data9[[#This Row],[Cost per Unit]]*data9[[#This Row],[Units]]</f>
        <v>6075.3</v>
      </c>
      <c r="I14" s="2">
        <f>data9[[#This Row],[Amount]]-data9[[#This Row],[Total Cost]]</f>
        <v>-4290.3</v>
      </c>
      <c r="L14" s="21" t="s">
        <v>17</v>
      </c>
      <c r="M14" s="26">
        <v>7249.4099999999989</v>
      </c>
      <c r="N14" s="26">
        <v>63721</v>
      </c>
      <c r="O14" s="26">
        <v>56471.589999999989</v>
      </c>
    </row>
    <row r="15" spans="2:15" x14ac:dyDescent="0.3">
      <c r="B15" t="s">
        <v>3</v>
      </c>
      <c r="C15" t="s">
        <v>37</v>
      </c>
      <c r="D15" t="s">
        <v>17</v>
      </c>
      <c r="E15" s="2">
        <v>3983</v>
      </c>
      <c r="F15" s="3">
        <v>144</v>
      </c>
      <c r="G15">
        <f>_xlfn.XLOOKUP(data9[[#This Row],[Product]],products[Product],products[Cost per unit])</f>
        <v>3.11</v>
      </c>
      <c r="H15">
        <f>data9[[#This Row],[Cost per Unit]]*data9[[#This Row],[Units]]</f>
        <v>447.84</v>
      </c>
      <c r="I15" s="2">
        <f>data9[[#This Row],[Amount]]-data9[[#This Row],[Total Cost]]</f>
        <v>3535.16</v>
      </c>
      <c r="L15" s="21" t="s">
        <v>23</v>
      </c>
      <c r="M15" s="26">
        <v>11759.88</v>
      </c>
      <c r="N15" s="26">
        <v>56644</v>
      </c>
      <c r="O15" s="26">
        <v>44884.119999999995</v>
      </c>
    </row>
    <row r="16" spans="2:15" x14ac:dyDescent="0.3">
      <c r="B16" t="s">
        <v>9</v>
      </c>
      <c r="C16" t="s">
        <v>38</v>
      </c>
      <c r="D16" t="s">
        <v>16</v>
      </c>
      <c r="E16" s="2">
        <v>2646</v>
      </c>
      <c r="F16" s="3">
        <v>120</v>
      </c>
      <c r="G16">
        <f>_xlfn.XLOOKUP(data9[[#This Row],[Product]],products[Product],products[Cost per unit])</f>
        <v>8.7899999999999991</v>
      </c>
      <c r="H16">
        <f>data9[[#This Row],[Cost per Unit]]*data9[[#This Row],[Units]]</f>
        <v>1054.8</v>
      </c>
      <c r="I16" s="2">
        <f>data9[[#This Row],[Amount]]-data9[[#This Row],[Total Cost]]</f>
        <v>1591.2</v>
      </c>
      <c r="L16" s="21" t="s">
        <v>29</v>
      </c>
      <c r="M16" s="26">
        <v>21308.159999999996</v>
      </c>
      <c r="N16" s="26">
        <v>58009</v>
      </c>
      <c r="O16" s="26">
        <v>36700.840000000011</v>
      </c>
    </row>
    <row r="17" spans="2:15" x14ac:dyDescent="0.3">
      <c r="B17" t="s">
        <v>2</v>
      </c>
      <c r="C17" t="s">
        <v>34</v>
      </c>
      <c r="D17" t="s">
        <v>13</v>
      </c>
      <c r="E17" s="2">
        <v>252</v>
      </c>
      <c r="F17" s="3">
        <v>54</v>
      </c>
      <c r="G17">
        <f>_xlfn.XLOOKUP(data9[[#This Row],[Product]],products[Product],products[Cost per unit])</f>
        <v>9.33</v>
      </c>
      <c r="H17">
        <f>data9[[#This Row],[Cost per Unit]]*data9[[#This Row],[Units]]</f>
        <v>503.82</v>
      </c>
      <c r="I17" s="2">
        <f>data9[[#This Row],[Amount]]-data9[[#This Row],[Total Cost]]</f>
        <v>-251.82</v>
      </c>
      <c r="L17" s="21" t="s">
        <v>13</v>
      </c>
      <c r="M17" s="26">
        <v>17549.73</v>
      </c>
      <c r="N17" s="26">
        <v>47271</v>
      </c>
      <c r="O17" s="26">
        <v>29721.270000000004</v>
      </c>
    </row>
    <row r="18" spans="2:15" x14ac:dyDescent="0.3">
      <c r="B18" t="s">
        <v>3</v>
      </c>
      <c r="C18" t="s">
        <v>35</v>
      </c>
      <c r="D18" t="s">
        <v>25</v>
      </c>
      <c r="E18" s="2">
        <v>2464</v>
      </c>
      <c r="F18" s="3">
        <v>234</v>
      </c>
      <c r="G18">
        <f>_xlfn.XLOOKUP(data9[[#This Row],[Product]],products[Product],products[Cost per unit])</f>
        <v>13.15</v>
      </c>
      <c r="H18">
        <f>data9[[#This Row],[Cost per Unit]]*data9[[#This Row],[Units]]</f>
        <v>3077.1</v>
      </c>
      <c r="I18" s="2">
        <f>data9[[#This Row],[Amount]]-data9[[#This Row],[Total Cost]]</f>
        <v>-613.09999999999991</v>
      </c>
      <c r="L18" s="21" t="s">
        <v>16</v>
      </c>
      <c r="M18" s="26">
        <v>18933.659999999996</v>
      </c>
      <c r="N18" s="26">
        <v>62111</v>
      </c>
      <c r="O18" s="26">
        <v>43177.34</v>
      </c>
    </row>
    <row r="19" spans="2:15" x14ac:dyDescent="0.3">
      <c r="B19" t="s">
        <v>3</v>
      </c>
      <c r="C19" t="s">
        <v>35</v>
      </c>
      <c r="D19" t="s">
        <v>29</v>
      </c>
      <c r="E19" s="2">
        <v>2114</v>
      </c>
      <c r="F19" s="3">
        <v>66</v>
      </c>
      <c r="G19">
        <f>_xlfn.XLOOKUP(data9[[#This Row],[Product]],products[Product],products[Cost per unit])</f>
        <v>7.16</v>
      </c>
      <c r="H19">
        <f>data9[[#This Row],[Cost per Unit]]*data9[[#This Row],[Units]]</f>
        <v>472.56</v>
      </c>
      <c r="I19" s="2">
        <f>data9[[#This Row],[Amount]]-data9[[#This Row],[Total Cost]]</f>
        <v>1641.44</v>
      </c>
      <c r="L19" s="21" t="s">
        <v>20</v>
      </c>
      <c r="M19" s="26">
        <v>23321.519999999997</v>
      </c>
      <c r="N19" s="26">
        <v>54712</v>
      </c>
      <c r="O19" s="26">
        <v>31390.480000000003</v>
      </c>
    </row>
    <row r="20" spans="2:15" x14ac:dyDescent="0.3">
      <c r="B20" t="s">
        <v>6</v>
      </c>
      <c r="C20" t="s">
        <v>37</v>
      </c>
      <c r="D20" t="s">
        <v>31</v>
      </c>
      <c r="E20" s="2">
        <v>7693</v>
      </c>
      <c r="F20" s="3">
        <v>87</v>
      </c>
      <c r="G20">
        <f>_xlfn.XLOOKUP(data9[[#This Row],[Product]],products[Product],products[Cost per unit])</f>
        <v>5.79</v>
      </c>
      <c r="H20">
        <f>data9[[#This Row],[Cost per Unit]]*data9[[#This Row],[Units]]</f>
        <v>503.73</v>
      </c>
      <c r="I20" s="2">
        <f>data9[[#This Row],[Amount]]-data9[[#This Row],[Total Cost]]</f>
        <v>7189.27</v>
      </c>
      <c r="L20" s="21" t="s">
        <v>27</v>
      </c>
      <c r="M20" s="26">
        <v>49888.86</v>
      </c>
      <c r="N20" s="26">
        <v>69461</v>
      </c>
      <c r="O20" s="26">
        <v>19572.14</v>
      </c>
    </row>
    <row r="21" spans="2:15" x14ac:dyDescent="0.3">
      <c r="B21" t="s">
        <v>5</v>
      </c>
      <c r="C21" t="s">
        <v>34</v>
      </c>
      <c r="D21" t="s">
        <v>20</v>
      </c>
      <c r="E21" s="2">
        <v>15610</v>
      </c>
      <c r="F21" s="3">
        <v>339</v>
      </c>
      <c r="G21">
        <f>_xlfn.XLOOKUP(data9[[#This Row],[Product]],products[Product],products[Cost per unit])</f>
        <v>10.62</v>
      </c>
      <c r="H21">
        <f>data9[[#This Row],[Cost per Unit]]*data9[[#This Row],[Units]]</f>
        <v>3600.18</v>
      </c>
      <c r="I21" s="2">
        <f>data9[[#This Row],[Amount]]-data9[[#This Row],[Total Cost]]</f>
        <v>12009.82</v>
      </c>
      <c r="L21" s="21" t="s">
        <v>33</v>
      </c>
      <c r="M21" s="26">
        <v>22933.979999999996</v>
      </c>
      <c r="N21" s="26">
        <v>69160</v>
      </c>
      <c r="O21" s="26">
        <v>46226.02</v>
      </c>
    </row>
    <row r="22" spans="2:15" x14ac:dyDescent="0.3">
      <c r="B22" t="s">
        <v>41</v>
      </c>
      <c r="C22" t="s">
        <v>34</v>
      </c>
      <c r="D22" t="s">
        <v>22</v>
      </c>
      <c r="E22" s="2">
        <v>336</v>
      </c>
      <c r="F22" s="3">
        <v>144</v>
      </c>
      <c r="G22">
        <f>_xlfn.XLOOKUP(data9[[#This Row],[Product]],products[Product],products[Cost per unit])</f>
        <v>9.77</v>
      </c>
      <c r="H22">
        <f>data9[[#This Row],[Cost per Unit]]*data9[[#This Row],[Units]]</f>
        <v>1406.8799999999999</v>
      </c>
      <c r="I22" s="2">
        <f>data9[[#This Row],[Amount]]-data9[[#This Row],[Total Cost]]</f>
        <v>-1070.8799999999999</v>
      </c>
      <c r="L22" s="21" t="s">
        <v>15</v>
      </c>
      <c r="M22" s="26">
        <v>17982.09</v>
      </c>
      <c r="N22" s="26">
        <v>68971</v>
      </c>
      <c r="O22" s="26">
        <v>50988.91</v>
      </c>
    </row>
    <row r="23" spans="2:15" x14ac:dyDescent="0.3">
      <c r="B23" t="s">
        <v>2</v>
      </c>
      <c r="C23" t="s">
        <v>39</v>
      </c>
      <c r="D23" t="s">
        <v>20</v>
      </c>
      <c r="E23" s="2">
        <v>9443</v>
      </c>
      <c r="F23" s="3">
        <v>162</v>
      </c>
      <c r="G23">
        <f>_xlfn.XLOOKUP(data9[[#This Row],[Product]],products[Product],products[Cost per unit])</f>
        <v>10.62</v>
      </c>
      <c r="H23">
        <f>data9[[#This Row],[Cost per Unit]]*data9[[#This Row],[Units]]</f>
        <v>1720.4399999999998</v>
      </c>
      <c r="I23" s="2">
        <f>data9[[#This Row],[Amount]]-data9[[#This Row],[Total Cost]]</f>
        <v>7722.56</v>
      </c>
      <c r="L23" s="21" t="s">
        <v>31</v>
      </c>
      <c r="M23" s="26">
        <v>9744.57</v>
      </c>
      <c r="N23" s="26">
        <v>39263</v>
      </c>
      <c r="O23" s="26">
        <v>29518.43</v>
      </c>
    </row>
    <row r="24" spans="2:15" x14ac:dyDescent="0.3">
      <c r="B24" t="s">
        <v>9</v>
      </c>
      <c r="C24" t="s">
        <v>34</v>
      </c>
      <c r="D24" t="s">
        <v>23</v>
      </c>
      <c r="E24" s="2">
        <v>8155</v>
      </c>
      <c r="F24" s="3">
        <v>90</v>
      </c>
      <c r="G24">
        <f>_xlfn.XLOOKUP(data9[[#This Row],[Product]],products[Product],products[Cost per unit])</f>
        <v>6.49</v>
      </c>
      <c r="H24">
        <f>data9[[#This Row],[Cost per Unit]]*data9[[#This Row],[Units]]</f>
        <v>584.1</v>
      </c>
      <c r="I24" s="2">
        <f>data9[[#This Row],[Amount]]-data9[[#This Row],[Total Cost]]</f>
        <v>7570.9</v>
      </c>
      <c r="L24" s="21" t="s">
        <v>21</v>
      </c>
      <c r="M24" s="26">
        <v>11772</v>
      </c>
      <c r="N24" s="26">
        <v>37772</v>
      </c>
      <c r="O24" s="26">
        <v>26000</v>
      </c>
    </row>
    <row r="25" spans="2:15" x14ac:dyDescent="0.3">
      <c r="B25" t="s">
        <v>8</v>
      </c>
      <c r="C25" t="s">
        <v>38</v>
      </c>
      <c r="D25" t="s">
        <v>23</v>
      </c>
      <c r="E25" s="2">
        <v>1701</v>
      </c>
      <c r="F25" s="3">
        <v>234</v>
      </c>
      <c r="G25">
        <f>_xlfn.XLOOKUP(data9[[#This Row],[Product]],products[Product],products[Cost per unit])</f>
        <v>6.49</v>
      </c>
      <c r="H25">
        <f>data9[[#This Row],[Cost per Unit]]*data9[[#This Row],[Units]]</f>
        <v>1518.66</v>
      </c>
      <c r="I25" s="2">
        <f>data9[[#This Row],[Amount]]-data9[[#This Row],[Total Cost]]</f>
        <v>182.33999999999992</v>
      </c>
      <c r="L25" s="21" t="s">
        <v>25</v>
      </c>
      <c r="M25" s="26">
        <v>27693.900000000005</v>
      </c>
      <c r="N25" s="26">
        <v>57372</v>
      </c>
      <c r="O25" s="26">
        <v>29678.100000000002</v>
      </c>
    </row>
    <row r="26" spans="2:15" x14ac:dyDescent="0.3">
      <c r="B26" t="s">
        <v>10</v>
      </c>
      <c r="C26" t="s">
        <v>38</v>
      </c>
      <c r="D26" t="s">
        <v>22</v>
      </c>
      <c r="E26" s="2">
        <v>2205</v>
      </c>
      <c r="F26" s="3">
        <v>141</v>
      </c>
      <c r="G26">
        <f>_xlfn.XLOOKUP(data9[[#This Row],[Product]],products[Product],products[Cost per unit])</f>
        <v>9.77</v>
      </c>
      <c r="H26">
        <f>data9[[#This Row],[Cost per Unit]]*data9[[#This Row],[Units]]</f>
        <v>1377.57</v>
      </c>
      <c r="I26" s="2">
        <f>data9[[#This Row],[Amount]]-data9[[#This Row],[Total Cost]]</f>
        <v>827.43000000000006</v>
      </c>
      <c r="L26" s="21" t="s">
        <v>65</v>
      </c>
      <c r="M26" s="26">
        <v>439703.73000000004</v>
      </c>
      <c r="N26" s="26">
        <v>1240869</v>
      </c>
      <c r="O26" s="26">
        <v>801165.27</v>
      </c>
    </row>
    <row r="27" spans="2:15" x14ac:dyDescent="0.3">
      <c r="B27" t="s">
        <v>8</v>
      </c>
      <c r="C27" t="s">
        <v>37</v>
      </c>
      <c r="D27" t="s">
        <v>19</v>
      </c>
      <c r="E27" s="2">
        <v>1771</v>
      </c>
      <c r="F27" s="3">
        <v>204</v>
      </c>
      <c r="G27">
        <f>_xlfn.XLOOKUP(data9[[#This Row],[Product]],products[Product],products[Cost per unit])</f>
        <v>7.64</v>
      </c>
      <c r="H27">
        <f>data9[[#This Row],[Cost per Unit]]*data9[[#This Row],[Units]]</f>
        <v>1558.56</v>
      </c>
      <c r="I27" s="2">
        <f>data9[[#This Row],[Amount]]-data9[[#This Row],[Total Cost]]</f>
        <v>212.44000000000005</v>
      </c>
    </row>
    <row r="28" spans="2:15" x14ac:dyDescent="0.3">
      <c r="B28" t="s">
        <v>41</v>
      </c>
      <c r="C28" t="s">
        <v>35</v>
      </c>
      <c r="D28" t="s">
        <v>15</v>
      </c>
      <c r="E28" s="2">
        <v>2114</v>
      </c>
      <c r="F28" s="3">
        <v>186</v>
      </c>
      <c r="G28">
        <f>_xlfn.XLOOKUP(data9[[#This Row],[Product]],products[Product],products[Cost per unit])</f>
        <v>11.73</v>
      </c>
      <c r="H28">
        <f>data9[[#This Row],[Cost per Unit]]*data9[[#This Row],[Units]]</f>
        <v>2181.7800000000002</v>
      </c>
      <c r="I28" s="2">
        <f>data9[[#This Row],[Amount]]-data9[[#This Row],[Total Cost]]</f>
        <v>-67.7800000000002</v>
      </c>
    </row>
    <row r="29" spans="2:15" x14ac:dyDescent="0.3">
      <c r="B29" t="s">
        <v>41</v>
      </c>
      <c r="C29" t="s">
        <v>36</v>
      </c>
      <c r="D29" t="s">
        <v>13</v>
      </c>
      <c r="E29" s="2">
        <v>10311</v>
      </c>
      <c r="F29" s="3">
        <v>231</v>
      </c>
      <c r="G29">
        <f>_xlfn.XLOOKUP(data9[[#This Row],[Product]],products[Product],products[Cost per unit])</f>
        <v>9.33</v>
      </c>
      <c r="H29">
        <f>data9[[#This Row],[Cost per Unit]]*data9[[#This Row],[Units]]</f>
        <v>2155.23</v>
      </c>
      <c r="I29" s="2">
        <f>data9[[#This Row],[Amount]]-data9[[#This Row],[Total Cost]]</f>
        <v>8155.77</v>
      </c>
    </row>
    <row r="30" spans="2:15" x14ac:dyDescent="0.3">
      <c r="B30" t="s">
        <v>3</v>
      </c>
      <c r="C30" t="s">
        <v>39</v>
      </c>
      <c r="D30" t="s">
        <v>16</v>
      </c>
      <c r="E30" s="2">
        <v>21</v>
      </c>
      <c r="F30" s="3">
        <v>168</v>
      </c>
      <c r="G30">
        <f>_xlfn.XLOOKUP(data9[[#This Row],[Product]],products[Product],products[Cost per unit])</f>
        <v>8.7899999999999991</v>
      </c>
      <c r="H30">
        <f>data9[[#This Row],[Cost per Unit]]*data9[[#This Row],[Units]]</f>
        <v>1476.7199999999998</v>
      </c>
      <c r="I30" s="2">
        <f>data9[[#This Row],[Amount]]-data9[[#This Row],[Total Cost]]</f>
        <v>-1455.7199999999998</v>
      </c>
    </row>
    <row r="31" spans="2:15" x14ac:dyDescent="0.3">
      <c r="B31" t="s">
        <v>10</v>
      </c>
      <c r="C31" t="s">
        <v>35</v>
      </c>
      <c r="D31" t="s">
        <v>20</v>
      </c>
      <c r="E31" s="2">
        <v>1974</v>
      </c>
      <c r="F31" s="3">
        <v>195</v>
      </c>
      <c r="G31">
        <f>_xlfn.XLOOKUP(data9[[#This Row],[Product]],products[Product],products[Cost per unit])</f>
        <v>10.62</v>
      </c>
      <c r="H31">
        <f>data9[[#This Row],[Cost per Unit]]*data9[[#This Row],[Units]]</f>
        <v>2070.8999999999996</v>
      </c>
      <c r="I31" s="2">
        <f>data9[[#This Row],[Amount]]-data9[[#This Row],[Total Cost]]</f>
        <v>-96.899999999999636</v>
      </c>
    </row>
    <row r="32" spans="2:15" x14ac:dyDescent="0.3">
      <c r="B32" t="s">
        <v>5</v>
      </c>
      <c r="C32" t="s">
        <v>36</v>
      </c>
      <c r="D32" t="s">
        <v>23</v>
      </c>
      <c r="E32" s="2">
        <v>6314</v>
      </c>
      <c r="F32" s="3">
        <v>15</v>
      </c>
      <c r="G32">
        <f>_xlfn.XLOOKUP(data9[[#This Row],[Product]],products[Product],products[Cost per unit])</f>
        <v>6.49</v>
      </c>
      <c r="H32">
        <f>data9[[#This Row],[Cost per Unit]]*data9[[#This Row],[Units]]</f>
        <v>97.350000000000009</v>
      </c>
      <c r="I32" s="2">
        <f>data9[[#This Row],[Amount]]-data9[[#This Row],[Total Cost]]</f>
        <v>6216.65</v>
      </c>
    </row>
    <row r="33" spans="2:9" x14ac:dyDescent="0.3">
      <c r="B33" t="s">
        <v>10</v>
      </c>
      <c r="C33" t="s">
        <v>37</v>
      </c>
      <c r="D33" t="s">
        <v>23</v>
      </c>
      <c r="E33" s="2">
        <v>4683</v>
      </c>
      <c r="F33" s="3">
        <v>30</v>
      </c>
      <c r="G33">
        <f>_xlfn.XLOOKUP(data9[[#This Row],[Product]],products[Product],products[Cost per unit])</f>
        <v>6.49</v>
      </c>
      <c r="H33">
        <f>data9[[#This Row],[Cost per Unit]]*data9[[#This Row],[Units]]</f>
        <v>194.70000000000002</v>
      </c>
      <c r="I33" s="2">
        <f>data9[[#This Row],[Amount]]-data9[[#This Row],[Total Cost]]</f>
        <v>4488.3</v>
      </c>
    </row>
    <row r="34" spans="2:9" x14ac:dyDescent="0.3">
      <c r="B34" t="s">
        <v>41</v>
      </c>
      <c r="C34" t="s">
        <v>37</v>
      </c>
      <c r="D34" t="s">
        <v>24</v>
      </c>
      <c r="E34" s="2">
        <v>6398</v>
      </c>
      <c r="F34" s="3">
        <v>102</v>
      </c>
      <c r="G34">
        <f>_xlfn.XLOOKUP(data9[[#This Row],[Product]],products[Product],products[Cost per unit])</f>
        <v>4.97</v>
      </c>
      <c r="H34">
        <f>data9[[#This Row],[Cost per Unit]]*data9[[#This Row],[Units]]</f>
        <v>506.94</v>
      </c>
      <c r="I34" s="2">
        <f>data9[[#This Row],[Amount]]-data9[[#This Row],[Total Cost]]</f>
        <v>5891.06</v>
      </c>
    </row>
    <row r="35" spans="2:9" x14ac:dyDescent="0.3">
      <c r="B35" t="s">
        <v>2</v>
      </c>
      <c r="C35" t="s">
        <v>35</v>
      </c>
      <c r="D35" t="s">
        <v>19</v>
      </c>
      <c r="E35" s="2">
        <v>553</v>
      </c>
      <c r="F35" s="3">
        <v>15</v>
      </c>
      <c r="G35">
        <f>_xlfn.XLOOKUP(data9[[#This Row],[Product]],products[Product],products[Cost per unit])</f>
        <v>7.64</v>
      </c>
      <c r="H35">
        <f>data9[[#This Row],[Cost per Unit]]*data9[[#This Row],[Units]]</f>
        <v>114.6</v>
      </c>
      <c r="I35" s="2">
        <f>data9[[#This Row],[Amount]]-data9[[#This Row],[Total Cost]]</f>
        <v>438.4</v>
      </c>
    </row>
    <row r="36" spans="2:9" x14ac:dyDescent="0.3">
      <c r="B36" t="s">
        <v>8</v>
      </c>
      <c r="C36" t="s">
        <v>39</v>
      </c>
      <c r="D36" t="s">
        <v>30</v>
      </c>
      <c r="E36" s="2">
        <v>7021</v>
      </c>
      <c r="F36" s="3">
        <v>183</v>
      </c>
      <c r="G36">
        <f>_xlfn.XLOOKUP(data9[[#This Row],[Product]],products[Product],products[Cost per unit])</f>
        <v>14.49</v>
      </c>
      <c r="H36">
        <f>data9[[#This Row],[Cost per Unit]]*data9[[#This Row],[Units]]</f>
        <v>2651.67</v>
      </c>
      <c r="I36" s="2">
        <f>data9[[#This Row],[Amount]]-data9[[#This Row],[Total Cost]]</f>
        <v>4369.33</v>
      </c>
    </row>
    <row r="37" spans="2:9" x14ac:dyDescent="0.3">
      <c r="B37" t="s">
        <v>40</v>
      </c>
      <c r="C37" t="s">
        <v>39</v>
      </c>
      <c r="D37" t="s">
        <v>22</v>
      </c>
      <c r="E37" s="2">
        <v>5817</v>
      </c>
      <c r="F37" s="3">
        <v>12</v>
      </c>
      <c r="G37">
        <f>_xlfn.XLOOKUP(data9[[#This Row],[Product]],products[Product],products[Cost per unit])</f>
        <v>9.77</v>
      </c>
      <c r="H37">
        <f>data9[[#This Row],[Cost per Unit]]*data9[[#This Row],[Units]]</f>
        <v>117.24</v>
      </c>
      <c r="I37" s="2">
        <f>data9[[#This Row],[Amount]]-data9[[#This Row],[Total Cost]]</f>
        <v>5699.76</v>
      </c>
    </row>
    <row r="38" spans="2:9" x14ac:dyDescent="0.3">
      <c r="B38" t="s">
        <v>41</v>
      </c>
      <c r="C38" t="s">
        <v>39</v>
      </c>
      <c r="D38" t="s">
        <v>14</v>
      </c>
      <c r="E38" s="2">
        <v>3976</v>
      </c>
      <c r="F38" s="3">
        <v>72</v>
      </c>
      <c r="G38">
        <f>_xlfn.XLOOKUP(data9[[#This Row],[Product]],products[Product],products[Cost per unit])</f>
        <v>11.7</v>
      </c>
      <c r="H38">
        <f>data9[[#This Row],[Cost per Unit]]*data9[[#This Row],[Units]]</f>
        <v>842.4</v>
      </c>
      <c r="I38" s="2">
        <f>data9[[#This Row],[Amount]]-data9[[#This Row],[Total Cost]]</f>
        <v>3133.6</v>
      </c>
    </row>
    <row r="39" spans="2:9" x14ac:dyDescent="0.3">
      <c r="B39" t="s">
        <v>6</v>
      </c>
      <c r="C39" t="s">
        <v>38</v>
      </c>
      <c r="D39" t="s">
        <v>27</v>
      </c>
      <c r="E39" s="2">
        <v>1134</v>
      </c>
      <c r="F39" s="3">
        <v>282</v>
      </c>
      <c r="G39">
        <f>_xlfn.XLOOKUP(data9[[#This Row],[Product]],products[Product],products[Cost per unit])</f>
        <v>16.73</v>
      </c>
      <c r="H39">
        <f>data9[[#This Row],[Cost per Unit]]*data9[[#This Row],[Units]]</f>
        <v>4717.8599999999997</v>
      </c>
      <c r="I39" s="2">
        <f>data9[[#This Row],[Amount]]-data9[[#This Row],[Total Cost]]</f>
        <v>-3583.8599999999997</v>
      </c>
    </row>
    <row r="40" spans="2:9" x14ac:dyDescent="0.3">
      <c r="B40" t="s">
        <v>2</v>
      </c>
      <c r="C40" t="s">
        <v>39</v>
      </c>
      <c r="D40" t="s">
        <v>28</v>
      </c>
      <c r="E40" s="2">
        <v>6027</v>
      </c>
      <c r="F40" s="3">
        <v>144</v>
      </c>
      <c r="G40">
        <f>_xlfn.XLOOKUP(data9[[#This Row],[Product]],products[Product],products[Cost per unit])</f>
        <v>10.38</v>
      </c>
      <c r="H40">
        <f>data9[[#This Row],[Cost per Unit]]*data9[[#This Row],[Units]]</f>
        <v>1494.72</v>
      </c>
      <c r="I40" s="2">
        <f>data9[[#This Row],[Amount]]-data9[[#This Row],[Total Cost]]</f>
        <v>4532.28</v>
      </c>
    </row>
    <row r="41" spans="2:9" x14ac:dyDescent="0.3">
      <c r="B41" t="s">
        <v>6</v>
      </c>
      <c r="C41" t="s">
        <v>37</v>
      </c>
      <c r="D41" t="s">
        <v>16</v>
      </c>
      <c r="E41" s="2">
        <v>1904</v>
      </c>
      <c r="F41" s="3">
        <v>405</v>
      </c>
      <c r="G41">
        <f>_xlfn.XLOOKUP(data9[[#This Row],[Product]],products[Product],products[Cost per unit])</f>
        <v>8.7899999999999991</v>
      </c>
      <c r="H41">
        <f>data9[[#This Row],[Cost per Unit]]*data9[[#This Row],[Units]]</f>
        <v>3559.95</v>
      </c>
      <c r="I41" s="2">
        <f>data9[[#This Row],[Amount]]-data9[[#This Row],[Total Cost]]</f>
        <v>-1655.9499999999998</v>
      </c>
    </row>
    <row r="42" spans="2:9" x14ac:dyDescent="0.3">
      <c r="B42" t="s">
        <v>7</v>
      </c>
      <c r="C42" t="s">
        <v>34</v>
      </c>
      <c r="D42" t="s">
        <v>32</v>
      </c>
      <c r="E42" s="2">
        <v>3262</v>
      </c>
      <c r="F42" s="3">
        <v>75</v>
      </c>
      <c r="G42">
        <f>_xlfn.XLOOKUP(data9[[#This Row],[Product]],products[Product],products[Cost per unit])</f>
        <v>8.65</v>
      </c>
      <c r="H42">
        <f>data9[[#This Row],[Cost per Unit]]*data9[[#This Row],[Units]]</f>
        <v>648.75</v>
      </c>
      <c r="I42" s="2">
        <f>data9[[#This Row],[Amount]]-data9[[#This Row],[Total Cost]]</f>
        <v>2613.25</v>
      </c>
    </row>
    <row r="43" spans="2:9" x14ac:dyDescent="0.3">
      <c r="B43" t="s">
        <v>40</v>
      </c>
      <c r="C43" t="s">
        <v>34</v>
      </c>
      <c r="D43" t="s">
        <v>27</v>
      </c>
      <c r="E43" s="2">
        <v>2289</v>
      </c>
      <c r="F43" s="3">
        <v>135</v>
      </c>
      <c r="G43">
        <f>_xlfn.XLOOKUP(data9[[#This Row],[Product]],products[Product],products[Cost per unit])</f>
        <v>16.73</v>
      </c>
      <c r="H43">
        <f>data9[[#This Row],[Cost per Unit]]*data9[[#This Row],[Units]]</f>
        <v>2258.5500000000002</v>
      </c>
      <c r="I43" s="2">
        <f>data9[[#This Row],[Amount]]-data9[[#This Row],[Total Cost]]</f>
        <v>30.449999999999818</v>
      </c>
    </row>
    <row r="44" spans="2:9" x14ac:dyDescent="0.3">
      <c r="B44" t="s">
        <v>5</v>
      </c>
      <c r="C44" t="s">
        <v>34</v>
      </c>
      <c r="D44" t="s">
        <v>27</v>
      </c>
      <c r="E44" s="2">
        <v>6986</v>
      </c>
      <c r="F44" s="3">
        <v>21</v>
      </c>
      <c r="G44">
        <f>_xlfn.XLOOKUP(data9[[#This Row],[Product]],products[Product],products[Cost per unit])</f>
        <v>16.73</v>
      </c>
      <c r="H44">
        <f>data9[[#This Row],[Cost per Unit]]*data9[[#This Row],[Units]]</f>
        <v>351.33</v>
      </c>
      <c r="I44" s="2">
        <f>data9[[#This Row],[Amount]]-data9[[#This Row],[Total Cost]]</f>
        <v>6634.67</v>
      </c>
    </row>
    <row r="45" spans="2:9" x14ac:dyDescent="0.3">
      <c r="B45" t="s">
        <v>2</v>
      </c>
      <c r="C45" t="s">
        <v>38</v>
      </c>
      <c r="D45" t="s">
        <v>23</v>
      </c>
      <c r="E45" s="2">
        <v>4417</v>
      </c>
      <c r="F45" s="3">
        <v>153</v>
      </c>
      <c r="G45">
        <f>_xlfn.XLOOKUP(data9[[#This Row],[Product]],products[Product],products[Cost per unit])</f>
        <v>6.49</v>
      </c>
      <c r="H45">
        <f>data9[[#This Row],[Cost per Unit]]*data9[[#This Row],[Units]]</f>
        <v>992.97</v>
      </c>
      <c r="I45" s="2">
        <f>data9[[#This Row],[Amount]]-data9[[#This Row],[Total Cost]]</f>
        <v>3424.0299999999997</v>
      </c>
    </row>
    <row r="46" spans="2:9" x14ac:dyDescent="0.3">
      <c r="B46" t="s">
        <v>6</v>
      </c>
      <c r="C46" t="s">
        <v>34</v>
      </c>
      <c r="D46" t="s">
        <v>15</v>
      </c>
      <c r="E46" s="2">
        <v>1442</v>
      </c>
      <c r="F46" s="3">
        <v>15</v>
      </c>
      <c r="G46">
        <f>_xlfn.XLOOKUP(data9[[#This Row],[Product]],products[Product],products[Cost per unit])</f>
        <v>11.73</v>
      </c>
      <c r="H46">
        <f>data9[[#This Row],[Cost per Unit]]*data9[[#This Row],[Units]]</f>
        <v>175.95000000000002</v>
      </c>
      <c r="I46" s="2">
        <f>data9[[#This Row],[Amount]]-data9[[#This Row],[Total Cost]]</f>
        <v>1266.05</v>
      </c>
    </row>
    <row r="47" spans="2:9" x14ac:dyDescent="0.3">
      <c r="B47" t="s">
        <v>3</v>
      </c>
      <c r="C47" t="s">
        <v>35</v>
      </c>
      <c r="D47" t="s">
        <v>14</v>
      </c>
      <c r="E47" s="2">
        <v>2415</v>
      </c>
      <c r="F47" s="3">
        <v>255</v>
      </c>
      <c r="G47">
        <f>_xlfn.XLOOKUP(data9[[#This Row],[Product]],products[Product],products[Cost per unit])</f>
        <v>11.7</v>
      </c>
      <c r="H47">
        <f>data9[[#This Row],[Cost per Unit]]*data9[[#This Row],[Units]]</f>
        <v>2983.5</v>
      </c>
      <c r="I47" s="2">
        <f>data9[[#This Row],[Amount]]-data9[[#This Row],[Total Cost]]</f>
        <v>-568.5</v>
      </c>
    </row>
    <row r="48" spans="2:9" x14ac:dyDescent="0.3">
      <c r="B48" t="s">
        <v>2</v>
      </c>
      <c r="C48" t="s">
        <v>37</v>
      </c>
      <c r="D48" t="s">
        <v>19</v>
      </c>
      <c r="E48" s="2">
        <v>238</v>
      </c>
      <c r="F48" s="3">
        <v>18</v>
      </c>
      <c r="G48">
        <f>_xlfn.XLOOKUP(data9[[#This Row],[Product]],products[Product],products[Cost per unit])</f>
        <v>7.64</v>
      </c>
      <c r="H48">
        <f>data9[[#This Row],[Cost per Unit]]*data9[[#This Row],[Units]]</f>
        <v>137.51999999999998</v>
      </c>
      <c r="I48" s="2">
        <f>data9[[#This Row],[Amount]]-data9[[#This Row],[Total Cost]]</f>
        <v>100.48000000000002</v>
      </c>
    </row>
    <row r="49" spans="2:9" x14ac:dyDescent="0.3">
      <c r="B49" t="s">
        <v>6</v>
      </c>
      <c r="C49" t="s">
        <v>37</v>
      </c>
      <c r="D49" t="s">
        <v>23</v>
      </c>
      <c r="E49" s="2">
        <v>4949</v>
      </c>
      <c r="F49" s="3">
        <v>189</v>
      </c>
      <c r="G49">
        <f>_xlfn.XLOOKUP(data9[[#This Row],[Product]],products[Product],products[Cost per unit])</f>
        <v>6.49</v>
      </c>
      <c r="H49">
        <f>data9[[#This Row],[Cost per Unit]]*data9[[#This Row],[Units]]</f>
        <v>1226.6100000000001</v>
      </c>
      <c r="I49" s="2">
        <f>data9[[#This Row],[Amount]]-data9[[#This Row],[Total Cost]]</f>
        <v>3722.39</v>
      </c>
    </row>
    <row r="50" spans="2:9" x14ac:dyDescent="0.3">
      <c r="B50" t="s">
        <v>5</v>
      </c>
      <c r="C50" t="s">
        <v>38</v>
      </c>
      <c r="D50" t="s">
        <v>32</v>
      </c>
      <c r="E50" s="2">
        <v>5075</v>
      </c>
      <c r="F50" s="3">
        <v>21</v>
      </c>
      <c r="G50">
        <f>_xlfn.XLOOKUP(data9[[#This Row],[Product]],products[Product],products[Cost per unit])</f>
        <v>8.65</v>
      </c>
      <c r="H50">
        <f>data9[[#This Row],[Cost per Unit]]*data9[[#This Row],[Units]]</f>
        <v>181.65</v>
      </c>
      <c r="I50" s="2">
        <f>data9[[#This Row],[Amount]]-data9[[#This Row],[Total Cost]]</f>
        <v>4893.3500000000004</v>
      </c>
    </row>
    <row r="51" spans="2:9" x14ac:dyDescent="0.3">
      <c r="B51" t="s">
        <v>3</v>
      </c>
      <c r="C51" t="s">
        <v>36</v>
      </c>
      <c r="D51" t="s">
        <v>16</v>
      </c>
      <c r="E51" s="2">
        <v>9198</v>
      </c>
      <c r="F51" s="3">
        <v>36</v>
      </c>
      <c r="G51">
        <f>_xlfn.XLOOKUP(data9[[#This Row],[Product]],products[Product],products[Cost per unit])</f>
        <v>8.7899999999999991</v>
      </c>
      <c r="H51">
        <f>data9[[#This Row],[Cost per Unit]]*data9[[#This Row],[Units]]</f>
        <v>316.43999999999994</v>
      </c>
      <c r="I51" s="2">
        <f>data9[[#This Row],[Amount]]-data9[[#This Row],[Total Cost]]</f>
        <v>8881.56</v>
      </c>
    </row>
    <row r="52" spans="2:9" x14ac:dyDescent="0.3">
      <c r="B52" t="s">
        <v>6</v>
      </c>
      <c r="C52" t="s">
        <v>34</v>
      </c>
      <c r="D52" t="s">
        <v>29</v>
      </c>
      <c r="E52" s="2">
        <v>3339</v>
      </c>
      <c r="F52" s="3">
        <v>75</v>
      </c>
      <c r="G52">
        <f>_xlfn.XLOOKUP(data9[[#This Row],[Product]],products[Product],products[Cost per unit])</f>
        <v>7.16</v>
      </c>
      <c r="H52">
        <f>data9[[#This Row],[Cost per Unit]]*data9[[#This Row],[Units]]</f>
        <v>537</v>
      </c>
      <c r="I52" s="2">
        <f>data9[[#This Row],[Amount]]-data9[[#This Row],[Total Cost]]</f>
        <v>2802</v>
      </c>
    </row>
    <row r="53" spans="2:9" x14ac:dyDescent="0.3">
      <c r="B53" t="s">
        <v>40</v>
      </c>
      <c r="C53" t="s">
        <v>34</v>
      </c>
      <c r="D53" t="s">
        <v>17</v>
      </c>
      <c r="E53" s="2">
        <v>5019</v>
      </c>
      <c r="F53" s="3">
        <v>156</v>
      </c>
      <c r="G53">
        <f>_xlfn.XLOOKUP(data9[[#This Row],[Product]],products[Product],products[Cost per unit])</f>
        <v>3.11</v>
      </c>
      <c r="H53">
        <f>data9[[#This Row],[Cost per Unit]]*data9[[#This Row],[Units]]</f>
        <v>485.15999999999997</v>
      </c>
      <c r="I53" s="2">
        <f>data9[[#This Row],[Amount]]-data9[[#This Row],[Total Cost]]</f>
        <v>4533.84</v>
      </c>
    </row>
    <row r="54" spans="2:9" x14ac:dyDescent="0.3">
      <c r="B54" t="s">
        <v>5</v>
      </c>
      <c r="C54" t="s">
        <v>36</v>
      </c>
      <c r="D54" t="s">
        <v>16</v>
      </c>
      <c r="E54" s="2">
        <v>16184</v>
      </c>
      <c r="F54" s="3">
        <v>39</v>
      </c>
      <c r="G54">
        <f>_xlfn.XLOOKUP(data9[[#This Row],[Product]],products[Product],products[Cost per unit])</f>
        <v>8.7899999999999991</v>
      </c>
      <c r="H54">
        <f>data9[[#This Row],[Cost per Unit]]*data9[[#This Row],[Units]]</f>
        <v>342.80999999999995</v>
      </c>
      <c r="I54" s="2">
        <f>data9[[#This Row],[Amount]]-data9[[#This Row],[Total Cost]]</f>
        <v>15841.19</v>
      </c>
    </row>
    <row r="55" spans="2:9" x14ac:dyDescent="0.3">
      <c r="B55" t="s">
        <v>6</v>
      </c>
      <c r="C55" t="s">
        <v>36</v>
      </c>
      <c r="D55" t="s">
        <v>21</v>
      </c>
      <c r="E55" s="2">
        <v>497</v>
      </c>
      <c r="F55" s="3">
        <v>63</v>
      </c>
      <c r="G55">
        <f>_xlfn.XLOOKUP(data9[[#This Row],[Product]],products[Product],products[Cost per unit])</f>
        <v>9</v>
      </c>
      <c r="H55">
        <f>data9[[#This Row],[Cost per Unit]]*data9[[#This Row],[Units]]</f>
        <v>567</v>
      </c>
      <c r="I55" s="2">
        <f>data9[[#This Row],[Amount]]-data9[[#This Row],[Total Cost]]</f>
        <v>-70</v>
      </c>
    </row>
    <row r="56" spans="2:9" x14ac:dyDescent="0.3">
      <c r="B56" t="s">
        <v>2</v>
      </c>
      <c r="C56" t="s">
        <v>36</v>
      </c>
      <c r="D56" t="s">
        <v>29</v>
      </c>
      <c r="E56" s="2">
        <v>8211</v>
      </c>
      <c r="F56" s="3">
        <v>75</v>
      </c>
      <c r="G56">
        <f>_xlfn.XLOOKUP(data9[[#This Row],[Product]],products[Product],products[Cost per unit])</f>
        <v>7.16</v>
      </c>
      <c r="H56">
        <f>data9[[#This Row],[Cost per Unit]]*data9[[#This Row],[Units]]</f>
        <v>537</v>
      </c>
      <c r="I56" s="2">
        <f>data9[[#This Row],[Amount]]-data9[[#This Row],[Total Cost]]</f>
        <v>7674</v>
      </c>
    </row>
    <row r="57" spans="2:9" x14ac:dyDescent="0.3">
      <c r="B57" t="s">
        <v>2</v>
      </c>
      <c r="C57" t="s">
        <v>38</v>
      </c>
      <c r="D57" t="s">
        <v>28</v>
      </c>
      <c r="E57" s="2">
        <v>6580</v>
      </c>
      <c r="F57" s="3">
        <v>183</v>
      </c>
      <c r="G57">
        <f>_xlfn.XLOOKUP(data9[[#This Row],[Product]],products[Product],products[Cost per unit])</f>
        <v>10.38</v>
      </c>
      <c r="H57">
        <f>data9[[#This Row],[Cost per Unit]]*data9[[#This Row],[Units]]</f>
        <v>1899.5400000000002</v>
      </c>
      <c r="I57" s="2">
        <f>data9[[#This Row],[Amount]]-data9[[#This Row],[Total Cost]]</f>
        <v>4680.46</v>
      </c>
    </row>
    <row r="58" spans="2:9" x14ac:dyDescent="0.3">
      <c r="B58" t="s">
        <v>41</v>
      </c>
      <c r="C58" t="s">
        <v>35</v>
      </c>
      <c r="D58" t="s">
        <v>13</v>
      </c>
      <c r="E58" s="2">
        <v>4760</v>
      </c>
      <c r="F58" s="3">
        <v>69</v>
      </c>
      <c r="G58">
        <f>_xlfn.XLOOKUP(data9[[#This Row],[Product]],products[Product],products[Cost per unit])</f>
        <v>9.33</v>
      </c>
      <c r="H58">
        <f>data9[[#This Row],[Cost per Unit]]*data9[[#This Row],[Units]]</f>
        <v>643.77</v>
      </c>
      <c r="I58" s="2">
        <f>data9[[#This Row],[Amount]]-data9[[#This Row],[Total Cost]]</f>
        <v>4116.2299999999996</v>
      </c>
    </row>
    <row r="59" spans="2:9" x14ac:dyDescent="0.3">
      <c r="B59" t="s">
        <v>40</v>
      </c>
      <c r="C59" t="s">
        <v>36</v>
      </c>
      <c r="D59" t="s">
        <v>25</v>
      </c>
      <c r="E59" s="2">
        <v>5439</v>
      </c>
      <c r="F59" s="3">
        <v>30</v>
      </c>
      <c r="G59">
        <f>_xlfn.XLOOKUP(data9[[#This Row],[Product]],products[Product],products[Cost per unit])</f>
        <v>13.15</v>
      </c>
      <c r="H59">
        <f>data9[[#This Row],[Cost per Unit]]*data9[[#This Row],[Units]]</f>
        <v>394.5</v>
      </c>
      <c r="I59" s="2">
        <f>data9[[#This Row],[Amount]]-data9[[#This Row],[Total Cost]]</f>
        <v>5044.5</v>
      </c>
    </row>
    <row r="60" spans="2:9" x14ac:dyDescent="0.3">
      <c r="B60" t="s">
        <v>41</v>
      </c>
      <c r="C60" t="s">
        <v>34</v>
      </c>
      <c r="D60" t="s">
        <v>17</v>
      </c>
      <c r="E60" s="2">
        <v>1463</v>
      </c>
      <c r="F60" s="3">
        <v>39</v>
      </c>
      <c r="G60">
        <f>_xlfn.XLOOKUP(data9[[#This Row],[Product]],products[Product],products[Cost per unit])</f>
        <v>3.11</v>
      </c>
      <c r="H60">
        <f>data9[[#This Row],[Cost per Unit]]*data9[[#This Row],[Units]]</f>
        <v>121.28999999999999</v>
      </c>
      <c r="I60" s="2">
        <f>data9[[#This Row],[Amount]]-data9[[#This Row],[Total Cost]]</f>
        <v>1341.71</v>
      </c>
    </row>
    <row r="61" spans="2:9" x14ac:dyDescent="0.3">
      <c r="B61" t="s">
        <v>3</v>
      </c>
      <c r="C61" t="s">
        <v>34</v>
      </c>
      <c r="D61" t="s">
        <v>32</v>
      </c>
      <c r="E61" s="2">
        <v>7777</v>
      </c>
      <c r="F61" s="3">
        <v>504</v>
      </c>
      <c r="G61">
        <f>_xlfn.XLOOKUP(data9[[#This Row],[Product]],products[Product],products[Cost per unit])</f>
        <v>8.65</v>
      </c>
      <c r="H61">
        <f>data9[[#This Row],[Cost per Unit]]*data9[[#This Row],[Units]]</f>
        <v>4359.6000000000004</v>
      </c>
      <c r="I61" s="2">
        <f>data9[[#This Row],[Amount]]-data9[[#This Row],[Total Cost]]</f>
        <v>3417.3999999999996</v>
      </c>
    </row>
    <row r="62" spans="2:9" x14ac:dyDescent="0.3">
      <c r="B62" t="s">
        <v>9</v>
      </c>
      <c r="C62" t="s">
        <v>37</v>
      </c>
      <c r="D62" t="s">
        <v>29</v>
      </c>
      <c r="E62" s="2">
        <v>1085</v>
      </c>
      <c r="F62" s="3">
        <v>273</v>
      </c>
      <c r="G62">
        <f>_xlfn.XLOOKUP(data9[[#This Row],[Product]],products[Product],products[Cost per unit])</f>
        <v>7.16</v>
      </c>
      <c r="H62">
        <f>data9[[#This Row],[Cost per Unit]]*data9[[#This Row],[Units]]</f>
        <v>1954.68</v>
      </c>
      <c r="I62" s="2">
        <f>data9[[#This Row],[Amount]]-data9[[#This Row],[Total Cost]]</f>
        <v>-869.68000000000006</v>
      </c>
    </row>
    <row r="63" spans="2:9" x14ac:dyDescent="0.3">
      <c r="B63" t="s">
        <v>5</v>
      </c>
      <c r="C63" t="s">
        <v>37</v>
      </c>
      <c r="D63" t="s">
        <v>31</v>
      </c>
      <c r="E63" s="2">
        <v>182</v>
      </c>
      <c r="F63" s="3">
        <v>48</v>
      </c>
      <c r="G63">
        <f>_xlfn.XLOOKUP(data9[[#This Row],[Product]],products[Product],products[Cost per unit])</f>
        <v>5.79</v>
      </c>
      <c r="H63">
        <f>data9[[#This Row],[Cost per Unit]]*data9[[#This Row],[Units]]</f>
        <v>277.92</v>
      </c>
      <c r="I63" s="2">
        <f>data9[[#This Row],[Amount]]-data9[[#This Row],[Total Cost]]</f>
        <v>-95.920000000000016</v>
      </c>
    </row>
    <row r="64" spans="2:9" x14ac:dyDescent="0.3">
      <c r="B64" t="s">
        <v>6</v>
      </c>
      <c r="C64" t="s">
        <v>34</v>
      </c>
      <c r="D64" t="s">
        <v>27</v>
      </c>
      <c r="E64" s="2">
        <v>4242</v>
      </c>
      <c r="F64" s="3">
        <v>207</v>
      </c>
      <c r="G64">
        <f>_xlfn.XLOOKUP(data9[[#This Row],[Product]],products[Product],products[Cost per unit])</f>
        <v>16.73</v>
      </c>
      <c r="H64">
        <f>data9[[#This Row],[Cost per Unit]]*data9[[#This Row],[Units]]</f>
        <v>3463.11</v>
      </c>
      <c r="I64" s="2">
        <f>data9[[#This Row],[Amount]]-data9[[#This Row],[Total Cost]]</f>
        <v>778.88999999999987</v>
      </c>
    </row>
    <row r="65" spans="2:9" x14ac:dyDescent="0.3">
      <c r="B65" t="s">
        <v>6</v>
      </c>
      <c r="C65" t="s">
        <v>36</v>
      </c>
      <c r="D65" t="s">
        <v>32</v>
      </c>
      <c r="E65" s="2">
        <v>6118</v>
      </c>
      <c r="F65" s="3">
        <v>9</v>
      </c>
      <c r="G65">
        <f>_xlfn.XLOOKUP(data9[[#This Row],[Product]],products[Product],products[Cost per unit])</f>
        <v>8.65</v>
      </c>
      <c r="H65">
        <f>data9[[#This Row],[Cost per Unit]]*data9[[#This Row],[Units]]</f>
        <v>77.850000000000009</v>
      </c>
      <c r="I65" s="2">
        <f>data9[[#This Row],[Amount]]-data9[[#This Row],[Total Cost]]</f>
        <v>6040.15</v>
      </c>
    </row>
    <row r="66" spans="2:9" x14ac:dyDescent="0.3">
      <c r="B66" t="s">
        <v>10</v>
      </c>
      <c r="C66" t="s">
        <v>36</v>
      </c>
      <c r="D66" t="s">
        <v>23</v>
      </c>
      <c r="E66" s="2">
        <v>2317</v>
      </c>
      <c r="F66" s="3">
        <v>261</v>
      </c>
      <c r="G66">
        <f>_xlfn.XLOOKUP(data9[[#This Row],[Product]],products[Product],products[Cost per unit])</f>
        <v>6.49</v>
      </c>
      <c r="H66">
        <f>data9[[#This Row],[Cost per Unit]]*data9[[#This Row],[Units]]</f>
        <v>1693.89</v>
      </c>
      <c r="I66" s="2">
        <f>data9[[#This Row],[Amount]]-data9[[#This Row],[Total Cost]]</f>
        <v>623.1099999999999</v>
      </c>
    </row>
    <row r="67" spans="2:9" x14ac:dyDescent="0.3">
      <c r="B67" t="s">
        <v>6</v>
      </c>
      <c r="C67" t="s">
        <v>38</v>
      </c>
      <c r="D67" t="s">
        <v>16</v>
      </c>
      <c r="E67" s="2">
        <v>938</v>
      </c>
      <c r="F67" s="3">
        <v>6</v>
      </c>
      <c r="G67">
        <f>_xlfn.XLOOKUP(data9[[#This Row],[Product]],products[Product],products[Cost per unit])</f>
        <v>8.7899999999999991</v>
      </c>
      <c r="H67">
        <f>data9[[#This Row],[Cost per Unit]]*data9[[#This Row],[Units]]</f>
        <v>52.739999999999995</v>
      </c>
      <c r="I67" s="2">
        <f>data9[[#This Row],[Amount]]-data9[[#This Row],[Total Cost]]</f>
        <v>885.26</v>
      </c>
    </row>
    <row r="68" spans="2:9" x14ac:dyDescent="0.3">
      <c r="B68" t="s">
        <v>8</v>
      </c>
      <c r="C68" t="s">
        <v>37</v>
      </c>
      <c r="D68" t="s">
        <v>15</v>
      </c>
      <c r="E68" s="2">
        <v>9709</v>
      </c>
      <c r="F68" s="3">
        <v>30</v>
      </c>
      <c r="G68">
        <f>_xlfn.XLOOKUP(data9[[#This Row],[Product]],products[Product],products[Cost per unit])</f>
        <v>11.73</v>
      </c>
      <c r="H68">
        <f>data9[[#This Row],[Cost per Unit]]*data9[[#This Row],[Units]]</f>
        <v>351.90000000000003</v>
      </c>
      <c r="I68" s="2">
        <f>data9[[#This Row],[Amount]]-data9[[#This Row],[Total Cost]]</f>
        <v>9357.1</v>
      </c>
    </row>
    <row r="69" spans="2:9" x14ac:dyDescent="0.3">
      <c r="B69" t="s">
        <v>7</v>
      </c>
      <c r="C69" t="s">
        <v>34</v>
      </c>
      <c r="D69" t="s">
        <v>20</v>
      </c>
      <c r="E69" s="2">
        <v>2205</v>
      </c>
      <c r="F69" s="3">
        <v>138</v>
      </c>
      <c r="G69">
        <f>_xlfn.XLOOKUP(data9[[#This Row],[Product]],products[Product],products[Cost per unit])</f>
        <v>10.62</v>
      </c>
      <c r="H69">
        <f>data9[[#This Row],[Cost per Unit]]*data9[[#This Row],[Units]]</f>
        <v>1465.56</v>
      </c>
      <c r="I69" s="2">
        <f>data9[[#This Row],[Amount]]-data9[[#This Row],[Total Cost]]</f>
        <v>739.44</v>
      </c>
    </row>
    <row r="70" spans="2:9" x14ac:dyDescent="0.3">
      <c r="B70" t="s">
        <v>7</v>
      </c>
      <c r="C70" t="s">
        <v>37</v>
      </c>
      <c r="D70" t="s">
        <v>17</v>
      </c>
      <c r="E70" s="2">
        <v>4487</v>
      </c>
      <c r="F70" s="3">
        <v>111</v>
      </c>
      <c r="G70">
        <f>_xlfn.XLOOKUP(data9[[#This Row],[Product]],products[Product],products[Cost per unit])</f>
        <v>3.11</v>
      </c>
      <c r="H70">
        <f>data9[[#This Row],[Cost per Unit]]*data9[[#This Row],[Units]]</f>
        <v>345.21</v>
      </c>
      <c r="I70" s="2">
        <f>data9[[#This Row],[Amount]]-data9[[#This Row],[Total Cost]]</f>
        <v>4141.79</v>
      </c>
    </row>
    <row r="71" spans="2:9" x14ac:dyDescent="0.3">
      <c r="B71" t="s">
        <v>5</v>
      </c>
      <c r="C71" t="s">
        <v>35</v>
      </c>
      <c r="D71" t="s">
        <v>18</v>
      </c>
      <c r="E71" s="2">
        <v>2415</v>
      </c>
      <c r="F71" s="3">
        <v>15</v>
      </c>
      <c r="G71">
        <f>_xlfn.XLOOKUP(data9[[#This Row],[Product]],products[Product],products[Cost per unit])</f>
        <v>6.47</v>
      </c>
      <c r="H71">
        <f>data9[[#This Row],[Cost per Unit]]*data9[[#This Row],[Units]]</f>
        <v>97.05</v>
      </c>
      <c r="I71" s="2">
        <f>data9[[#This Row],[Amount]]-data9[[#This Row],[Total Cost]]</f>
        <v>2317.9499999999998</v>
      </c>
    </row>
    <row r="72" spans="2:9" x14ac:dyDescent="0.3">
      <c r="B72" t="s">
        <v>40</v>
      </c>
      <c r="C72" t="s">
        <v>34</v>
      </c>
      <c r="D72" t="s">
        <v>19</v>
      </c>
      <c r="E72" s="2">
        <v>4018</v>
      </c>
      <c r="F72" s="3">
        <v>162</v>
      </c>
      <c r="G72">
        <f>_xlfn.XLOOKUP(data9[[#This Row],[Product]],products[Product],products[Cost per unit])</f>
        <v>7.64</v>
      </c>
      <c r="H72">
        <f>data9[[#This Row],[Cost per Unit]]*data9[[#This Row],[Units]]</f>
        <v>1237.6799999999998</v>
      </c>
      <c r="I72" s="2">
        <f>data9[[#This Row],[Amount]]-data9[[#This Row],[Total Cost]]</f>
        <v>2780.32</v>
      </c>
    </row>
    <row r="73" spans="2:9" x14ac:dyDescent="0.3">
      <c r="B73" t="s">
        <v>5</v>
      </c>
      <c r="C73" t="s">
        <v>34</v>
      </c>
      <c r="D73" t="s">
        <v>19</v>
      </c>
      <c r="E73" s="2">
        <v>861</v>
      </c>
      <c r="F73" s="3">
        <v>195</v>
      </c>
      <c r="G73">
        <f>_xlfn.XLOOKUP(data9[[#This Row],[Product]],products[Product],products[Cost per unit])</f>
        <v>7.64</v>
      </c>
      <c r="H73">
        <f>data9[[#This Row],[Cost per Unit]]*data9[[#This Row],[Units]]</f>
        <v>1489.8</v>
      </c>
      <c r="I73" s="2">
        <f>data9[[#This Row],[Amount]]-data9[[#This Row],[Total Cost]]</f>
        <v>-628.79999999999995</v>
      </c>
    </row>
    <row r="74" spans="2:9" x14ac:dyDescent="0.3">
      <c r="B74" t="s">
        <v>10</v>
      </c>
      <c r="C74" t="s">
        <v>38</v>
      </c>
      <c r="D74" t="s">
        <v>14</v>
      </c>
      <c r="E74" s="2">
        <v>5586</v>
      </c>
      <c r="F74" s="3">
        <v>525</v>
      </c>
      <c r="G74">
        <f>_xlfn.XLOOKUP(data9[[#This Row],[Product]],products[Product],products[Cost per unit])</f>
        <v>11.7</v>
      </c>
      <c r="H74">
        <f>data9[[#This Row],[Cost per Unit]]*data9[[#This Row],[Units]]</f>
        <v>6142.5</v>
      </c>
      <c r="I74" s="2">
        <f>data9[[#This Row],[Amount]]-data9[[#This Row],[Total Cost]]</f>
        <v>-556.5</v>
      </c>
    </row>
    <row r="75" spans="2:9" x14ac:dyDescent="0.3">
      <c r="B75" t="s">
        <v>7</v>
      </c>
      <c r="C75" t="s">
        <v>34</v>
      </c>
      <c r="D75" t="s">
        <v>33</v>
      </c>
      <c r="E75" s="2">
        <v>2226</v>
      </c>
      <c r="F75" s="3">
        <v>48</v>
      </c>
      <c r="G75">
        <f>_xlfn.XLOOKUP(data9[[#This Row],[Product]],products[Product],products[Cost per unit])</f>
        <v>12.37</v>
      </c>
      <c r="H75">
        <f>data9[[#This Row],[Cost per Unit]]*data9[[#This Row],[Units]]</f>
        <v>593.76</v>
      </c>
      <c r="I75" s="2">
        <f>data9[[#This Row],[Amount]]-data9[[#This Row],[Total Cost]]</f>
        <v>1632.24</v>
      </c>
    </row>
    <row r="76" spans="2:9" x14ac:dyDescent="0.3">
      <c r="B76" t="s">
        <v>9</v>
      </c>
      <c r="C76" t="s">
        <v>34</v>
      </c>
      <c r="D76" t="s">
        <v>28</v>
      </c>
      <c r="E76" s="2">
        <v>14329</v>
      </c>
      <c r="F76" s="3">
        <v>150</v>
      </c>
      <c r="G76">
        <f>_xlfn.XLOOKUP(data9[[#This Row],[Product]],products[Product],products[Cost per unit])</f>
        <v>10.38</v>
      </c>
      <c r="H76">
        <f>data9[[#This Row],[Cost per Unit]]*data9[[#This Row],[Units]]</f>
        <v>1557.0000000000002</v>
      </c>
      <c r="I76" s="2">
        <f>data9[[#This Row],[Amount]]-data9[[#This Row],[Total Cost]]</f>
        <v>12772</v>
      </c>
    </row>
    <row r="77" spans="2:9" x14ac:dyDescent="0.3">
      <c r="B77" t="s">
        <v>9</v>
      </c>
      <c r="C77" t="s">
        <v>34</v>
      </c>
      <c r="D77" t="s">
        <v>20</v>
      </c>
      <c r="E77" s="2">
        <v>8463</v>
      </c>
      <c r="F77" s="3">
        <v>492</v>
      </c>
      <c r="G77">
        <f>_xlfn.XLOOKUP(data9[[#This Row],[Product]],products[Product],products[Cost per unit])</f>
        <v>10.62</v>
      </c>
      <c r="H77">
        <f>data9[[#This Row],[Cost per Unit]]*data9[[#This Row],[Units]]</f>
        <v>5225.04</v>
      </c>
      <c r="I77" s="2">
        <f>data9[[#This Row],[Amount]]-data9[[#This Row],[Total Cost]]</f>
        <v>3237.96</v>
      </c>
    </row>
    <row r="78" spans="2:9" x14ac:dyDescent="0.3">
      <c r="B78" t="s">
        <v>5</v>
      </c>
      <c r="C78" t="s">
        <v>34</v>
      </c>
      <c r="D78" t="s">
        <v>29</v>
      </c>
      <c r="E78" s="2">
        <v>2891</v>
      </c>
      <c r="F78" s="3">
        <v>102</v>
      </c>
      <c r="G78">
        <f>_xlfn.XLOOKUP(data9[[#This Row],[Product]],products[Product],products[Cost per unit])</f>
        <v>7.16</v>
      </c>
      <c r="H78">
        <f>data9[[#This Row],[Cost per Unit]]*data9[[#This Row],[Units]]</f>
        <v>730.32</v>
      </c>
      <c r="I78" s="2">
        <f>data9[[#This Row],[Amount]]-data9[[#This Row],[Total Cost]]</f>
        <v>2160.6799999999998</v>
      </c>
    </row>
    <row r="79" spans="2:9" x14ac:dyDescent="0.3">
      <c r="B79" t="s">
        <v>3</v>
      </c>
      <c r="C79" t="s">
        <v>36</v>
      </c>
      <c r="D79" t="s">
        <v>23</v>
      </c>
      <c r="E79" s="2">
        <v>3773</v>
      </c>
      <c r="F79" s="3">
        <v>165</v>
      </c>
      <c r="G79">
        <f>_xlfn.XLOOKUP(data9[[#This Row],[Product]],products[Product],products[Cost per unit])</f>
        <v>6.49</v>
      </c>
      <c r="H79">
        <f>data9[[#This Row],[Cost per Unit]]*data9[[#This Row],[Units]]</f>
        <v>1070.8500000000001</v>
      </c>
      <c r="I79" s="2">
        <f>data9[[#This Row],[Amount]]-data9[[#This Row],[Total Cost]]</f>
        <v>2702.1499999999996</v>
      </c>
    </row>
    <row r="80" spans="2:9" x14ac:dyDescent="0.3">
      <c r="B80" t="s">
        <v>41</v>
      </c>
      <c r="C80" t="s">
        <v>36</v>
      </c>
      <c r="D80" t="s">
        <v>28</v>
      </c>
      <c r="E80" s="2">
        <v>854</v>
      </c>
      <c r="F80" s="3">
        <v>309</v>
      </c>
      <c r="G80">
        <f>_xlfn.XLOOKUP(data9[[#This Row],[Product]],products[Product],products[Cost per unit])</f>
        <v>10.38</v>
      </c>
      <c r="H80">
        <f>data9[[#This Row],[Cost per Unit]]*data9[[#This Row],[Units]]</f>
        <v>3207.42</v>
      </c>
      <c r="I80" s="2">
        <f>data9[[#This Row],[Amount]]-data9[[#This Row],[Total Cost]]</f>
        <v>-2353.42</v>
      </c>
    </row>
    <row r="81" spans="2:9" x14ac:dyDescent="0.3">
      <c r="B81" t="s">
        <v>6</v>
      </c>
      <c r="C81" t="s">
        <v>36</v>
      </c>
      <c r="D81" t="s">
        <v>17</v>
      </c>
      <c r="E81" s="2">
        <v>4970</v>
      </c>
      <c r="F81" s="3">
        <v>156</v>
      </c>
      <c r="G81">
        <f>_xlfn.XLOOKUP(data9[[#This Row],[Product]],products[Product],products[Cost per unit])</f>
        <v>3.11</v>
      </c>
      <c r="H81">
        <f>data9[[#This Row],[Cost per Unit]]*data9[[#This Row],[Units]]</f>
        <v>485.15999999999997</v>
      </c>
      <c r="I81" s="2">
        <f>data9[[#This Row],[Amount]]-data9[[#This Row],[Total Cost]]</f>
        <v>4484.84</v>
      </c>
    </row>
    <row r="82" spans="2:9" x14ac:dyDescent="0.3">
      <c r="B82" t="s">
        <v>9</v>
      </c>
      <c r="C82" t="s">
        <v>35</v>
      </c>
      <c r="D82" t="s">
        <v>26</v>
      </c>
      <c r="E82" s="2">
        <v>98</v>
      </c>
      <c r="F82" s="3">
        <v>159</v>
      </c>
      <c r="G82">
        <f>_xlfn.XLOOKUP(data9[[#This Row],[Product]],products[Product],products[Cost per unit])</f>
        <v>5.6</v>
      </c>
      <c r="H82">
        <f>data9[[#This Row],[Cost per Unit]]*data9[[#This Row],[Units]]</f>
        <v>890.4</v>
      </c>
      <c r="I82" s="2">
        <f>data9[[#This Row],[Amount]]-data9[[#This Row],[Total Cost]]</f>
        <v>-792.4</v>
      </c>
    </row>
    <row r="83" spans="2:9" x14ac:dyDescent="0.3">
      <c r="B83" t="s">
        <v>5</v>
      </c>
      <c r="C83" t="s">
        <v>35</v>
      </c>
      <c r="D83" t="s">
        <v>15</v>
      </c>
      <c r="E83" s="2">
        <v>13391</v>
      </c>
      <c r="F83" s="3">
        <v>201</v>
      </c>
      <c r="G83">
        <f>_xlfn.XLOOKUP(data9[[#This Row],[Product]],products[Product],products[Cost per unit])</f>
        <v>11.73</v>
      </c>
      <c r="H83">
        <f>data9[[#This Row],[Cost per Unit]]*data9[[#This Row],[Units]]</f>
        <v>2357.73</v>
      </c>
      <c r="I83" s="2">
        <f>data9[[#This Row],[Amount]]-data9[[#This Row],[Total Cost]]</f>
        <v>11033.27</v>
      </c>
    </row>
    <row r="84" spans="2:9" x14ac:dyDescent="0.3">
      <c r="B84" t="s">
        <v>8</v>
      </c>
      <c r="C84" t="s">
        <v>39</v>
      </c>
      <c r="D84" t="s">
        <v>31</v>
      </c>
      <c r="E84" s="2">
        <v>8890</v>
      </c>
      <c r="F84" s="3">
        <v>210</v>
      </c>
      <c r="G84">
        <f>_xlfn.XLOOKUP(data9[[#This Row],[Product]],products[Product],products[Cost per unit])</f>
        <v>5.79</v>
      </c>
      <c r="H84">
        <f>data9[[#This Row],[Cost per Unit]]*data9[[#This Row],[Units]]</f>
        <v>1215.9000000000001</v>
      </c>
      <c r="I84" s="2">
        <f>data9[[#This Row],[Amount]]-data9[[#This Row],[Total Cost]]</f>
        <v>7674.1</v>
      </c>
    </row>
    <row r="85" spans="2:9" x14ac:dyDescent="0.3">
      <c r="B85" t="s">
        <v>2</v>
      </c>
      <c r="C85" t="s">
        <v>38</v>
      </c>
      <c r="D85" t="s">
        <v>13</v>
      </c>
      <c r="E85" s="2">
        <v>56</v>
      </c>
      <c r="F85" s="3">
        <v>51</v>
      </c>
      <c r="G85">
        <f>_xlfn.XLOOKUP(data9[[#This Row],[Product]],products[Product],products[Cost per unit])</f>
        <v>9.33</v>
      </c>
      <c r="H85">
        <f>data9[[#This Row],[Cost per Unit]]*data9[[#This Row],[Units]]</f>
        <v>475.83</v>
      </c>
      <c r="I85" s="2">
        <f>data9[[#This Row],[Amount]]-data9[[#This Row],[Total Cost]]</f>
        <v>-419.83</v>
      </c>
    </row>
    <row r="86" spans="2:9" x14ac:dyDescent="0.3">
      <c r="B86" t="s">
        <v>3</v>
      </c>
      <c r="C86" t="s">
        <v>36</v>
      </c>
      <c r="D86" t="s">
        <v>25</v>
      </c>
      <c r="E86" s="2">
        <v>3339</v>
      </c>
      <c r="F86" s="3">
        <v>39</v>
      </c>
      <c r="G86">
        <f>_xlfn.XLOOKUP(data9[[#This Row],[Product]],products[Product],products[Cost per unit])</f>
        <v>13.15</v>
      </c>
      <c r="H86">
        <f>data9[[#This Row],[Cost per Unit]]*data9[[#This Row],[Units]]</f>
        <v>512.85</v>
      </c>
      <c r="I86" s="2">
        <f>data9[[#This Row],[Amount]]-data9[[#This Row],[Total Cost]]</f>
        <v>2826.15</v>
      </c>
    </row>
    <row r="87" spans="2:9" x14ac:dyDescent="0.3">
      <c r="B87" t="s">
        <v>10</v>
      </c>
      <c r="C87" t="s">
        <v>35</v>
      </c>
      <c r="D87" t="s">
        <v>18</v>
      </c>
      <c r="E87" s="2">
        <v>3808</v>
      </c>
      <c r="F87" s="3">
        <v>279</v>
      </c>
      <c r="G87">
        <f>_xlfn.XLOOKUP(data9[[#This Row],[Product]],products[Product],products[Cost per unit])</f>
        <v>6.47</v>
      </c>
      <c r="H87">
        <f>data9[[#This Row],[Cost per Unit]]*data9[[#This Row],[Units]]</f>
        <v>1805.1299999999999</v>
      </c>
      <c r="I87" s="2">
        <f>data9[[#This Row],[Amount]]-data9[[#This Row],[Total Cost]]</f>
        <v>2002.8700000000001</v>
      </c>
    </row>
    <row r="88" spans="2:9" x14ac:dyDescent="0.3">
      <c r="B88" t="s">
        <v>10</v>
      </c>
      <c r="C88" t="s">
        <v>38</v>
      </c>
      <c r="D88" t="s">
        <v>13</v>
      </c>
      <c r="E88" s="2">
        <v>63</v>
      </c>
      <c r="F88" s="3">
        <v>123</v>
      </c>
      <c r="G88">
        <f>_xlfn.XLOOKUP(data9[[#This Row],[Product]],products[Product],products[Cost per unit])</f>
        <v>9.33</v>
      </c>
      <c r="H88">
        <f>data9[[#This Row],[Cost per Unit]]*data9[[#This Row],[Units]]</f>
        <v>1147.5899999999999</v>
      </c>
      <c r="I88" s="2">
        <f>data9[[#This Row],[Amount]]-data9[[#This Row],[Total Cost]]</f>
        <v>-1084.5899999999999</v>
      </c>
    </row>
    <row r="89" spans="2:9" x14ac:dyDescent="0.3">
      <c r="B89" t="s">
        <v>2</v>
      </c>
      <c r="C89" t="s">
        <v>39</v>
      </c>
      <c r="D89" t="s">
        <v>27</v>
      </c>
      <c r="E89" s="2">
        <v>7812</v>
      </c>
      <c r="F89" s="3">
        <v>81</v>
      </c>
      <c r="G89">
        <f>_xlfn.XLOOKUP(data9[[#This Row],[Product]],products[Product],products[Cost per unit])</f>
        <v>16.73</v>
      </c>
      <c r="H89">
        <f>data9[[#This Row],[Cost per Unit]]*data9[[#This Row],[Units]]</f>
        <v>1355.13</v>
      </c>
      <c r="I89" s="2">
        <f>data9[[#This Row],[Amount]]-data9[[#This Row],[Total Cost]]</f>
        <v>6456.87</v>
      </c>
    </row>
    <row r="90" spans="2:9" x14ac:dyDescent="0.3">
      <c r="B90" t="s">
        <v>40</v>
      </c>
      <c r="C90" t="s">
        <v>37</v>
      </c>
      <c r="D90" t="s">
        <v>19</v>
      </c>
      <c r="E90" s="2">
        <v>7693</v>
      </c>
      <c r="F90" s="3">
        <v>21</v>
      </c>
      <c r="G90">
        <f>_xlfn.XLOOKUP(data9[[#This Row],[Product]],products[Product],products[Cost per unit])</f>
        <v>7.64</v>
      </c>
      <c r="H90">
        <f>data9[[#This Row],[Cost per Unit]]*data9[[#This Row],[Units]]</f>
        <v>160.44</v>
      </c>
      <c r="I90" s="2">
        <f>data9[[#This Row],[Amount]]-data9[[#This Row],[Total Cost]]</f>
        <v>7532.56</v>
      </c>
    </row>
    <row r="91" spans="2:9" x14ac:dyDescent="0.3">
      <c r="B91" t="s">
        <v>3</v>
      </c>
      <c r="C91" t="s">
        <v>36</v>
      </c>
      <c r="D91" t="s">
        <v>28</v>
      </c>
      <c r="E91" s="2">
        <v>973</v>
      </c>
      <c r="F91" s="3">
        <v>162</v>
      </c>
      <c r="G91">
        <f>_xlfn.XLOOKUP(data9[[#This Row],[Product]],products[Product],products[Cost per unit])</f>
        <v>10.38</v>
      </c>
      <c r="H91">
        <f>data9[[#This Row],[Cost per Unit]]*data9[[#This Row],[Units]]</f>
        <v>1681.5600000000002</v>
      </c>
      <c r="I91" s="2">
        <f>data9[[#This Row],[Amount]]-data9[[#This Row],[Total Cost]]</f>
        <v>-708.56000000000017</v>
      </c>
    </row>
    <row r="92" spans="2:9" x14ac:dyDescent="0.3">
      <c r="B92" t="s">
        <v>10</v>
      </c>
      <c r="C92" t="s">
        <v>35</v>
      </c>
      <c r="D92" t="s">
        <v>21</v>
      </c>
      <c r="E92" s="2">
        <v>567</v>
      </c>
      <c r="F92" s="3">
        <v>228</v>
      </c>
      <c r="G92">
        <f>_xlfn.XLOOKUP(data9[[#This Row],[Product]],products[Product],products[Cost per unit])</f>
        <v>9</v>
      </c>
      <c r="H92">
        <f>data9[[#This Row],[Cost per Unit]]*data9[[#This Row],[Units]]</f>
        <v>2052</v>
      </c>
      <c r="I92" s="2">
        <f>data9[[#This Row],[Amount]]-data9[[#This Row],[Total Cost]]</f>
        <v>-1485</v>
      </c>
    </row>
    <row r="93" spans="2:9" x14ac:dyDescent="0.3">
      <c r="B93" t="s">
        <v>10</v>
      </c>
      <c r="C93" t="s">
        <v>36</v>
      </c>
      <c r="D93" t="s">
        <v>29</v>
      </c>
      <c r="E93" s="2">
        <v>2471</v>
      </c>
      <c r="F93" s="3">
        <v>342</v>
      </c>
      <c r="G93">
        <f>_xlfn.XLOOKUP(data9[[#This Row],[Product]],products[Product],products[Cost per unit])</f>
        <v>7.16</v>
      </c>
      <c r="H93">
        <f>data9[[#This Row],[Cost per Unit]]*data9[[#This Row],[Units]]</f>
        <v>2448.7200000000003</v>
      </c>
      <c r="I93" s="2">
        <f>data9[[#This Row],[Amount]]-data9[[#This Row],[Total Cost]]</f>
        <v>22.279999999999745</v>
      </c>
    </row>
    <row r="94" spans="2:9" x14ac:dyDescent="0.3">
      <c r="B94" t="s">
        <v>5</v>
      </c>
      <c r="C94" t="s">
        <v>38</v>
      </c>
      <c r="D94" t="s">
        <v>13</v>
      </c>
      <c r="E94" s="2">
        <v>7189</v>
      </c>
      <c r="F94" s="3">
        <v>54</v>
      </c>
      <c r="G94">
        <f>_xlfn.XLOOKUP(data9[[#This Row],[Product]],products[Product],products[Cost per unit])</f>
        <v>9.33</v>
      </c>
      <c r="H94">
        <f>data9[[#This Row],[Cost per Unit]]*data9[[#This Row],[Units]]</f>
        <v>503.82</v>
      </c>
      <c r="I94" s="2">
        <f>data9[[#This Row],[Amount]]-data9[[#This Row],[Total Cost]]</f>
        <v>6685.18</v>
      </c>
    </row>
    <row r="95" spans="2:9" x14ac:dyDescent="0.3">
      <c r="B95" t="s">
        <v>41</v>
      </c>
      <c r="C95" t="s">
        <v>35</v>
      </c>
      <c r="D95" t="s">
        <v>28</v>
      </c>
      <c r="E95" s="2">
        <v>7455</v>
      </c>
      <c r="F95" s="3">
        <v>216</v>
      </c>
      <c r="G95">
        <f>_xlfn.XLOOKUP(data9[[#This Row],[Product]],products[Product],products[Cost per unit])</f>
        <v>10.38</v>
      </c>
      <c r="H95">
        <f>data9[[#This Row],[Cost per Unit]]*data9[[#This Row],[Units]]</f>
        <v>2242.0800000000004</v>
      </c>
      <c r="I95" s="2">
        <f>data9[[#This Row],[Amount]]-data9[[#This Row],[Total Cost]]</f>
        <v>5212.92</v>
      </c>
    </row>
    <row r="96" spans="2:9" x14ac:dyDescent="0.3">
      <c r="B96" t="s">
        <v>3</v>
      </c>
      <c r="C96" t="s">
        <v>34</v>
      </c>
      <c r="D96" t="s">
        <v>26</v>
      </c>
      <c r="E96" s="2">
        <v>3108</v>
      </c>
      <c r="F96" s="3">
        <v>54</v>
      </c>
      <c r="G96">
        <f>_xlfn.XLOOKUP(data9[[#This Row],[Product]],products[Product],products[Cost per unit])</f>
        <v>5.6</v>
      </c>
      <c r="H96">
        <f>data9[[#This Row],[Cost per Unit]]*data9[[#This Row],[Units]]</f>
        <v>302.39999999999998</v>
      </c>
      <c r="I96" s="2">
        <f>data9[[#This Row],[Amount]]-data9[[#This Row],[Total Cost]]</f>
        <v>2805.6</v>
      </c>
    </row>
    <row r="97" spans="2:9" x14ac:dyDescent="0.3">
      <c r="B97" t="s">
        <v>6</v>
      </c>
      <c r="C97" t="s">
        <v>38</v>
      </c>
      <c r="D97" t="s">
        <v>25</v>
      </c>
      <c r="E97" s="2">
        <v>469</v>
      </c>
      <c r="F97" s="3">
        <v>75</v>
      </c>
      <c r="G97">
        <f>_xlfn.XLOOKUP(data9[[#This Row],[Product]],products[Product],products[Cost per unit])</f>
        <v>13.15</v>
      </c>
      <c r="H97">
        <f>data9[[#This Row],[Cost per Unit]]*data9[[#This Row],[Units]]</f>
        <v>986.25</v>
      </c>
      <c r="I97" s="2">
        <f>data9[[#This Row],[Amount]]-data9[[#This Row],[Total Cost]]</f>
        <v>-517.25</v>
      </c>
    </row>
    <row r="98" spans="2:9" x14ac:dyDescent="0.3">
      <c r="B98" t="s">
        <v>9</v>
      </c>
      <c r="C98" t="s">
        <v>37</v>
      </c>
      <c r="D98" t="s">
        <v>23</v>
      </c>
      <c r="E98" s="2">
        <v>2737</v>
      </c>
      <c r="F98" s="3">
        <v>93</v>
      </c>
      <c r="G98">
        <f>_xlfn.XLOOKUP(data9[[#This Row],[Product]],products[Product],products[Cost per unit])</f>
        <v>6.49</v>
      </c>
      <c r="H98">
        <f>data9[[#This Row],[Cost per Unit]]*data9[[#This Row],[Units]]</f>
        <v>603.57000000000005</v>
      </c>
      <c r="I98" s="2">
        <f>data9[[#This Row],[Amount]]-data9[[#This Row],[Total Cost]]</f>
        <v>2133.4299999999998</v>
      </c>
    </row>
    <row r="99" spans="2:9" x14ac:dyDescent="0.3">
      <c r="B99" t="s">
        <v>9</v>
      </c>
      <c r="C99" t="s">
        <v>37</v>
      </c>
      <c r="D99" t="s">
        <v>25</v>
      </c>
      <c r="E99" s="2">
        <v>4305</v>
      </c>
      <c r="F99" s="3">
        <v>156</v>
      </c>
      <c r="G99">
        <f>_xlfn.XLOOKUP(data9[[#This Row],[Product]],products[Product],products[Cost per unit])</f>
        <v>13.15</v>
      </c>
      <c r="H99">
        <f>data9[[#This Row],[Cost per Unit]]*data9[[#This Row],[Units]]</f>
        <v>2051.4</v>
      </c>
      <c r="I99" s="2">
        <f>data9[[#This Row],[Amount]]-data9[[#This Row],[Total Cost]]</f>
        <v>2253.6</v>
      </c>
    </row>
    <row r="100" spans="2:9" x14ac:dyDescent="0.3">
      <c r="B100" t="s">
        <v>9</v>
      </c>
      <c r="C100" t="s">
        <v>38</v>
      </c>
      <c r="D100" t="s">
        <v>17</v>
      </c>
      <c r="E100" s="2">
        <v>2408</v>
      </c>
      <c r="F100" s="3">
        <v>9</v>
      </c>
      <c r="G100">
        <f>_xlfn.XLOOKUP(data9[[#This Row],[Product]],products[Product],products[Cost per unit])</f>
        <v>3.11</v>
      </c>
      <c r="H100">
        <f>data9[[#This Row],[Cost per Unit]]*data9[[#This Row],[Units]]</f>
        <v>27.99</v>
      </c>
      <c r="I100" s="2">
        <f>data9[[#This Row],[Amount]]-data9[[#This Row],[Total Cost]]</f>
        <v>2380.0100000000002</v>
      </c>
    </row>
    <row r="101" spans="2:9" x14ac:dyDescent="0.3">
      <c r="B101" t="s">
        <v>3</v>
      </c>
      <c r="C101" t="s">
        <v>36</v>
      </c>
      <c r="D101" t="s">
        <v>19</v>
      </c>
      <c r="E101" s="2">
        <v>1281</v>
      </c>
      <c r="F101" s="3">
        <v>18</v>
      </c>
      <c r="G101">
        <f>_xlfn.XLOOKUP(data9[[#This Row],[Product]],products[Product],products[Cost per unit])</f>
        <v>7.64</v>
      </c>
      <c r="H101">
        <f>data9[[#This Row],[Cost per Unit]]*data9[[#This Row],[Units]]</f>
        <v>137.51999999999998</v>
      </c>
      <c r="I101" s="2">
        <f>data9[[#This Row],[Amount]]-data9[[#This Row],[Total Cost]]</f>
        <v>1143.48</v>
      </c>
    </row>
    <row r="102" spans="2:9" x14ac:dyDescent="0.3">
      <c r="B102" t="s">
        <v>40</v>
      </c>
      <c r="C102" t="s">
        <v>35</v>
      </c>
      <c r="D102" t="s">
        <v>32</v>
      </c>
      <c r="E102" s="2">
        <v>12348</v>
      </c>
      <c r="F102" s="3">
        <v>234</v>
      </c>
      <c r="G102">
        <f>_xlfn.XLOOKUP(data9[[#This Row],[Product]],products[Product],products[Cost per unit])</f>
        <v>8.65</v>
      </c>
      <c r="H102">
        <f>data9[[#This Row],[Cost per Unit]]*data9[[#This Row],[Units]]</f>
        <v>2024.1000000000001</v>
      </c>
      <c r="I102" s="2">
        <f>data9[[#This Row],[Amount]]-data9[[#This Row],[Total Cost]]</f>
        <v>10323.9</v>
      </c>
    </row>
    <row r="103" spans="2:9" x14ac:dyDescent="0.3">
      <c r="B103" t="s">
        <v>3</v>
      </c>
      <c r="C103" t="s">
        <v>34</v>
      </c>
      <c r="D103" t="s">
        <v>28</v>
      </c>
      <c r="E103" s="2">
        <v>3689</v>
      </c>
      <c r="F103" s="3">
        <v>312</v>
      </c>
      <c r="G103">
        <f>_xlfn.XLOOKUP(data9[[#This Row],[Product]],products[Product],products[Cost per unit])</f>
        <v>10.38</v>
      </c>
      <c r="H103">
        <f>data9[[#This Row],[Cost per Unit]]*data9[[#This Row],[Units]]</f>
        <v>3238.5600000000004</v>
      </c>
      <c r="I103" s="2">
        <f>data9[[#This Row],[Amount]]-data9[[#This Row],[Total Cost]]</f>
        <v>450.4399999999996</v>
      </c>
    </row>
    <row r="104" spans="2:9" x14ac:dyDescent="0.3">
      <c r="B104" t="s">
        <v>7</v>
      </c>
      <c r="C104" t="s">
        <v>36</v>
      </c>
      <c r="D104" t="s">
        <v>19</v>
      </c>
      <c r="E104" s="2">
        <v>2870</v>
      </c>
      <c r="F104" s="3">
        <v>300</v>
      </c>
      <c r="G104">
        <f>_xlfn.XLOOKUP(data9[[#This Row],[Product]],products[Product],products[Cost per unit])</f>
        <v>7.64</v>
      </c>
      <c r="H104">
        <f>data9[[#This Row],[Cost per Unit]]*data9[[#This Row],[Units]]</f>
        <v>2292</v>
      </c>
      <c r="I104" s="2">
        <f>data9[[#This Row],[Amount]]-data9[[#This Row],[Total Cost]]</f>
        <v>578</v>
      </c>
    </row>
    <row r="105" spans="2:9" x14ac:dyDescent="0.3">
      <c r="B105" t="s">
        <v>2</v>
      </c>
      <c r="C105" t="s">
        <v>36</v>
      </c>
      <c r="D105" t="s">
        <v>27</v>
      </c>
      <c r="E105" s="2">
        <v>798</v>
      </c>
      <c r="F105" s="3">
        <v>519</v>
      </c>
      <c r="G105">
        <f>_xlfn.XLOOKUP(data9[[#This Row],[Product]],products[Product],products[Cost per unit])</f>
        <v>16.73</v>
      </c>
      <c r="H105">
        <f>data9[[#This Row],[Cost per Unit]]*data9[[#This Row],[Units]]</f>
        <v>8682.8700000000008</v>
      </c>
      <c r="I105" s="2">
        <f>data9[[#This Row],[Amount]]-data9[[#This Row],[Total Cost]]</f>
        <v>-7884.8700000000008</v>
      </c>
    </row>
    <row r="106" spans="2:9" x14ac:dyDescent="0.3">
      <c r="B106" t="s">
        <v>41</v>
      </c>
      <c r="C106" t="s">
        <v>37</v>
      </c>
      <c r="D106" t="s">
        <v>21</v>
      </c>
      <c r="E106" s="2">
        <v>2933</v>
      </c>
      <c r="F106" s="3">
        <v>9</v>
      </c>
      <c r="G106">
        <f>_xlfn.XLOOKUP(data9[[#This Row],[Product]],products[Product],products[Cost per unit])</f>
        <v>9</v>
      </c>
      <c r="H106">
        <f>data9[[#This Row],[Cost per Unit]]*data9[[#This Row],[Units]]</f>
        <v>81</v>
      </c>
      <c r="I106" s="2">
        <f>data9[[#This Row],[Amount]]-data9[[#This Row],[Total Cost]]</f>
        <v>2852</v>
      </c>
    </row>
    <row r="107" spans="2:9" x14ac:dyDescent="0.3">
      <c r="B107" t="s">
        <v>5</v>
      </c>
      <c r="C107" t="s">
        <v>35</v>
      </c>
      <c r="D107" t="s">
        <v>4</v>
      </c>
      <c r="E107" s="2">
        <v>2744</v>
      </c>
      <c r="F107" s="3">
        <v>9</v>
      </c>
      <c r="G107">
        <f>_xlfn.XLOOKUP(data9[[#This Row],[Product]],products[Product],products[Cost per unit])</f>
        <v>11.88</v>
      </c>
      <c r="H107">
        <f>data9[[#This Row],[Cost per Unit]]*data9[[#This Row],[Units]]</f>
        <v>106.92</v>
      </c>
      <c r="I107" s="2">
        <f>data9[[#This Row],[Amount]]-data9[[#This Row],[Total Cost]]</f>
        <v>2637.08</v>
      </c>
    </row>
    <row r="108" spans="2:9" x14ac:dyDescent="0.3">
      <c r="B108" t="s">
        <v>40</v>
      </c>
      <c r="C108" t="s">
        <v>36</v>
      </c>
      <c r="D108" t="s">
        <v>33</v>
      </c>
      <c r="E108" s="2">
        <v>9772</v>
      </c>
      <c r="F108" s="3">
        <v>90</v>
      </c>
      <c r="G108">
        <f>_xlfn.XLOOKUP(data9[[#This Row],[Product]],products[Product],products[Cost per unit])</f>
        <v>12.37</v>
      </c>
      <c r="H108">
        <f>data9[[#This Row],[Cost per Unit]]*data9[[#This Row],[Units]]</f>
        <v>1113.3</v>
      </c>
      <c r="I108" s="2">
        <f>data9[[#This Row],[Amount]]-data9[[#This Row],[Total Cost]]</f>
        <v>8658.7000000000007</v>
      </c>
    </row>
    <row r="109" spans="2:9" x14ac:dyDescent="0.3">
      <c r="B109" t="s">
        <v>7</v>
      </c>
      <c r="C109" t="s">
        <v>34</v>
      </c>
      <c r="D109" t="s">
        <v>25</v>
      </c>
      <c r="E109" s="2">
        <v>1568</v>
      </c>
      <c r="F109" s="3">
        <v>96</v>
      </c>
      <c r="G109">
        <f>_xlfn.XLOOKUP(data9[[#This Row],[Product]],products[Product],products[Cost per unit])</f>
        <v>13.15</v>
      </c>
      <c r="H109">
        <f>data9[[#This Row],[Cost per Unit]]*data9[[#This Row],[Units]]</f>
        <v>1262.4000000000001</v>
      </c>
      <c r="I109" s="2">
        <f>data9[[#This Row],[Amount]]-data9[[#This Row],[Total Cost]]</f>
        <v>305.59999999999991</v>
      </c>
    </row>
    <row r="110" spans="2:9" x14ac:dyDescent="0.3">
      <c r="B110" t="s">
        <v>2</v>
      </c>
      <c r="C110" t="s">
        <v>36</v>
      </c>
      <c r="D110" t="s">
        <v>16</v>
      </c>
      <c r="E110" s="2">
        <v>11417</v>
      </c>
      <c r="F110" s="3">
        <v>21</v>
      </c>
      <c r="G110">
        <f>_xlfn.XLOOKUP(data9[[#This Row],[Product]],products[Product],products[Cost per unit])</f>
        <v>8.7899999999999991</v>
      </c>
      <c r="H110">
        <f>data9[[#This Row],[Cost per Unit]]*data9[[#This Row],[Units]]</f>
        <v>184.58999999999997</v>
      </c>
      <c r="I110" s="2">
        <f>data9[[#This Row],[Amount]]-data9[[#This Row],[Total Cost]]</f>
        <v>11232.41</v>
      </c>
    </row>
    <row r="111" spans="2:9" x14ac:dyDescent="0.3">
      <c r="B111" t="s">
        <v>40</v>
      </c>
      <c r="C111" t="s">
        <v>34</v>
      </c>
      <c r="D111" t="s">
        <v>26</v>
      </c>
      <c r="E111" s="2">
        <v>6748</v>
      </c>
      <c r="F111" s="3">
        <v>48</v>
      </c>
      <c r="G111">
        <f>_xlfn.XLOOKUP(data9[[#This Row],[Product]],products[Product],products[Cost per unit])</f>
        <v>5.6</v>
      </c>
      <c r="H111">
        <f>data9[[#This Row],[Cost per Unit]]*data9[[#This Row],[Units]]</f>
        <v>268.79999999999995</v>
      </c>
      <c r="I111" s="2">
        <f>data9[[#This Row],[Amount]]-data9[[#This Row],[Total Cost]]</f>
        <v>6479.2</v>
      </c>
    </row>
    <row r="112" spans="2:9" x14ac:dyDescent="0.3">
      <c r="B112" t="s">
        <v>10</v>
      </c>
      <c r="C112" t="s">
        <v>36</v>
      </c>
      <c r="D112" t="s">
        <v>27</v>
      </c>
      <c r="E112" s="2">
        <v>1407</v>
      </c>
      <c r="F112" s="3">
        <v>72</v>
      </c>
      <c r="G112">
        <f>_xlfn.XLOOKUP(data9[[#This Row],[Product]],products[Product],products[Cost per unit])</f>
        <v>16.73</v>
      </c>
      <c r="H112">
        <f>data9[[#This Row],[Cost per Unit]]*data9[[#This Row],[Units]]</f>
        <v>1204.56</v>
      </c>
      <c r="I112" s="2">
        <f>data9[[#This Row],[Amount]]-data9[[#This Row],[Total Cost]]</f>
        <v>202.44000000000005</v>
      </c>
    </row>
    <row r="113" spans="2:9" x14ac:dyDescent="0.3">
      <c r="B113" t="s">
        <v>8</v>
      </c>
      <c r="C113" t="s">
        <v>35</v>
      </c>
      <c r="D113" t="s">
        <v>29</v>
      </c>
      <c r="E113" s="2">
        <v>2023</v>
      </c>
      <c r="F113" s="3">
        <v>168</v>
      </c>
      <c r="G113">
        <f>_xlfn.XLOOKUP(data9[[#This Row],[Product]],products[Product],products[Cost per unit])</f>
        <v>7.16</v>
      </c>
      <c r="H113">
        <f>data9[[#This Row],[Cost per Unit]]*data9[[#This Row],[Units]]</f>
        <v>1202.8800000000001</v>
      </c>
      <c r="I113" s="2">
        <f>data9[[#This Row],[Amount]]-data9[[#This Row],[Total Cost]]</f>
        <v>820.11999999999989</v>
      </c>
    </row>
    <row r="114" spans="2:9" x14ac:dyDescent="0.3">
      <c r="B114" t="s">
        <v>5</v>
      </c>
      <c r="C114" t="s">
        <v>39</v>
      </c>
      <c r="D114" t="s">
        <v>26</v>
      </c>
      <c r="E114" s="2">
        <v>5236</v>
      </c>
      <c r="F114" s="3">
        <v>51</v>
      </c>
      <c r="G114">
        <f>_xlfn.XLOOKUP(data9[[#This Row],[Product]],products[Product],products[Cost per unit])</f>
        <v>5.6</v>
      </c>
      <c r="H114">
        <f>data9[[#This Row],[Cost per Unit]]*data9[[#This Row],[Units]]</f>
        <v>285.59999999999997</v>
      </c>
      <c r="I114" s="2">
        <f>data9[[#This Row],[Amount]]-data9[[#This Row],[Total Cost]]</f>
        <v>4950.3999999999996</v>
      </c>
    </row>
    <row r="115" spans="2:9" x14ac:dyDescent="0.3">
      <c r="B115" t="s">
        <v>41</v>
      </c>
      <c r="C115" t="s">
        <v>36</v>
      </c>
      <c r="D115" t="s">
        <v>19</v>
      </c>
      <c r="E115" s="2">
        <v>1925</v>
      </c>
      <c r="F115" s="3">
        <v>192</v>
      </c>
      <c r="G115">
        <f>_xlfn.XLOOKUP(data9[[#This Row],[Product]],products[Product],products[Cost per unit])</f>
        <v>7.64</v>
      </c>
      <c r="H115">
        <f>data9[[#This Row],[Cost per Unit]]*data9[[#This Row],[Units]]</f>
        <v>1466.8799999999999</v>
      </c>
      <c r="I115" s="2">
        <f>data9[[#This Row],[Amount]]-data9[[#This Row],[Total Cost]]</f>
        <v>458.12000000000012</v>
      </c>
    </row>
    <row r="116" spans="2:9" x14ac:dyDescent="0.3">
      <c r="B116" t="s">
        <v>7</v>
      </c>
      <c r="C116" t="s">
        <v>37</v>
      </c>
      <c r="D116" t="s">
        <v>14</v>
      </c>
      <c r="E116" s="2">
        <v>6608</v>
      </c>
      <c r="F116" s="3">
        <v>225</v>
      </c>
      <c r="G116">
        <f>_xlfn.XLOOKUP(data9[[#This Row],[Product]],products[Product],products[Cost per unit])</f>
        <v>11.7</v>
      </c>
      <c r="H116">
        <f>data9[[#This Row],[Cost per Unit]]*data9[[#This Row],[Units]]</f>
        <v>2632.5</v>
      </c>
      <c r="I116" s="2">
        <f>data9[[#This Row],[Amount]]-data9[[#This Row],[Total Cost]]</f>
        <v>3975.5</v>
      </c>
    </row>
    <row r="117" spans="2:9" x14ac:dyDescent="0.3">
      <c r="B117" t="s">
        <v>6</v>
      </c>
      <c r="C117" t="s">
        <v>34</v>
      </c>
      <c r="D117" t="s">
        <v>26</v>
      </c>
      <c r="E117" s="2">
        <v>8008</v>
      </c>
      <c r="F117" s="3">
        <v>456</v>
      </c>
      <c r="G117">
        <f>_xlfn.XLOOKUP(data9[[#This Row],[Product]],products[Product],products[Cost per unit])</f>
        <v>5.6</v>
      </c>
      <c r="H117">
        <f>data9[[#This Row],[Cost per Unit]]*data9[[#This Row],[Units]]</f>
        <v>2553.6</v>
      </c>
      <c r="I117" s="2">
        <f>data9[[#This Row],[Amount]]-data9[[#This Row],[Total Cost]]</f>
        <v>5454.4</v>
      </c>
    </row>
    <row r="118" spans="2:9" x14ac:dyDescent="0.3">
      <c r="B118" t="s">
        <v>10</v>
      </c>
      <c r="C118" t="s">
        <v>34</v>
      </c>
      <c r="D118" t="s">
        <v>25</v>
      </c>
      <c r="E118" s="2">
        <v>1428</v>
      </c>
      <c r="F118" s="3">
        <v>93</v>
      </c>
      <c r="G118">
        <f>_xlfn.XLOOKUP(data9[[#This Row],[Product]],products[Product],products[Cost per unit])</f>
        <v>13.15</v>
      </c>
      <c r="H118">
        <f>data9[[#This Row],[Cost per Unit]]*data9[[#This Row],[Units]]</f>
        <v>1222.95</v>
      </c>
      <c r="I118" s="2">
        <f>data9[[#This Row],[Amount]]-data9[[#This Row],[Total Cost]]</f>
        <v>205.04999999999995</v>
      </c>
    </row>
    <row r="119" spans="2:9" x14ac:dyDescent="0.3">
      <c r="B119" t="s">
        <v>6</v>
      </c>
      <c r="C119" t="s">
        <v>34</v>
      </c>
      <c r="D119" t="s">
        <v>4</v>
      </c>
      <c r="E119" s="2">
        <v>525</v>
      </c>
      <c r="F119" s="3">
        <v>48</v>
      </c>
      <c r="G119">
        <f>_xlfn.XLOOKUP(data9[[#This Row],[Product]],products[Product],products[Cost per unit])</f>
        <v>11.88</v>
      </c>
      <c r="H119">
        <f>data9[[#This Row],[Cost per Unit]]*data9[[#This Row],[Units]]</f>
        <v>570.24</v>
      </c>
      <c r="I119" s="2">
        <f>data9[[#This Row],[Amount]]-data9[[#This Row],[Total Cost]]</f>
        <v>-45.240000000000009</v>
      </c>
    </row>
    <row r="120" spans="2:9" x14ac:dyDescent="0.3">
      <c r="B120" t="s">
        <v>6</v>
      </c>
      <c r="C120" t="s">
        <v>37</v>
      </c>
      <c r="D120" t="s">
        <v>18</v>
      </c>
      <c r="E120" s="2">
        <v>1505</v>
      </c>
      <c r="F120" s="3">
        <v>102</v>
      </c>
      <c r="G120">
        <f>_xlfn.XLOOKUP(data9[[#This Row],[Product]],products[Product],products[Cost per unit])</f>
        <v>6.47</v>
      </c>
      <c r="H120">
        <f>data9[[#This Row],[Cost per Unit]]*data9[[#This Row],[Units]]</f>
        <v>659.93999999999994</v>
      </c>
      <c r="I120" s="2">
        <f>data9[[#This Row],[Amount]]-data9[[#This Row],[Total Cost]]</f>
        <v>845.06000000000006</v>
      </c>
    </row>
    <row r="121" spans="2:9" x14ac:dyDescent="0.3">
      <c r="B121" t="s">
        <v>7</v>
      </c>
      <c r="C121" t="s">
        <v>35</v>
      </c>
      <c r="D121" t="s">
        <v>30</v>
      </c>
      <c r="E121" s="2">
        <v>6755</v>
      </c>
      <c r="F121" s="3">
        <v>252</v>
      </c>
      <c r="G121">
        <f>_xlfn.XLOOKUP(data9[[#This Row],[Product]],products[Product],products[Cost per unit])</f>
        <v>14.49</v>
      </c>
      <c r="H121">
        <f>data9[[#This Row],[Cost per Unit]]*data9[[#This Row],[Units]]</f>
        <v>3651.48</v>
      </c>
      <c r="I121" s="2">
        <f>data9[[#This Row],[Amount]]-data9[[#This Row],[Total Cost]]</f>
        <v>3103.52</v>
      </c>
    </row>
    <row r="122" spans="2:9" x14ac:dyDescent="0.3">
      <c r="B122" t="s">
        <v>2</v>
      </c>
      <c r="C122" t="s">
        <v>37</v>
      </c>
      <c r="D122" t="s">
        <v>18</v>
      </c>
      <c r="E122" s="2">
        <v>11571</v>
      </c>
      <c r="F122" s="3">
        <v>138</v>
      </c>
      <c r="G122">
        <f>_xlfn.XLOOKUP(data9[[#This Row],[Product]],products[Product],products[Cost per unit])</f>
        <v>6.47</v>
      </c>
      <c r="H122">
        <f>data9[[#This Row],[Cost per Unit]]*data9[[#This Row],[Units]]</f>
        <v>892.86</v>
      </c>
      <c r="I122" s="2">
        <f>data9[[#This Row],[Amount]]-data9[[#This Row],[Total Cost]]</f>
        <v>10678.14</v>
      </c>
    </row>
    <row r="123" spans="2:9" x14ac:dyDescent="0.3">
      <c r="B123" t="s">
        <v>40</v>
      </c>
      <c r="C123" t="s">
        <v>38</v>
      </c>
      <c r="D123" t="s">
        <v>25</v>
      </c>
      <c r="E123" s="2">
        <v>2541</v>
      </c>
      <c r="F123" s="3">
        <v>90</v>
      </c>
      <c r="G123">
        <f>_xlfn.XLOOKUP(data9[[#This Row],[Product]],products[Product],products[Cost per unit])</f>
        <v>13.15</v>
      </c>
      <c r="H123">
        <f>data9[[#This Row],[Cost per Unit]]*data9[[#This Row],[Units]]</f>
        <v>1183.5</v>
      </c>
      <c r="I123" s="2">
        <f>data9[[#This Row],[Amount]]-data9[[#This Row],[Total Cost]]</f>
        <v>1357.5</v>
      </c>
    </row>
    <row r="124" spans="2:9" x14ac:dyDescent="0.3">
      <c r="B124" t="s">
        <v>41</v>
      </c>
      <c r="C124" t="s">
        <v>37</v>
      </c>
      <c r="D124" t="s">
        <v>30</v>
      </c>
      <c r="E124" s="2">
        <v>1526</v>
      </c>
      <c r="F124" s="3">
        <v>240</v>
      </c>
      <c r="G124">
        <f>_xlfn.XLOOKUP(data9[[#This Row],[Product]],products[Product],products[Cost per unit])</f>
        <v>14.49</v>
      </c>
      <c r="H124">
        <f>data9[[#This Row],[Cost per Unit]]*data9[[#This Row],[Units]]</f>
        <v>3477.6</v>
      </c>
      <c r="I124" s="2">
        <f>data9[[#This Row],[Amount]]-data9[[#This Row],[Total Cost]]</f>
        <v>-1951.6</v>
      </c>
    </row>
    <row r="125" spans="2:9" x14ac:dyDescent="0.3">
      <c r="B125" t="s">
        <v>40</v>
      </c>
      <c r="C125" t="s">
        <v>38</v>
      </c>
      <c r="D125" t="s">
        <v>4</v>
      </c>
      <c r="E125" s="2">
        <v>6125</v>
      </c>
      <c r="F125" s="3">
        <v>102</v>
      </c>
      <c r="G125">
        <f>_xlfn.XLOOKUP(data9[[#This Row],[Product]],products[Product],products[Cost per unit])</f>
        <v>11.88</v>
      </c>
      <c r="H125">
        <f>data9[[#This Row],[Cost per Unit]]*data9[[#This Row],[Units]]</f>
        <v>1211.76</v>
      </c>
      <c r="I125" s="2">
        <f>data9[[#This Row],[Amount]]-data9[[#This Row],[Total Cost]]</f>
        <v>4913.24</v>
      </c>
    </row>
    <row r="126" spans="2:9" x14ac:dyDescent="0.3">
      <c r="B126" t="s">
        <v>41</v>
      </c>
      <c r="C126" t="s">
        <v>35</v>
      </c>
      <c r="D126" t="s">
        <v>27</v>
      </c>
      <c r="E126" s="2">
        <v>847</v>
      </c>
      <c r="F126" s="3">
        <v>129</v>
      </c>
      <c r="G126">
        <f>_xlfn.XLOOKUP(data9[[#This Row],[Product]],products[Product],products[Cost per unit])</f>
        <v>16.73</v>
      </c>
      <c r="H126">
        <f>data9[[#This Row],[Cost per Unit]]*data9[[#This Row],[Units]]</f>
        <v>2158.17</v>
      </c>
      <c r="I126" s="2">
        <f>data9[[#This Row],[Amount]]-data9[[#This Row],[Total Cost]]</f>
        <v>-1311.17</v>
      </c>
    </row>
    <row r="127" spans="2:9" x14ac:dyDescent="0.3">
      <c r="B127" t="s">
        <v>8</v>
      </c>
      <c r="C127" t="s">
        <v>35</v>
      </c>
      <c r="D127" t="s">
        <v>27</v>
      </c>
      <c r="E127" s="2">
        <v>4753</v>
      </c>
      <c r="F127" s="3">
        <v>300</v>
      </c>
      <c r="G127">
        <f>_xlfn.XLOOKUP(data9[[#This Row],[Product]],products[Product],products[Cost per unit])</f>
        <v>16.73</v>
      </c>
      <c r="H127">
        <f>data9[[#This Row],[Cost per Unit]]*data9[[#This Row],[Units]]</f>
        <v>5019</v>
      </c>
      <c r="I127" s="2">
        <f>data9[[#This Row],[Amount]]-data9[[#This Row],[Total Cost]]</f>
        <v>-266</v>
      </c>
    </row>
    <row r="128" spans="2:9" x14ac:dyDescent="0.3">
      <c r="B128" t="s">
        <v>6</v>
      </c>
      <c r="C128" t="s">
        <v>38</v>
      </c>
      <c r="D128" t="s">
        <v>33</v>
      </c>
      <c r="E128" s="2">
        <v>959</v>
      </c>
      <c r="F128" s="3">
        <v>135</v>
      </c>
      <c r="G128">
        <f>_xlfn.XLOOKUP(data9[[#This Row],[Product]],products[Product],products[Cost per unit])</f>
        <v>12.37</v>
      </c>
      <c r="H128">
        <f>data9[[#This Row],[Cost per Unit]]*data9[[#This Row],[Units]]</f>
        <v>1669.9499999999998</v>
      </c>
      <c r="I128" s="2">
        <f>data9[[#This Row],[Amount]]-data9[[#This Row],[Total Cost]]</f>
        <v>-710.94999999999982</v>
      </c>
    </row>
    <row r="129" spans="2:9" x14ac:dyDescent="0.3">
      <c r="B129" t="s">
        <v>7</v>
      </c>
      <c r="C129" t="s">
        <v>35</v>
      </c>
      <c r="D129" t="s">
        <v>24</v>
      </c>
      <c r="E129" s="2">
        <v>2793</v>
      </c>
      <c r="F129" s="3">
        <v>114</v>
      </c>
      <c r="G129">
        <f>_xlfn.XLOOKUP(data9[[#This Row],[Product]],products[Product],products[Cost per unit])</f>
        <v>4.97</v>
      </c>
      <c r="H129">
        <f>data9[[#This Row],[Cost per Unit]]*data9[[#This Row],[Units]]</f>
        <v>566.57999999999993</v>
      </c>
      <c r="I129" s="2">
        <f>data9[[#This Row],[Amount]]-data9[[#This Row],[Total Cost]]</f>
        <v>2226.42</v>
      </c>
    </row>
    <row r="130" spans="2:9" x14ac:dyDescent="0.3">
      <c r="B130" t="s">
        <v>7</v>
      </c>
      <c r="C130" t="s">
        <v>35</v>
      </c>
      <c r="D130" t="s">
        <v>14</v>
      </c>
      <c r="E130" s="2">
        <v>4606</v>
      </c>
      <c r="F130" s="3">
        <v>63</v>
      </c>
      <c r="G130">
        <f>_xlfn.XLOOKUP(data9[[#This Row],[Product]],products[Product],products[Cost per unit])</f>
        <v>11.7</v>
      </c>
      <c r="H130">
        <f>data9[[#This Row],[Cost per Unit]]*data9[[#This Row],[Units]]</f>
        <v>737.09999999999991</v>
      </c>
      <c r="I130" s="2">
        <f>data9[[#This Row],[Amount]]-data9[[#This Row],[Total Cost]]</f>
        <v>3868.9</v>
      </c>
    </row>
    <row r="131" spans="2:9" x14ac:dyDescent="0.3">
      <c r="B131" t="s">
        <v>7</v>
      </c>
      <c r="C131" t="s">
        <v>36</v>
      </c>
      <c r="D131" t="s">
        <v>29</v>
      </c>
      <c r="E131" s="2">
        <v>5551</v>
      </c>
      <c r="F131" s="3">
        <v>252</v>
      </c>
      <c r="G131">
        <f>_xlfn.XLOOKUP(data9[[#This Row],[Product]],products[Product],products[Cost per unit])</f>
        <v>7.16</v>
      </c>
      <c r="H131">
        <f>data9[[#This Row],[Cost per Unit]]*data9[[#This Row],[Units]]</f>
        <v>1804.32</v>
      </c>
      <c r="I131" s="2">
        <f>data9[[#This Row],[Amount]]-data9[[#This Row],[Total Cost]]</f>
        <v>3746.6800000000003</v>
      </c>
    </row>
    <row r="132" spans="2:9" x14ac:dyDescent="0.3">
      <c r="B132" t="s">
        <v>10</v>
      </c>
      <c r="C132" t="s">
        <v>36</v>
      </c>
      <c r="D132" t="s">
        <v>32</v>
      </c>
      <c r="E132" s="2">
        <v>6657</v>
      </c>
      <c r="F132" s="3">
        <v>303</v>
      </c>
      <c r="G132">
        <f>_xlfn.XLOOKUP(data9[[#This Row],[Product]],products[Product],products[Cost per unit])</f>
        <v>8.65</v>
      </c>
      <c r="H132">
        <f>data9[[#This Row],[Cost per Unit]]*data9[[#This Row],[Units]]</f>
        <v>2620.9500000000003</v>
      </c>
      <c r="I132" s="2">
        <f>data9[[#This Row],[Amount]]-data9[[#This Row],[Total Cost]]</f>
        <v>4036.0499999999997</v>
      </c>
    </row>
    <row r="133" spans="2:9" x14ac:dyDescent="0.3">
      <c r="B133" t="s">
        <v>7</v>
      </c>
      <c r="C133" t="s">
        <v>39</v>
      </c>
      <c r="D133" t="s">
        <v>17</v>
      </c>
      <c r="E133" s="2">
        <v>4438</v>
      </c>
      <c r="F133" s="3">
        <v>246</v>
      </c>
      <c r="G133">
        <f>_xlfn.XLOOKUP(data9[[#This Row],[Product]],products[Product],products[Cost per unit])</f>
        <v>3.11</v>
      </c>
      <c r="H133">
        <f>data9[[#This Row],[Cost per Unit]]*data9[[#This Row],[Units]]</f>
        <v>765.06</v>
      </c>
      <c r="I133" s="2">
        <f>data9[[#This Row],[Amount]]-data9[[#This Row],[Total Cost]]</f>
        <v>3672.94</v>
      </c>
    </row>
    <row r="134" spans="2:9" x14ac:dyDescent="0.3">
      <c r="B134" t="s">
        <v>8</v>
      </c>
      <c r="C134" t="s">
        <v>38</v>
      </c>
      <c r="D134" t="s">
        <v>22</v>
      </c>
      <c r="E134" s="2">
        <v>168</v>
      </c>
      <c r="F134" s="3">
        <v>84</v>
      </c>
      <c r="G134">
        <f>_xlfn.XLOOKUP(data9[[#This Row],[Product]],products[Product],products[Cost per unit])</f>
        <v>9.77</v>
      </c>
      <c r="H134">
        <f>data9[[#This Row],[Cost per Unit]]*data9[[#This Row],[Units]]</f>
        <v>820.68</v>
      </c>
      <c r="I134" s="2">
        <f>data9[[#This Row],[Amount]]-data9[[#This Row],[Total Cost]]</f>
        <v>-652.67999999999995</v>
      </c>
    </row>
    <row r="135" spans="2:9" x14ac:dyDescent="0.3">
      <c r="B135" t="s">
        <v>7</v>
      </c>
      <c r="C135" t="s">
        <v>34</v>
      </c>
      <c r="D135" t="s">
        <v>17</v>
      </c>
      <c r="E135" s="2">
        <v>7777</v>
      </c>
      <c r="F135" s="3">
        <v>39</v>
      </c>
      <c r="G135">
        <f>_xlfn.XLOOKUP(data9[[#This Row],[Product]],products[Product],products[Cost per unit])</f>
        <v>3.11</v>
      </c>
      <c r="H135">
        <f>data9[[#This Row],[Cost per Unit]]*data9[[#This Row],[Units]]</f>
        <v>121.28999999999999</v>
      </c>
      <c r="I135" s="2">
        <f>data9[[#This Row],[Amount]]-data9[[#This Row],[Total Cost]]</f>
        <v>7655.71</v>
      </c>
    </row>
    <row r="136" spans="2:9" x14ac:dyDescent="0.3">
      <c r="B136" t="s">
        <v>5</v>
      </c>
      <c r="C136" t="s">
        <v>36</v>
      </c>
      <c r="D136" t="s">
        <v>17</v>
      </c>
      <c r="E136" s="2">
        <v>3339</v>
      </c>
      <c r="F136" s="3">
        <v>348</v>
      </c>
      <c r="G136">
        <f>_xlfn.XLOOKUP(data9[[#This Row],[Product]],products[Product],products[Cost per unit])</f>
        <v>3.11</v>
      </c>
      <c r="H136">
        <f>data9[[#This Row],[Cost per Unit]]*data9[[#This Row],[Units]]</f>
        <v>1082.28</v>
      </c>
      <c r="I136" s="2">
        <f>data9[[#This Row],[Amount]]-data9[[#This Row],[Total Cost]]</f>
        <v>2256.7200000000003</v>
      </c>
    </row>
    <row r="137" spans="2:9" x14ac:dyDescent="0.3">
      <c r="B137" t="s">
        <v>7</v>
      </c>
      <c r="C137" t="s">
        <v>37</v>
      </c>
      <c r="D137" t="s">
        <v>33</v>
      </c>
      <c r="E137" s="2">
        <v>6391</v>
      </c>
      <c r="F137" s="3">
        <v>48</v>
      </c>
      <c r="G137">
        <f>_xlfn.XLOOKUP(data9[[#This Row],[Product]],products[Product],products[Cost per unit])</f>
        <v>12.37</v>
      </c>
      <c r="H137">
        <f>data9[[#This Row],[Cost per Unit]]*data9[[#This Row],[Units]]</f>
        <v>593.76</v>
      </c>
      <c r="I137" s="2">
        <f>data9[[#This Row],[Amount]]-data9[[#This Row],[Total Cost]]</f>
        <v>5797.24</v>
      </c>
    </row>
    <row r="138" spans="2:9" x14ac:dyDescent="0.3">
      <c r="B138" t="s">
        <v>5</v>
      </c>
      <c r="C138" t="s">
        <v>37</v>
      </c>
      <c r="D138" t="s">
        <v>22</v>
      </c>
      <c r="E138" s="2">
        <v>518</v>
      </c>
      <c r="F138" s="3">
        <v>75</v>
      </c>
      <c r="G138">
        <f>_xlfn.XLOOKUP(data9[[#This Row],[Product]],products[Product],products[Cost per unit])</f>
        <v>9.77</v>
      </c>
      <c r="H138">
        <f>data9[[#This Row],[Cost per Unit]]*data9[[#This Row],[Units]]</f>
        <v>732.75</v>
      </c>
      <c r="I138" s="2">
        <f>data9[[#This Row],[Amount]]-data9[[#This Row],[Total Cost]]</f>
        <v>-214.75</v>
      </c>
    </row>
    <row r="139" spans="2:9" x14ac:dyDescent="0.3">
      <c r="B139" t="s">
        <v>7</v>
      </c>
      <c r="C139" t="s">
        <v>38</v>
      </c>
      <c r="D139" t="s">
        <v>28</v>
      </c>
      <c r="E139" s="2">
        <v>5677</v>
      </c>
      <c r="F139" s="3">
        <v>258</v>
      </c>
      <c r="G139">
        <f>_xlfn.XLOOKUP(data9[[#This Row],[Product]],products[Product],products[Cost per unit])</f>
        <v>10.38</v>
      </c>
      <c r="H139">
        <f>data9[[#This Row],[Cost per Unit]]*data9[[#This Row],[Units]]</f>
        <v>2678.0400000000004</v>
      </c>
      <c r="I139" s="2">
        <f>data9[[#This Row],[Amount]]-data9[[#This Row],[Total Cost]]</f>
        <v>2998.9599999999996</v>
      </c>
    </row>
    <row r="140" spans="2:9" x14ac:dyDescent="0.3">
      <c r="B140" t="s">
        <v>6</v>
      </c>
      <c r="C140" t="s">
        <v>39</v>
      </c>
      <c r="D140" t="s">
        <v>17</v>
      </c>
      <c r="E140" s="2">
        <v>6048</v>
      </c>
      <c r="F140" s="3">
        <v>27</v>
      </c>
      <c r="G140">
        <f>_xlfn.XLOOKUP(data9[[#This Row],[Product]],products[Product],products[Cost per unit])</f>
        <v>3.11</v>
      </c>
      <c r="H140">
        <f>data9[[#This Row],[Cost per Unit]]*data9[[#This Row],[Units]]</f>
        <v>83.97</v>
      </c>
      <c r="I140" s="2">
        <f>data9[[#This Row],[Amount]]-data9[[#This Row],[Total Cost]]</f>
        <v>5964.03</v>
      </c>
    </row>
    <row r="141" spans="2:9" x14ac:dyDescent="0.3">
      <c r="B141" t="s">
        <v>8</v>
      </c>
      <c r="C141" t="s">
        <v>38</v>
      </c>
      <c r="D141" t="s">
        <v>32</v>
      </c>
      <c r="E141" s="2">
        <v>3752</v>
      </c>
      <c r="F141" s="3">
        <v>213</v>
      </c>
      <c r="G141">
        <f>_xlfn.XLOOKUP(data9[[#This Row],[Product]],products[Product],products[Cost per unit])</f>
        <v>8.65</v>
      </c>
      <c r="H141">
        <f>data9[[#This Row],[Cost per Unit]]*data9[[#This Row],[Units]]</f>
        <v>1842.45</v>
      </c>
      <c r="I141" s="2">
        <f>data9[[#This Row],[Amount]]-data9[[#This Row],[Total Cost]]</f>
        <v>1909.55</v>
      </c>
    </row>
    <row r="142" spans="2:9" x14ac:dyDescent="0.3">
      <c r="B142" t="s">
        <v>5</v>
      </c>
      <c r="C142" t="s">
        <v>35</v>
      </c>
      <c r="D142" t="s">
        <v>29</v>
      </c>
      <c r="E142" s="2">
        <v>4480</v>
      </c>
      <c r="F142" s="3">
        <v>357</v>
      </c>
      <c r="G142">
        <f>_xlfn.XLOOKUP(data9[[#This Row],[Product]],products[Product],products[Cost per unit])</f>
        <v>7.16</v>
      </c>
      <c r="H142">
        <f>data9[[#This Row],[Cost per Unit]]*data9[[#This Row],[Units]]</f>
        <v>2556.12</v>
      </c>
      <c r="I142" s="2">
        <f>data9[[#This Row],[Amount]]-data9[[#This Row],[Total Cost]]</f>
        <v>1923.88</v>
      </c>
    </row>
    <row r="143" spans="2:9" x14ac:dyDescent="0.3">
      <c r="B143" t="s">
        <v>9</v>
      </c>
      <c r="C143" t="s">
        <v>37</v>
      </c>
      <c r="D143" t="s">
        <v>4</v>
      </c>
      <c r="E143" s="2">
        <v>259</v>
      </c>
      <c r="F143" s="3">
        <v>207</v>
      </c>
      <c r="G143">
        <f>_xlfn.XLOOKUP(data9[[#This Row],[Product]],products[Product],products[Cost per unit])</f>
        <v>11.88</v>
      </c>
      <c r="H143">
        <f>data9[[#This Row],[Cost per Unit]]*data9[[#This Row],[Units]]</f>
        <v>2459.1600000000003</v>
      </c>
      <c r="I143" s="2">
        <f>data9[[#This Row],[Amount]]-data9[[#This Row],[Total Cost]]</f>
        <v>-2200.1600000000003</v>
      </c>
    </row>
    <row r="144" spans="2:9" x14ac:dyDescent="0.3">
      <c r="B144" t="s">
        <v>8</v>
      </c>
      <c r="C144" t="s">
        <v>37</v>
      </c>
      <c r="D144" t="s">
        <v>30</v>
      </c>
      <c r="E144" s="2">
        <v>42</v>
      </c>
      <c r="F144" s="3">
        <v>150</v>
      </c>
      <c r="G144">
        <f>_xlfn.XLOOKUP(data9[[#This Row],[Product]],products[Product],products[Cost per unit])</f>
        <v>14.49</v>
      </c>
      <c r="H144">
        <f>data9[[#This Row],[Cost per Unit]]*data9[[#This Row],[Units]]</f>
        <v>2173.5</v>
      </c>
      <c r="I144" s="2">
        <f>data9[[#This Row],[Amount]]-data9[[#This Row],[Total Cost]]</f>
        <v>-2131.5</v>
      </c>
    </row>
    <row r="145" spans="2:9" x14ac:dyDescent="0.3">
      <c r="B145" t="s">
        <v>41</v>
      </c>
      <c r="C145" t="s">
        <v>36</v>
      </c>
      <c r="D145" t="s">
        <v>26</v>
      </c>
      <c r="E145" s="2">
        <v>98</v>
      </c>
      <c r="F145" s="3">
        <v>204</v>
      </c>
      <c r="G145">
        <f>_xlfn.XLOOKUP(data9[[#This Row],[Product]],products[Product],products[Cost per unit])</f>
        <v>5.6</v>
      </c>
      <c r="H145">
        <f>data9[[#This Row],[Cost per Unit]]*data9[[#This Row],[Units]]</f>
        <v>1142.3999999999999</v>
      </c>
      <c r="I145" s="2">
        <f>data9[[#This Row],[Amount]]-data9[[#This Row],[Total Cost]]</f>
        <v>-1044.3999999999999</v>
      </c>
    </row>
    <row r="146" spans="2:9" x14ac:dyDescent="0.3">
      <c r="B146" t="s">
        <v>7</v>
      </c>
      <c r="C146" t="s">
        <v>35</v>
      </c>
      <c r="D146" t="s">
        <v>27</v>
      </c>
      <c r="E146" s="2">
        <v>2478</v>
      </c>
      <c r="F146" s="3">
        <v>21</v>
      </c>
      <c r="G146">
        <f>_xlfn.XLOOKUP(data9[[#This Row],[Product]],products[Product],products[Cost per unit])</f>
        <v>16.73</v>
      </c>
      <c r="H146">
        <f>data9[[#This Row],[Cost per Unit]]*data9[[#This Row],[Units]]</f>
        <v>351.33</v>
      </c>
      <c r="I146" s="2">
        <f>data9[[#This Row],[Amount]]-data9[[#This Row],[Total Cost]]</f>
        <v>2126.67</v>
      </c>
    </row>
    <row r="147" spans="2:9" x14ac:dyDescent="0.3">
      <c r="B147" t="s">
        <v>41</v>
      </c>
      <c r="C147" t="s">
        <v>34</v>
      </c>
      <c r="D147" t="s">
        <v>33</v>
      </c>
      <c r="E147" s="2">
        <v>7847</v>
      </c>
      <c r="F147" s="3">
        <v>174</v>
      </c>
      <c r="G147">
        <f>_xlfn.XLOOKUP(data9[[#This Row],[Product]],products[Product],products[Cost per unit])</f>
        <v>12.37</v>
      </c>
      <c r="H147">
        <f>data9[[#This Row],[Cost per Unit]]*data9[[#This Row],[Units]]</f>
        <v>2152.3799999999997</v>
      </c>
      <c r="I147" s="2">
        <f>data9[[#This Row],[Amount]]-data9[[#This Row],[Total Cost]]</f>
        <v>5694.6200000000008</v>
      </c>
    </row>
    <row r="148" spans="2:9" x14ac:dyDescent="0.3">
      <c r="B148" t="s">
        <v>2</v>
      </c>
      <c r="C148" t="s">
        <v>37</v>
      </c>
      <c r="D148" t="s">
        <v>17</v>
      </c>
      <c r="E148" s="2">
        <v>9926</v>
      </c>
      <c r="F148" s="3">
        <v>201</v>
      </c>
      <c r="G148">
        <f>_xlfn.XLOOKUP(data9[[#This Row],[Product]],products[Product],products[Cost per unit])</f>
        <v>3.11</v>
      </c>
      <c r="H148">
        <f>data9[[#This Row],[Cost per Unit]]*data9[[#This Row],[Units]]</f>
        <v>625.11</v>
      </c>
      <c r="I148" s="2">
        <f>data9[[#This Row],[Amount]]-data9[[#This Row],[Total Cost]]</f>
        <v>9300.89</v>
      </c>
    </row>
    <row r="149" spans="2:9" x14ac:dyDescent="0.3">
      <c r="B149" t="s">
        <v>8</v>
      </c>
      <c r="C149" t="s">
        <v>38</v>
      </c>
      <c r="D149" t="s">
        <v>13</v>
      </c>
      <c r="E149" s="2">
        <v>819</v>
      </c>
      <c r="F149" s="3">
        <v>510</v>
      </c>
      <c r="G149">
        <f>_xlfn.XLOOKUP(data9[[#This Row],[Product]],products[Product],products[Cost per unit])</f>
        <v>9.33</v>
      </c>
      <c r="H149">
        <f>data9[[#This Row],[Cost per Unit]]*data9[[#This Row],[Units]]</f>
        <v>4758.3</v>
      </c>
      <c r="I149" s="2">
        <f>data9[[#This Row],[Amount]]-data9[[#This Row],[Total Cost]]</f>
        <v>-3939.3</v>
      </c>
    </row>
    <row r="150" spans="2:9" x14ac:dyDescent="0.3">
      <c r="B150" t="s">
        <v>6</v>
      </c>
      <c r="C150" t="s">
        <v>39</v>
      </c>
      <c r="D150" t="s">
        <v>29</v>
      </c>
      <c r="E150" s="2">
        <v>3052</v>
      </c>
      <c r="F150" s="3">
        <v>378</v>
      </c>
      <c r="G150">
        <f>_xlfn.XLOOKUP(data9[[#This Row],[Product]],products[Product],products[Cost per unit])</f>
        <v>7.16</v>
      </c>
      <c r="H150">
        <f>data9[[#This Row],[Cost per Unit]]*data9[[#This Row],[Units]]</f>
        <v>2706.48</v>
      </c>
      <c r="I150" s="2">
        <f>data9[[#This Row],[Amount]]-data9[[#This Row],[Total Cost]]</f>
        <v>345.52</v>
      </c>
    </row>
    <row r="151" spans="2:9" x14ac:dyDescent="0.3">
      <c r="B151" t="s">
        <v>9</v>
      </c>
      <c r="C151" t="s">
        <v>34</v>
      </c>
      <c r="D151" t="s">
        <v>21</v>
      </c>
      <c r="E151" s="2">
        <v>6832</v>
      </c>
      <c r="F151" s="3">
        <v>27</v>
      </c>
      <c r="G151">
        <f>_xlfn.XLOOKUP(data9[[#This Row],[Product]],products[Product],products[Cost per unit])</f>
        <v>9</v>
      </c>
      <c r="H151">
        <f>data9[[#This Row],[Cost per Unit]]*data9[[#This Row],[Units]]</f>
        <v>243</v>
      </c>
      <c r="I151" s="2">
        <f>data9[[#This Row],[Amount]]-data9[[#This Row],[Total Cost]]</f>
        <v>6589</v>
      </c>
    </row>
    <row r="152" spans="2:9" x14ac:dyDescent="0.3">
      <c r="B152" t="s">
        <v>2</v>
      </c>
      <c r="C152" t="s">
        <v>39</v>
      </c>
      <c r="D152" t="s">
        <v>16</v>
      </c>
      <c r="E152" s="2">
        <v>2016</v>
      </c>
      <c r="F152" s="3">
        <v>117</v>
      </c>
      <c r="G152">
        <f>_xlfn.XLOOKUP(data9[[#This Row],[Product]],products[Product],products[Cost per unit])</f>
        <v>8.7899999999999991</v>
      </c>
      <c r="H152">
        <f>data9[[#This Row],[Cost per Unit]]*data9[[#This Row],[Units]]</f>
        <v>1028.4299999999998</v>
      </c>
      <c r="I152" s="2">
        <f>data9[[#This Row],[Amount]]-data9[[#This Row],[Total Cost]]</f>
        <v>987.57000000000016</v>
      </c>
    </row>
    <row r="153" spans="2:9" x14ac:dyDescent="0.3">
      <c r="B153" t="s">
        <v>6</v>
      </c>
      <c r="C153" t="s">
        <v>38</v>
      </c>
      <c r="D153" t="s">
        <v>21</v>
      </c>
      <c r="E153" s="2">
        <v>7322</v>
      </c>
      <c r="F153" s="3">
        <v>36</v>
      </c>
      <c r="G153">
        <f>_xlfn.XLOOKUP(data9[[#This Row],[Product]],products[Product],products[Cost per unit])</f>
        <v>9</v>
      </c>
      <c r="H153">
        <f>data9[[#This Row],[Cost per Unit]]*data9[[#This Row],[Units]]</f>
        <v>324</v>
      </c>
      <c r="I153" s="2">
        <f>data9[[#This Row],[Amount]]-data9[[#This Row],[Total Cost]]</f>
        <v>6998</v>
      </c>
    </row>
    <row r="154" spans="2:9" x14ac:dyDescent="0.3">
      <c r="B154" t="s">
        <v>8</v>
      </c>
      <c r="C154" t="s">
        <v>35</v>
      </c>
      <c r="D154" t="s">
        <v>33</v>
      </c>
      <c r="E154" s="2">
        <v>357</v>
      </c>
      <c r="F154" s="3">
        <v>126</v>
      </c>
      <c r="G154">
        <f>_xlfn.XLOOKUP(data9[[#This Row],[Product]],products[Product],products[Cost per unit])</f>
        <v>12.37</v>
      </c>
      <c r="H154">
        <f>data9[[#This Row],[Cost per Unit]]*data9[[#This Row],[Units]]</f>
        <v>1558.62</v>
      </c>
      <c r="I154" s="2">
        <f>data9[[#This Row],[Amount]]-data9[[#This Row],[Total Cost]]</f>
        <v>-1201.6199999999999</v>
      </c>
    </row>
    <row r="155" spans="2:9" x14ac:dyDescent="0.3">
      <c r="B155" t="s">
        <v>9</v>
      </c>
      <c r="C155" t="s">
        <v>39</v>
      </c>
      <c r="D155" t="s">
        <v>25</v>
      </c>
      <c r="E155" s="2">
        <v>3192</v>
      </c>
      <c r="F155" s="3">
        <v>72</v>
      </c>
      <c r="G155">
        <f>_xlfn.XLOOKUP(data9[[#This Row],[Product]],products[Product],products[Cost per unit])</f>
        <v>13.15</v>
      </c>
      <c r="H155">
        <f>data9[[#This Row],[Cost per Unit]]*data9[[#This Row],[Units]]</f>
        <v>946.80000000000007</v>
      </c>
      <c r="I155" s="2">
        <f>data9[[#This Row],[Amount]]-data9[[#This Row],[Total Cost]]</f>
        <v>2245.1999999999998</v>
      </c>
    </row>
    <row r="156" spans="2:9" x14ac:dyDescent="0.3">
      <c r="B156" t="s">
        <v>7</v>
      </c>
      <c r="C156" t="s">
        <v>36</v>
      </c>
      <c r="D156" t="s">
        <v>22</v>
      </c>
      <c r="E156" s="2">
        <v>8435</v>
      </c>
      <c r="F156" s="3">
        <v>42</v>
      </c>
      <c r="G156">
        <f>_xlfn.XLOOKUP(data9[[#This Row],[Product]],products[Product],products[Cost per unit])</f>
        <v>9.77</v>
      </c>
      <c r="H156">
        <f>data9[[#This Row],[Cost per Unit]]*data9[[#This Row],[Units]]</f>
        <v>410.34</v>
      </c>
      <c r="I156" s="2">
        <f>data9[[#This Row],[Amount]]-data9[[#This Row],[Total Cost]]</f>
        <v>8024.66</v>
      </c>
    </row>
    <row r="157" spans="2:9" x14ac:dyDescent="0.3">
      <c r="B157" t="s">
        <v>40</v>
      </c>
      <c r="C157" t="s">
        <v>39</v>
      </c>
      <c r="D157" t="s">
        <v>29</v>
      </c>
      <c r="E157" s="2">
        <v>0</v>
      </c>
      <c r="F157" s="3">
        <v>135</v>
      </c>
      <c r="G157">
        <f>_xlfn.XLOOKUP(data9[[#This Row],[Product]],products[Product],products[Cost per unit])</f>
        <v>7.16</v>
      </c>
      <c r="H157">
        <f>data9[[#This Row],[Cost per Unit]]*data9[[#This Row],[Units]]</f>
        <v>966.6</v>
      </c>
      <c r="I157" s="2">
        <f>data9[[#This Row],[Amount]]-data9[[#This Row],[Total Cost]]</f>
        <v>-966.6</v>
      </c>
    </row>
    <row r="158" spans="2:9" x14ac:dyDescent="0.3">
      <c r="B158" t="s">
        <v>7</v>
      </c>
      <c r="C158" t="s">
        <v>34</v>
      </c>
      <c r="D158" t="s">
        <v>24</v>
      </c>
      <c r="E158" s="2">
        <v>8862</v>
      </c>
      <c r="F158" s="3">
        <v>189</v>
      </c>
      <c r="G158">
        <f>_xlfn.XLOOKUP(data9[[#This Row],[Product]],products[Product],products[Cost per unit])</f>
        <v>4.97</v>
      </c>
      <c r="H158">
        <f>data9[[#This Row],[Cost per Unit]]*data9[[#This Row],[Units]]</f>
        <v>939.32999999999993</v>
      </c>
      <c r="I158" s="2">
        <f>data9[[#This Row],[Amount]]-data9[[#This Row],[Total Cost]]</f>
        <v>7922.67</v>
      </c>
    </row>
    <row r="159" spans="2:9" x14ac:dyDescent="0.3">
      <c r="B159" t="s">
        <v>6</v>
      </c>
      <c r="C159" t="s">
        <v>37</v>
      </c>
      <c r="D159" t="s">
        <v>28</v>
      </c>
      <c r="E159" s="2">
        <v>3556</v>
      </c>
      <c r="F159" s="3">
        <v>459</v>
      </c>
      <c r="G159">
        <f>_xlfn.XLOOKUP(data9[[#This Row],[Product]],products[Product],products[Cost per unit])</f>
        <v>10.38</v>
      </c>
      <c r="H159">
        <f>data9[[#This Row],[Cost per Unit]]*data9[[#This Row],[Units]]</f>
        <v>4764.42</v>
      </c>
      <c r="I159" s="2">
        <f>data9[[#This Row],[Amount]]-data9[[#This Row],[Total Cost]]</f>
        <v>-1208.42</v>
      </c>
    </row>
    <row r="160" spans="2:9" x14ac:dyDescent="0.3">
      <c r="B160" t="s">
        <v>5</v>
      </c>
      <c r="C160" t="s">
        <v>34</v>
      </c>
      <c r="D160" t="s">
        <v>15</v>
      </c>
      <c r="E160" s="2">
        <v>7280</v>
      </c>
      <c r="F160" s="3">
        <v>201</v>
      </c>
      <c r="G160">
        <f>_xlfn.XLOOKUP(data9[[#This Row],[Product]],products[Product],products[Cost per unit])</f>
        <v>11.73</v>
      </c>
      <c r="H160">
        <f>data9[[#This Row],[Cost per Unit]]*data9[[#This Row],[Units]]</f>
        <v>2357.73</v>
      </c>
      <c r="I160" s="2">
        <f>data9[[#This Row],[Amount]]-data9[[#This Row],[Total Cost]]</f>
        <v>4922.2700000000004</v>
      </c>
    </row>
    <row r="161" spans="2:9" x14ac:dyDescent="0.3">
      <c r="B161" t="s">
        <v>6</v>
      </c>
      <c r="C161" t="s">
        <v>34</v>
      </c>
      <c r="D161" t="s">
        <v>30</v>
      </c>
      <c r="E161" s="2">
        <v>3402</v>
      </c>
      <c r="F161" s="3">
        <v>366</v>
      </c>
      <c r="G161">
        <f>_xlfn.XLOOKUP(data9[[#This Row],[Product]],products[Product],products[Cost per unit])</f>
        <v>14.49</v>
      </c>
      <c r="H161">
        <f>data9[[#This Row],[Cost per Unit]]*data9[[#This Row],[Units]]</f>
        <v>5303.34</v>
      </c>
      <c r="I161" s="2">
        <f>data9[[#This Row],[Amount]]-data9[[#This Row],[Total Cost]]</f>
        <v>-1901.3400000000001</v>
      </c>
    </row>
    <row r="162" spans="2:9" x14ac:dyDescent="0.3">
      <c r="B162" t="s">
        <v>3</v>
      </c>
      <c r="C162" t="s">
        <v>37</v>
      </c>
      <c r="D162" t="s">
        <v>29</v>
      </c>
      <c r="E162" s="2">
        <v>4592</v>
      </c>
      <c r="F162" s="3">
        <v>324</v>
      </c>
      <c r="G162">
        <f>_xlfn.XLOOKUP(data9[[#This Row],[Product]],products[Product],products[Cost per unit])</f>
        <v>7.16</v>
      </c>
      <c r="H162">
        <f>data9[[#This Row],[Cost per Unit]]*data9[[#This Row],[Units]]</f>
        <v>2319.84</v>
      </c>
      <c r="I162" s="2">
        <f>data9[[#This Row],[Amount]]-data9[[#This Row],[Total Cost]]</f>
        <v>2272.16</v>
      </c>
    </row>
    <row r="163" spans="2:9" x14ac:dyDescent="0.3">
      <c r="B163" t="s">
        <v>9</v>
      </c>
      <c r="C163" t="s">
        <v>35</v>
      </c>
      <c r="D163" t="s">
        <v>15</v>
      </c>
      <c r="E163" s="2">
        <v>7833</v>
      </c>
      <c r="F163" s="3">
        <v>243</v>
      </c>
      <c r="G163">
        <f>_xlfn.XLOOKUP(data9[[#This Row],[Product]],products[Product],products[Cost per unit])</f>
        <v>11.73</v>
      </c>
      <c r="H163">
        <f>data9[[#This Row],[Cost per Unit]]*data9[[#This Row],[Units]]</f>
        <v>2850.3900000000003</v>
      </c>
      <c r="I163" s="2">
        <f>data9[[#This Row],[Amount]]-data9[[#This Row],[Total Cost]]</f>
        <v>4982.6099999999997</v>
      </c>
    </row>
    <row r="164" spans="2:9" x14ac:dyDescent="0.3">
      <c r="B164" t="s">
        <v>2</v>
      </c>
      <c r="C164" t="s">
        <v>39</v>
      </c>
      <c r="D164" t="s">
        <v>21</v>
      </c>
      <c r="E164" s="2">
        <v>7651</v>
      </c>
      <c r="F164" s="3">
        <v>213</v>
      </c>
      <c r="G164">
        <f>_xlfn.XLOOKUP(data9[[#This Row],[Product]],products[Product],products[Cost per unit])</f>
        <v>9</v>
      </c>
      <c r="H164">
        <f>data9[[#This Row],[Cost per Unit]]*data9[[#This Row],[Units]]</f>
        <v>1917</v>
      </c>
      <c r="I164" s="2">
        <f>data9[[#This Row],[Amount]]-data9[[#This Row],[Total Cost]]</f>
        <v>5734</v>
      </c>
    </row>
    <row r="165" spans="2:9" x14ac:dyDescent="0.3">
      <c r="B165" t="s">
        <v>40</v>
      </c>
      <c r="C165" t="s">
        <v>35</v>
      </c>
      <c r="D165" t="s">
        <v>30</v>
      </c>
      <c r="E165" s="2">
        <v>2275</v>
      </c>
      <c r="F165" s="3">
        <v>447</v>
      </c>
      <c r="G165">
        <f>_xlfn.XLOOKUP(data9[[#This Row],[Product]],products[Product],products[Cost per unit])</f>
        <v>14.49</v>
      </c>
      <c r="H165">
        <f>data9[[#This Row],[Cost per Unit]]*data9[[#This Row],[Units]]</f>
        <v>6477.03</v>
      </c>
      <c r="I165" s="2">
        <f>data9[[#This Row],[Amount]]-data9[[#This Row],[Total Cost]]</f>
        <v>-4202.03</v>
      </c>
    </row>
    <row r="166" spans="2:9" x14ac:dyDescent="0.3">
      <c r="B166" t="s">
        <v>40</v>
      </c>
      <c r="C166" t="s">
        <v>38</v>
      </c>
      <c r="D166" t="s">
        <v>13</v>
      </c>
      <c r="E166" s="2">
        <v>5670</v>
      </c>
      <c r="F166" s="3">
        <v>297</v>
      </c>
      <c r="G166">
        <f>_xlfn.XLOOKUP(data9[[#This Row],[Product]],products[Product],products[Cost per unit])</f>
        <v>9.33</v>
      </c>
      <c r="H166">
        <f>data9[[#This Row],[Cost per Unit]]*data9[[#This Row],[Units]]</f>
        <v>2771.01</v>
      </c>
      <c r="I166" s="2">
        <f>data9[[#This Row],[Amount]]-data9[[#This Row],[Total Cost]]</f>
        <v>2898.99</v>
      </c>
    </row>
    <row r="167" spans="2:9" x14ac:dyDescent="0.3">
      <c r="B167" t="s">
        <v>7</v>
      </c>
      <c r="C167" t="s">
        <v>35</v>
      </c>
      <c r="D167" t="s">
        <v>16</v>
      </c>
      <c r="E167" s="2">
        <v>2135</v>
      </c>
      <c r="F167" s="3">
        <v>27</v>
      </c>
      <c r="G167">
        <f>_xlfn.XLOOKUP(data9[[#This Row],[Product]],products[Product],products[Cost per unit])</f>
        <v>8.7899999999999991</v>
      </c>
      <c r="H167">
        <f>data9[[#This Row],[Cost per Unit]]*data9[[#This Row],[Units]]</f>
        <v>237.32999999999998</v>
      </c>
      <c r="I167" s="2">
        <f>data9[[#This Row],[Amount]]-data9[[#This Row],[Total Cost]]</f>
        <v>1897.67</v>
      </c>
    </row>
    <row r="168" spans="2:9" x14ac:dyDescent="0.3">
      <c r="B168" t="s">
        <v>40</v>
      </c>
      <c r="C168" t="s">
        <v>34</v>
      </c>
      <c r="D168" t="s">
        <v>23</v>
      </c>
      <c r="E168" s="2">
        <v>2779</v>
      </c>
      <c r="F168" s="3">
        <v>75</v>
      </c>
      <c r="G168">
        <f>_xlfn.XLOOKUP(data9[[#This Row],[Product]],products[Product],products[Cost per unit])</f>
        <v>6.49</v>
      </c>
      <c r="H168">
        <f>data9[[#This Row],[Cost per Unit]]*data9[[#This Row],[Units]]</f>
        <v>486.75</v>
      </c>
      <c r="I168" s="2">
        <f>data9[[#This Row],[Amount]]-data9[[#This Row],[Total Cost]]</f>
        <v>2292.25</v>
      </c>
    </row>
    <row r="169" spans="2:9" x14ac:dyDescent="0.3">
      <c r="B169" t="s">
        <v>10</v>
      </c>
      <c r="C169" t="s">
        <v>39</v>
      </c>
      <c r="D169" t="s">
        <v>33</v>
      </c>
      <c r="E169" s="2">
        <v>12950</v>
      </c>
      <c r="F169" s="3">
        <v>30</v>
      </c>
      <c r="G169">
        <f>_xlfn.XLOOKUP(data9[[#This Row],[Product]],products[Product],products[Cost per unit])</f>
        <v>12.37</v>
      </c>
      <c r="H169">
        <f>data9[[#This Row],[Cost per Unit]]*data9[[#This Row],[Units]]</f>
        <v>371.09999999999997</v>
      </c>
      <c r="I169" s="2">
        <f>data9[[#This Row],[Amount]]-data9[[#This Row],[Total Cost]]</f>
        <v>12578.9</v>
      </c>
    </row>
    <row r="170" spans="2:9" x14ac:dyDescent="0.3">
      <c r="B170" t="s">
        <v>7</v>
      </c>
      <c r="C170" t="s">
        <v>36</v>
      </c>
      <c r="D170" t="s">
        <v>18</v>
      </c>
      <c r="E170" s="2">
        <v>2646</v>
      </c>
      <c r="F170" s="3">
        <v>177</v>
      </c>
      <c r="G170">
        <f>_xlfn.XLOOKUP(data9[[#This Row],[Product]],products[Product],products[Cost per unit])</f>
        <v>6.47</v>
      </c>
      <c r="H170">
        <f>data9[[#This Row],[Cost per Unit]]*data9[[#This Row],[Units]]</f>
        <v>1145.19</v>
      </c>
      <c r="I170" s="2">
        <f>data9[[#This Row],[Amount]]-data9[[#This Row],[Total Cost]]</f>
        <v>1500.81</v>
      </c>
    </row>
    <row r="171" spans="2:9" x14ac:dyDescent="0.3">
      <c r="B171" t="s">
        <v>40</v>
      </c>
      <c r="C171" t="s">
        <v>34</v>
      </c>
      <c r="D171" t="s">
        <v>33</v>
      </c>
      <c r="E171" s="2">
        <v>3794</v>
      </c>
      <c r="F171" s="3">
        <v>159</v>
      </c>
      <c r="G171">
        <f>_xlfn.XLOOKUP(data9[[#This Row],[Product]],products[Product],products[Cost per unit])</f>
        <v>12.37</v>
      </c>
      <c r="H171">
        <f>data9[[#This Row],[Cost per Unit]]*data9[[#This Row],[Units]]</f>
        <v>1966.83</v>
      </c>
      <c r="I171" s="2">
        <f>data9[[#This Row],[Amount]]-data9[[#This Row],[Total Cost]]</f>
        <v>1827.17</v>
      </c>
    </row>
    <row r="172" spans="2:9" x14ac:dyDescent="0.3">
      <c r="B172" t="s">
        <v>3</v>
      </c>
      <c r="C172" t="s">
        <v>35</v>
      </c>
      <c r="D172" t="s">
        <v>33</v>
      </c>
      <c r="E172" s="2">
        <v>819</v>
      </c>
      <c r="F172" s="3">
        <v>306</v>
      </c>
      <c r="G172">
        <f>_xlfn.XLOOKUP(data9[[#This Row],[Product]],products[Product],products[Cost per unit])</f>
        <v>12.37</v>
      </c>
      <c r="H172">
        <f>data9[[#This Row],[Cost per Unit]]*data9[[#This Row],[Units]]</f>
        <v>3785.22</v>
      </c>
      <c r="I172" s="2">
        <f>data9[[#This Row],[Amount]]-data9[[#This Row],[Total Cost]]</f>
        <v>-2966.22</v>
      </c>
    </row>
    <row r="173" spans="2:9" x14ac:dyDescent="0.3">
      <c r="B173" t="s">
        <v>3</v>
      </c>
      <c r="C173" t="s">
        <v>34</v>
      </c>
      <c r="D173" t="s">
        <v>20</v>
      </c>
      <c r="E173" s="2">
        <v>2583</v>
      </c>
      <c r="F173" s="3">
        <v>18</v>
      </c>
      <c r="G173">
        <f>_xlfn.XLOOKUP(data9[[#This Row],[Product]],products[Product],products[Cost per unit])</f>
        <v>10.62</v>
      </c>
      <c r="H173">
        <f>data9[[#This Row],[Cost per Unit]]*data9[[#This Row],[Units]]</f>
        <v>191.16</v>
      </c>
      <c r="I173" s="2">
        <f>data9[[#This Row],[Amount]]-data9[[#This Row],[Total Cost]]</f>
        <v>2391.84</v>
      </c>
    </row>
    <row r="174" spans="2:9" x14ac:dyDescent="0.3">
      <c r="B174" t="s">
        <v>7</v>
      </c>
      <c r="C174" t="s">
        <v>35</v>
      </c>
      <c r="D174" t="s">
        <v>19</v>
      </c>
      <c r="E174" s="2">
        <v>4585</v>
      </c>
      <c r="F174" s="3">
        <v>240</v>
      </c>
      <c r="G174">
        <f>_xlfn.XLOOKUP(data9[[#This Row],[Product]],products[Product],products[Cost per unit])</f>
        <v>7.64</v>
      </c>
      <c r="H174">
        <f>data9[[#This Row],[Cost per Unit]]*data9[[#This Row],[Units]]</f>
        <v>1833.6</v>
      </c>
      <c r="I174" s="2">
        <f>data9[[#This Row],[Amount]]-data9[[#This Row],[Total Cost]]</f>
        <v>2751.4</v>
      </c>
    </row>
    <row r="175" spans="2:9" x14ac:dyDescent="0.3">
      <c r="B175" t="s">
        <v>5</v>
      </c>
      <c r="C175" t="s">
        <v>34</v>
      </c>
      <c r="D175" t="s">
        <v>33</v>
      </c>
      <c r="E175" s="2">
        <v>1652</v>
      </c>
      <c r="F175" s="3">
        <v>93</v>
      </c>
      <c r="G175">
        <f>_xlfn.XLOOKUP(data9[[#This Row],[Product]],products[Product],products[Cost per unit])</f>
        <v>12.37</v>
      </c>
      <c r="H175">
        <f>data9[[#This Row],[Cost per Unit]]*data9[[#This Row],[Units]]</f>
        <v>1150.4099999999999</v>
      </c>
      <c r="I175" s="2">
        <f>data9[[#This Row],[Amount]]-data9[[#This Row],[Total Cost]]</f>
        <v>501.59000000000015</v>
      </c>
    </row>
    <row r="176" spans="2:9" x14ac:dyDescent="0.3">
      <c r="B176" t="s">
        <v>10</v>
      </c>
      <c r="C176" t="s">
        <v>34</v>
      </c>
      <c r="D176" t="s">
        <v>26</v>
      </c>
      <c r="E176" s="2">
        <v>4991</v>
      </c>
      <c r="F176" s="3">
        <v>9</v>
      </c>
      <c r="G176">
        <f>_xlfn.XLOOKUP(data9[[#This Row],[Product]],products[Product],products[Cost per unit])</f>
        <v>5.6</v>
      </c>
      <c r="H176">
        <f>data9[[#This Row],[Cost per Unit]]*data9[[#This Row],[Units]]</f>
        <v>50.4</v>
      </c>
      <c r="I176" s="2">
        <f>data9[[#This Row],[Amount]]-data9[[#This Row],[Total Cost]]</f>
        <v>4940.6000000000004</v>
      </c>
    </row>
    <row r="177" spans="2:9" x14ac:dyDescent="0.3">
      <c r="B177" t="s">
        <v>8</v>
      </c>
      <c r="C177" t="s">
        <v>34</v>
      </c>
      <c r="D177" t="s">
        <v>16</v>
      </c>
      <c r="E177" s="2">
        <v>2009</v>
      </c>
      <c r="F177" s="3">
        <v>219</v>
      </c>
      <c r="G177">
        <f>_xlfn.XLOOKUP(data9[[#This Row],[Product]],products[Product],products[Cost per unit])</f>
        <v>8.7899999999999991</v>
      </c>
      <c r="H177">
        <f>data9[[#This Row],[Cost per Unit]]*data9[[#This Row],[Units]]</f>
        <v>1925.0099999999998</v>
      </c>
      <c r="I177" s="2">
        <f>data9[[#This Row],[Amount]]-data9[[#This Row],[Total Cost]]</f>
        <v>83.990000000000236</v>
      </c>
    </row>
    <row r="178" spans="2:9" x14ac:dyDescent="0.3">
      <c r="B178" t="s">
        <v>2</v>
      </c>
      <c r="C178" t="s">
        <v>39</v>
      </c>
      <c r="D178" t="s">
        <v>22</v>
      </c>
      <c r="E178" s="2">
        <v>1568</v>
      </c>
      <c r="F178" s="3">
        <v>141</v>
      </c>
      <c r="G178">
        <f>_xlfn.XLOOKUP(data9[[#This Row],[Product]],products[Product],products[Cost per unit])</f>
        <v>9.77</v>
      </c>
      <c r="H178">
        <f>data9[[#This Row],[Cost per Unit]]*data9[[#This Row],[Units]]</f>
        <v>1377.57</v>
      </c>
      <c r="I178" s="2">
        <f>data9[[#This Row],[Amount]]-data9[[#This Row],[Total Cost]]</f>
        <v>190.43000000000006</v>
      </c>
    </row>
    <row r="179" spans="2:9" x14ac:dyDescent="0.3">
      <c r="B179" t="s">
        <v>41</v>
      </c>
      <c r="C179" t="s">
        <v>37</v>
      </c>
      <c r="D179" t="s">
        <v>20</v>
      </c>
      <c r="E179" s="2">
        <v>3388</v>
      </c>
      <c r="F179" s="3">
        <v>123</v>
      </c>
      <c r="G179">
        <f>_xlfn.XLOOKUP(data9[[#This Row],[Product]],products[Product],products[Cost per unit])</f>
        <v>10.62</v>
      </c>
      <c r="H179">
        <f>data9[[#This Row],[Cost per Unit]]*data9[[#This Row],[Units]]</f>
        <v>1306.26</v>
      </c>
      <c r="I179" s="2">
        <f>data9[[#This Row],[Amount]]-data9[[#This Row],[Total Cost]]</f>
        <v>2081.7399999999998</v>
      </c>
    </row>
    <row r="180" spans="2:9" x14ac:dyDescent="0.3">
      <c r="B180" t="s">
        <v>40</v>
      </c>
      <c r="C180" t="s">
        <v>38</v>
      </c>
      <c r="D180" t="s">
        <v>24</v>
      </c>
      <c r="E180" s="2">
        <v>623</v>
      </c>
      <c r="F180" s="3">
        <v>51</v>
      </c>
      <c r="G180">
        <f>_xlfn.XLOOKUP(data9[[#This Row],[Product]],products[Product],products[Cost per unit])</f>
        <v>4.97</v>
      </c>
      <c r="H180">
        <f>data9[[#This Row],[Cost per Unit]]*data9[[#This Row],[Units]]</f>
        <v>253.47</v>
      </c>
      <c r="I180" s="2">
        <f>data9[[#This Row],[Amount]]-data9[[#This Row],[Total Cost]]</f>
        <v>369.53</v>
      </c>
    </row>
    <row r="181" spans="2:9" x14ac:dyDescent="0.3">
      <c r="B181" t="s">
        <v>6</v>
      </c>
      <c r="C181" t="s">
        <v>36</v>
      </c>
      <c r="D181" t="s">
        <v>4</v>
      </c>
      <c r="E181" s="2">
        <v>10073</v>
      </c>
      <c r="F181" s="3">
        <v>120</v>
      </c>
      <c r="G181">
        <f>_xlfn.XLOOKUP(data9[[#This Row],[Product]],products[Product],products[Cost per unit])</f>
        <v>11.88</v>
      </c>
      <c r="H181">
        <f>data9[[#This Row],[Cost per Unit]]*data9[[#This Row],[Units]]</f>
        <v>1425.6000000000001</v>
      </c>
      <c r="I181" s="2">
        <f>data9[[#This Row],[Amount]]-data9[[#This Row],[Total Cost]]</f>
        <v>8647.4</v>
      </c>
    </row>
    <row r="182" spans="2:9" x14ac:dyDescent="0.3">
      <c r="B182" t="s">
        <v>8</v>
      </c>
      <c r="C182" t="s">
        <v>39</v>
      </c>
      <c r="D182" t="s">
        <v>26</v>
      </c>
      <c r="E182" s="2">
        <v>1561</v>
      </c>
      <c r="F182" s="3">
        <v>27</v>
      </c>
      <c r="G182">
        <f>_xlfn.XLOOKUP(data9[[#This Row],[Product]],products[Product],products[Cost per unit])</f>
        <v>5.6</v>
      </c>
      <c r="H182">
        <f>data9[[#This Row],[Cost per Unit]]*data9[[#This Row],[Units]]</f>
        <v>151.19999999999999</v>
      </c>
      <c r="I182" s="2">
        <f>data9[[#This Row],[Amount]]-data9[[#This Row],[Total Cost]]</f>
        <v>1409.8</v>
      </c>
    </row>
    <row r="183" spans="2:9" x14ac:dyDescent="0.3">
      <c r="B183" t="s">
        <v>9</v>
      </c>
      <c r="C183" t="s">
        <v>36</v>
      </c>
      <c r="D183" t="s">
        <v>27</v>
      </c>
      <c r="E183" s="2">
        <v>11522</v>
      </c>
      <c r="F183" s="3">
        <v>204</v>
      </c>
      <c r="G183">
        <f>_xlfn.XLOOKUP(data9[[#This Row],[Product]],products[Product],products[Cost per unit])</f>
        <v>16.73</v>
      </c>
      <c r="H183">
        <f>data9[[#This Row],[Cost per Unit]]*data9[[#This Row],[Units]]</f>
        <v>3412.92</v>
      </c>
      <c r="I183" s="2">
        <f>data9[[#This Row],[Amount]]-data9[[#This Row],[Total Cost]]</f>
        <v>8109.08</v>
      </c>
    </row>
    <row r="184" spans="2:9" x14ac:dyDescent="0.3">
      <c r="B184" t="s">
        <v>6</v>
      </c>
      <c r="C184" t="s">
        <v>38</v>
      </c>
      <c r="D184" t="s">
        <v>13</v>
      </c>
      <c r="E184" s="2">
        <v>2317</v>
      </c>
      <c r="F184" s="3">
        <v>123</v>
      </c>
      <c r="G184">
        <f>_xlfn.XLOOKUP(data9[[#This Row],[Product]],products[Product],products[Cost per unit])</f>
        <v>9.33</v>
      </c>
      <c r="H184">
        <f>data9[[#This Row],[Cost per Unit]]*data9[[#This Row],[Units]]</f>
        <v>1147.5899999999999</v>
      </c>
      <c r="I184" s="2">
        <f>data9[[#This Row],[Amount]]-data9[[#This Row],[Total Cost]]</f>
        <v>1169.4100000000001</v>
      </c>
    </row>
    <row r="185" spans="2:9" x14ac:dyDescent="0.3">
      <c r="B185" t="s">
        <v>10</v>
      </c>
      <c r="C185" t="s">
        <v>37</v>
      </c>
      <c r="D185" t="s">
        <v>28</v>
      </c>
      <c r="E185" s="2">
        <v>3059</v>
      </c>
      <c r="F185" s="3">
        <v>27</v>
      </c>
      <c r="G185">
        <f>_xlfn.XLOOKUP(data9[[#This Row],[Product]],products[Product],products[Cost per unit])</f>
        <v>10.38</v>
      </c>
      <c r="H185">
        <f>data9[[#This Row],[Cost per Unit]]*data9[[#This Row],[Units]]</f>
        <v>280.26000000000005</v>
      </c>
      <c r="I185" s="2">
        <f>data9[[#This Row],[Amount]]-data9[[#This Row],[Total Cost]]</f>
        <v>2778.74</v>
      </c>
    </row>
    <row r="186" spans="2:9" x14ac:dyDescent="0.3">
      <c r="B186" t="s">
        <v>41</v>
      </c>
      <c r="C186" t="s">
        <v>37</v>
      </c>
      <c r="D186" t="s">
        <v>26</v>
      </c>
      <c r="E186" s="2">
        <v>2324</v>
      </c>
      <c r="F186" s="3">
        <v>177</v>
      </c>
      <c r="G186">
        <f>_xlfn.XLOOKUP(data9[[#This Row],[Product]],products[Product],products[Cost per unit])</f>
        <v>5.6</v>
      </c>
      <c r="H186">
        <f>data9[[#This Row],[Cost per Unit]]*data9[[#This Row],[Units]]</f>
        <v>991.19999999999993</v>
      </c>
      <c r="I186" s="2">
        <f>data9[[#This Row],[Amount]]-data9[[#This Row],[Total Cost]]</f>
        <v>1332.8000000000002</v>
      </c>
    </row>
    <row r="187" spans="2:9" x14ac:dyDescent="0.3">
      <c r="B187" t="s">
        <v>3</v>
      </c>
      <c r="C187" t="s">
        <v>39</v>
      </c>
      <c r="D187" t="s">
        <v>26</v>
      </c>
      <c r="E187" s="2">
        <v>4956</v>
      </c>
      <c r="F187" s="3">
        <v>171</v>
      </c>
      <c r="G187">
        <f>_xlfn.XLOOKUP(data9[[#This Row],[Product]],products[Product],products[Cost per unit])</f>
        <v>5.6</v>
      </c>
      <c r="H187">
        <f>data9[[#This Row],[Cost per Unit]]*data9[[#This Row],[Units]]</f>
        <v>957.59999999999991</v>
      </c>
      <c r="I187" s="2">
        <f>data9[[#This Row],[Amount]]-data9[[#This Row],[Total Cost]]</f>
        <v>3998.4</v>
      </c>
    </row>
    <row r="188" spans="2:9" x14ac:dyDescent="0.3">
      <c r="B188" t="s">
        <v>10</v>
      </c>
      <c r="C188" t="s">
        <v>34</v>
      </c>
      <c r="D188" t="s">
        <v>19</v>
      </c>
      <c r="E188" s="2">
        <v>5355</v>
      </c>
      <c r="F188" s="3">
        <v>204</v>
      </c>
      <c r="G188">
        <f>_xlfn.XLOOKUP(data9[[#This Row],[Product]],products[Product],products[Cost per unit])</f>
        <v>7.64</v>
      </c>
      <c r="H188">
        <f>data9[[#This Row],[Cost per Unit]]*data9[[#This Row],[Units]]</f>
        <v>1558.56</v>
      </c>
      <c r="I188" s="2">
        <f>data9[[#This Row],[Amount]]-data9[[#This Row],[Total Cost]]</f>
        <v>3796.44</v>
      </c>
    </row>
    <row r="189" spans="2:9" x14ac:dyDescent="0.3">
      <c r="B189" t="s">
        <v>3</v>
      </c>
      <c r="C189" t="s">
        <v>34</v>
      </c>
      <c r="D189" t="s">
        <v>14</v>
      </c>
      <c r="E189" s="2">
        <v>7259</v>
      </c>
      <c r="F189" s="3">
        <v>276</v>
      </c>
      <c r="G189">
        <f>_xlfn.XLOOKUP(data9[[#This Row],[Product]],products[Product],products[Cost per unit])</f>
        <v>11.7</v>
      </c>
      <c r="H189">
        <f>data9[[#This Row],[Cost per Unit]]*data9[[#This Row],[Units]]</f>
        <v>3229.2</v>
      </c>
      <c r="I189" s="2">
        <f>data9[[#This Row],[Amount]]-data9[[#This Row],[Total Cost]]</f>
        <v>4029.8</v>
      </c>
    </row>
    <row r="190" spans="2:9" x14ac:dyDescent="0.3">
      <c r="B190" t="s">
        <v>8</v>
      </c>
      <c r="C190" t="s">
        <v>37</v>
      </c>
      <c r="D190" t="s">
        <v>26</v>
      </c>
      <c r="E190" s="2">
        <v>6279</v>
      </c>
      <c r="F190" s="3">
        <v>45</v>
      </c>
      <c r="G190">
        <f>_xlfn.XLOOKUP(data9[[#This Row],[Product]],products[Product],products[Cost per unit])</f>
        <v>5.6</v>
      </c>
      <c r="H190">
        <f>data9[[#This Row],[Cost per Unit]]*data9[[#This Row],[Units]]</f>
        <v>251.99999999999997</v>
      </c>
      <c r="I190" s="2">
        <f>data9[[#This Row],[Amount]]-data9[[#This Row],[Total Cost]]</f>
        <v>6027</v>
      </c>
    </row>
    <row r="191" spans="2:9" x14ac:dyDescent="0.3">
      <c r="B191" t="s">
        <v>40</v>
      </c>
      <c r="C191" t="s">
        <v>38</v>
      </c>
      <c r="D191" t="s">
        <v>29</v>
      </c>
      <c r="E191" s="2">
        <v>2541</v>
      </c>
      <c r="F191" s="3">
        <v>45</v>
      </c>
      <c r="G191">
        <f>_xlfn.XLOOKUP(data9[[#This Row],[Product]],products[Product],products[Cost per unit])</f>
        <v>7.16</v>
      </c>
      <c r="H191">
        <f>data9[[#This Row],[Cost per Unit]]*data9[[#This Row],[Units]]</f>
        <v>322.2</v>
      </c>
      <c r="I191" s="2">
        <f>data9[[#This Row],[Amount]]-data9[[#This Row],[Total Cost]]</f>
        <v>2218.8000000000002</v>
      </c>
    </row>
    <row r="192" spans="2:9" x14ac:dyDescent="0.3">
      <c r="B192" t="s">
        <v>6</v>
      </c>
      <c r="C192" t="s">
        <v>35</v>
      </c>
      <c r="D192" t="s">
        <v>27</v>
      </c>
      <c r="E192" s="2">
        <v>3864</v>
      </c>
      <c r="F192" s="3">
        <v>177</v>
      </c>
      <c r="G192">
        <f>_xlfn.XLOOKUP(data9[[#This Row],[Product]],products[Product],products[Cost per unit])</f>
        <v>16.73</v>
      </c>
      <c r="H192">
        <f>data9[[#This Row],[Cost per Unit]]*data9[[#This Row],[Units]]</f>
        <v>2961.21</v>
      </c>
      <c r="I192" s="2">
        <f>data9[[#This Row],[Amount]]-data9[[#This Row],[Total Cost]]</f>
        <v>902.79</v>
      </c>
    </row>
    <row r="193" spans="2:9" x14ac:dyDescent="0.3">
      <c r="B193" t="s">
        <v>5</v>
      </c>
      <c r="C193" t="s">
        <v>36</v>
      </c>
      <c r="D193" t="s">
        <v>13</v>
      </c>
      <c r="E193" s="2">
        <v>6146</v>
      </c>
      <c r="F193" s="3">
        <v>63</v>
      </c>
      <c r="G193">
        <f>_xlfn.XLOOKUP(data9[[#This Row],[Product]],products[Product],products[Cost per unit])</f>
        <v>9.33</v>
      </c>
      <c r="H193">
        <f>data9[[#This Row],[Cost per Unit]]*data9[[#This Row],[Units]]</f>
        <v>587.79</v>
      </c>
      <c r="I193" s="2">
        <f>data9[[#This Row],[Amount]]-data9[[#This Row],[Total Cost]]</f>
        <v>5558.21</v>
      </c>
    </row>
    <row r="194" spans="2:9" x14ac:dyDescent="0.3">
      <c r="B194" t="s">
        <v>9</v>
      </c>
      <c r="C194" t="s">
        <v>39</v>
      </c>
      <c r="D194" t="s">
        <v>18</v>
      </c>
      <c r="E194" s="2">
        <v>2639</v>
      </c>
      <c r="F194" s="3">
        <v>204</v>
      </c>
      <c r="G194">
        <f>_xlfn.XLOOKUP(data9[[#This Row],[Product]],products[Product],products[Cost per unit])</f>
        <v>6.47</v>
      </c>
      <c r="H194">
        <f>data9[[#This Row],[Cost per Unit]]*data9[[#This Row],[Units]]</f>
        <v>1319.8799999999999</v>
      </c>
      <c r="I194" s="2">
        <f>data9[[#This Row],[Amount]]-data9[[#This Row],[Total Cost]]</f>
        <v>1319.1200000000001</v>
      </c>
    </row>
    <row r="195" spans="2:9" x14ac:dyDescent="0.3">
      <c r="B195" t="s">
        <v>8</v>
      </c>
      <c r="C195" t="s">
        <v>37</v>
      </c>
      <c r="D195" t="s">
        <v>22</v>
      </c>
      <c r="E195" s="2">
        <v>1890</v>
      </c>
      <c r="F195" s="3">
        <v>195</v>
      </c>
      <c r="G195">
        <f>_xlfn.XLOOKUP(data9[[#This Row],[Product]],products[Product],products[Cost per unit])</f>
        <v>9.77</v>
      </c>
      <c r="H195">
        <f>data9[[#This Row],[Cost per Unit]]*data9[[#This Row],[Units]]</f>
        <v>1905.1499999999999</v>
      </c>
      <c r="I195" s="2">
        <f>data9[[#This Row],[Amount]]-data9[[#This Row],[Total Cost]]</f>
        <v>-15.149999999999864</v>
      </c>
    </row>
    <row r="196" spans="2:9" x14ac:dyDescent="0.3">
      <c r="B196" t="s">
        <v>7</v>
      </c>
      <c r="C196" t="s">
        <v>34</v>
      </c>
      <c r="D196" t="s">
        <v>14</v>
      </c>
      <c r="E196" s="2">
        <v>1932</v>
      </c>
      <c r="F196" s="3">
        <v>369</v>
      </c>
      <c r="G196">
        <f>_xlfn.XLOOKUP(data9[[#This Row],[Product]],products[Product],products[Cost per unit])</f>
        <v>11.7</v>
      </c>
      <c r="H196">
        <f>data9[[#This Row],[Cost per Unit]]*data9[[#This Row],[Units]]</f>
        <v>4317.3</v>
      </c>
      <c r="I196" s="2">
        <f>data9[[#This Row],[Amount]]-data9[[#This Row],[Total Cost]]</f>
        <v>-2385.3000000000002</v>
      </c>
    </row>
    <row r="197" spans="2:9" x14ac:dyDescent="0.3">
      <c r="B197" t="s">
        <v>3</v>
      </c>
      <c r="C197" t="s">
        <v>34</v>
      </c>
      <c r="D197" t="s">
        <v>25</v>
      </c>
      <c r="E197" s="2">
        <v>6300</v>
      </c>
      <c r="F197" s="3">
        <v>42</v>
      </c>
      <c r="G197">
        <f>_xlfn.XLOOKUP(data9[[#This Row],[Product]],products[Product],products[Cost per unit])</f>
        <v>13.15</v>
      </c>
      <c r="H197">
        <f>data9[[#This Row],[Cost per Unit]]*data9[[#This Row],[Units]]</f>
        <v>552.30000000000007</v>
      </c>
      <c r="I197" s="2">
        <f>data9[[#This Row],[Amount]]-data9[[#This Row],[Total Cost]]</f>
        <v>5747.7</v>
      </c>
    </row>
    <row r="198" spans="2:9" x14ac:dyDescent="0.3">
      <c r="B198" t="s">
        <v>6</v>
      </c>
      <c r="C198" t="s">
        <v>37</v>
      </c>
      <c r="D198" t="s">
        <v>30</v>
      </c>
      <c r="E198" s="2">
        <v>560</v>
      </c>
      <c r="F198" s="3">
        <v>81</v>
      </c>
      <c r="G198">
        <f>_xlfn.XLOOKUP(data9[[#This Row],[Product]],products[Product],products[Cost per unit])</f>
        <v>14.49</v>
      </c>
      <c r="H198">
        <f>data9[[#This Row],[Cost per Unit]]*data9[[#This Row],[Units]]</f>
        <v>1173.69</v>
      </c>
      <c r="I198" s="2">
        <f>data9[[#This Row],[Amount]]-data9[[#This Row],[Total Cost]]</f>
        <v>-613.69000000000005</v>
      </c>
    </row>
    <row r="199" spans="2:9" x14ac:dyDescent="0.3">
      <c r="B199" t="s">
        <v>9</v>
      </c>
      <c r="C199" t="s">
        <v>37</v>
      </c>
      <c r="D199" t="s">
        <v>26</v>
      </c>
      <c r="E199" s="2">
        <v>2856</v>
      </c>
      <c r="F199" s="3">
        <v>246</v>
      </c>
      <c r="G199">
        <f>_xlfn.XLOOKUP(data9[[#This Row],[Product]],products[Product],products[Cost per unit])</f>
        <v>5.6</v>
      </c>
      <c r="H199">
        <f>data9[[#This Row],[Cost per Unit]]*data9[[#This Row],[Units]]</f>
        <v>1377.6</v>
      </c>
      <c r="I199" s="2">
        <f>data9[[#This Row],[Amount]]-data9[[#This Row],[Total Cost]]</f>
        <v>1478.4</v>
      </c>
    </row>
    <row r="200" spans="2:9" x14ac:dyDescent="0.3">
      <c r="B200" t="s">
        <v>9</v>
      </c>
      <c r="C200" t="s">
        <v>34</v>
      </c>
      <c r="D200" t="s">
        <v>17</v>
      </c>
      <c r="E200" s="2">
        <v>707</v>
      </c>
      <c r="F200" s="3">
        <v>174</v>
      </c>
      <c r="G200">
        <f>_xlfn.XLOOKUP(data9[[#This Row],[Product]],products[Product],products[Cost per unit])</f>
        <v>3.11</v>
      </c>
      <c r="H200">
        <f>data9[[#This Row],[Cost per Unit]]*data9[[#This Row],[Units]]</f>
        <v>541.14</v>
      </c>
      <c r="I200" s="2">
        <f>data9[[#This Row],[Amount]]-data9[[#This Row],[Total Cost]]</f>
        <v>165.86</v>
      </c>
    </row>
    <row r="201" spans="2:9" x14ac:dyDescent="0.3">
      <c r="B201" t="s">
        <v>8</v>
      </c>
      <c r="C201" t="s">
        <v>35</v>
      </c>
      <c r="D201" t="s">
        <v>30</v>
      </c>
      <c r="E201" s="2">
        <v>3598</v>
      </c>
      <c r="F201" s="3">
        <v>81</v>
      </c>
      <c r="G201">
        <f>_xlfn.XLOOKUP(data9[[#This Row],[Product]],products[Product],products[Cost per unit])</f>
        <v>14.49</v>
      </c>
      <c r="H201">
        <f>data9[[#This Row],[Cost per Unit]]*data9[[#This Row],[Units]]</f>
        <v>1173.69</v>
      </c>
      <c r="I201" s="2">
        <f>data9[[#This Row],[Amount]]-data9[[#This Row],[Total Cost]]</f>
        <v>2424.31</v>
      </c>
    </row>
    <row r="202" spans="2:9" x14ac:dyDescent="0.3">
      <c r="B202" t="s">
        <v>40</v>
      </c>
      <c r="C202" t="s">
        <v>35</v>
      </c>
      <c r="D202" t="s">
        <v>22</v>
      </c>
      <c r="E202" s="2">
        <v>6853</v>
      </c>
      <c r="F202" s="3">
        <v>372</v>
      </c>
      <c r="G202">
        <f>_xlfn.XLOOKUP(data9[[#This Row],[Product]],products[Product],products[Cost per unit])</f>
        <v>9.77</v>
      </c>
      <c r="H202">
        <f>data9[[#This Row],[Cost per Unit]]*data9[[#This Row],[Units]]</f>
        <v>3634.44</v>
      </c>
      <c r="I202" s="2">
        <f>data9[[#This Row],[Amount]]-data9[[#This Row],[Total Cost]]</f>
        <v>3218.56</v>
      </c>
    </row>
    <row r="203" spans="2:9" x14ac:dyDescent="0.3">
      <c r="B203" t="s">
        <v>40</v>
      </c>
      <c r="C203" t="s">
        <v>35</v>
      </c>
      <c r="D203" t="s">
        <v>16</v>
      </c>
      <c r="E203" s="2">
        <v>4725</v>
      </c>
      <c r="F203" s="3">
        <v>174</v>
      </c>
      <c r="G203">
        <f>_xlfn.XLOOKUP(data9[[#This Row],[Product]],products[Product],products[Cost per unit])</f>
        <v>8.7899999999999991</v>
      </c>
      <c r="H203">
        <f>data9[[#This Row],[Cost per Unit]]*data9[[#This Row],[Units]]</f>
        <v>1529.4599999999998</v>
      </c>
      <c r="I203" s="2">
        <f>data9[[#This Row],[Amount]]-data9[[#This Row],[Total Cost]]</f>
        <v>3195.54</v>
      </c>
    </row>
    <row r="204" spans="2:9" x14ac:dyDescent="0.3">
      <c r="B204" t="s">
        <v>41</v>
      </c>
      <c r="C204" t="s">
        <v>36</v>
      </c>
      <c r="D204" t="s">
        <v>32</v>
      </c>
      <c r="E204" s="2">
        <v>10304</v>
      </c>
      <c r="F204" s="3">
        <v>84</v>
      </c>
      <c r="G204">
        <f>_xlfn.XLOOKUP(data9[[#This Row],[Product]],products[Product],products[Cost per unit])</f>
        <v>8.65</v>
      </c>
      <c r="H204">
        <f>data9[[#This Row],[Cost per Unit]]*data9[[#This Row],[Units]]</f>
        <v>726.6</v>
      </c>
      <c r="I204" s="2">
        <f>data9[[#This Row],[Amount]]-data9[[#This Row],[Total Cost]]</f>
        <v>9577.4</v>
      </c>
    </row>
    <row r="205" spans="2:9" x14ac:dyDescent="0.3">
      <c r="B205" t="s">
        <v>41</v>
      </c>
      <c r="C205" t="s">
        <v>34</v>
      </c>
      <c r="D205" t="s">
        <v>16</v>
      </c>
      <c r="E205" s="2">
        <v>1274</v>
      </c>
      <c r="F205" s="3">
        <v>225</v>
      </c>
      <c r="G205">
        <f>_xlfn.XLOOKUP(data9[[#This Row],[Product]],products[Product],products[Cost per unit])</f>
        <v>8.7899999999999991</v>
      </c>
      <c r="H205">
        <f>data9[[#This Row],[Cost per Unit]]*data9[[#This Row],[Units]]</f>
        <v>1977.7499999999998</v>
      </c>
      <c r="I205" s="2">
        <f>data9[[#This Row],[Amount]]-data9[[#This Row],[Total Cost]]</f>
        <v>-703.74999999999977</v>
      </c>
    </row>
    <row r="206" spans="2:9" x14ac:dyDescent="0.3">
      <c r="B206" t="s">
        <v>5</v>
      </c>
      <c r="C206" t="s">
        <v>36</v>
      </c>
      <c r="D206" t="s">
        <v>30</v>
      </c>
      <c r="E206" s="2">
        <v>1526</v>
      </c>
      <c r="F206" s="3">
        <v>105</v>
      </c>
      <c r="G206">
        <f>_xlfn.XLOOKUP(data9[[#This Row],[Product]],products[Product],products[Cost per unit])</f>
        <v>14.49</v>
      </c>
      <c r="H206">
        <f>data9[[#This Row],[Cost per Unit]]*data9[[#This Row],[Units]]</f>
        <v>1521.45</v>
      </c>
      <c r="I206" s="2">
        <f>data9[[#This Row],[Amount]]-data9[[#This Row],[Total Cost]]</f>
        <v>4.5499999999999545</v>
      </c>
    </row>
    <row r="207" spans="2:9" x14ac:dyDescent="0.3">
      <c r="B207" t="s">
        <v>40</v>
      </c>
      <c r="C207" t="s">
        <v>39</v>
      </c>
      <c r="D207" t="s">
        <v>28</v>
      </c>
      <c r="E207" s="2">
        <v>3101</v>
      </c>
      <c r="F207" s="3">
        <v>225</v>
      </c>
      <c r="G207">
        <f>_xlfn.XLOOKUP(data9[[#This Row],[Product]],products[Product],products[Cost per unit])</f>
        <v>10.38</v>
      </c>
      <c r="H207">
        <f>data9[[#This Row],[Cost per Unit]]*data9[[#This Row],[Units]]</f>
        <v>2335.5</v>
      </c>
      <c r="I207" s="2">
        <f>data9[[#This Row],[Amount]]-data9[[#This Row],[Total Cost]]</f>
        <v>765.5</v>
      </c>
    </row>
    <row r="208" spans="2:9" x14ac:dyDescent="0.3">
      <c r="B208" t="s">
        <v>2</v>
      </c>
      <c r="C208" t="s">
        <v>37</v>
      </c>
      <c r="D208" t="s">
        <v>14</v>
      </c>
      <c r="E208" s="2">
        <v>1057</v>
      </c>
      <c r="F208" s="3">
        <v>54</v>
      </c>
      <c r="G208">
        <f>_xlfn.XLOOKUP(data9[[#This Row],[Product]],products[Product],products[Cost per unit])</f>
        <v>11.7</v>
      </c>
      <c r="H208">
        <f>data9[[#This Row],[Cost per Unit]]*data9[[#This Row],[Units]]</f>
        <v>631.79999999999995</v>
      </c>
      <c r="I208" s="2">
        <f>data9[[#This Row],[Amount]]-data9[[#This Row],[Total Cost]]</f>
        <v>425.20000000000005</v>
      </c>
    </row>
    <row r="209" spans="2:9" x14ac:dyDescent="0.3">
      <c r="B209" t="s">
        <v>7</v>
      </c>
      <c r="C209" t="s">
        <v>37</v>
      </c>
      <c r="D209" t="s">
        <v>26</v>
      </c>
      <c r="E209" s="2">
        <v>5306</v>
      </c>
      <c r="F209" s="3">
        <v>0</v>
      </c>
      <c r="G209">
        <f>_xlfn.XLOOKUP(data9[[#This Row],[Product]],products[Product],products[Cost per unit])</f>
        <v>5.6</v>
      </c>
      <c r="H209">
        <f>data9[[#This Row],[Cost per Unit]]*data9[[#This Row],[Units]]</f>
        <v>0</v>
      </c>
      <c r="I209" s="2">
        <f>data9[[#This Row],[Amount]]-data9[[#This Row],[Total Cost]]</f>
        <v>5306</v>
      </c>
    </row>
    <row r="210" spans="2:9" x14ac:dyDescent="0.3">
      <c r="B210" t="s">
        <v>5</v>
      </c>
      <c r="C210" t="s">
        <v>39</v>
      </c>
      <c r="D210" t="s">
        <v>24</v>
      </c>
      <c r="E210" s="2">
        <v>4018</v>
      </c>
      <c r="F210" s="3">
        <v>171</v>
      </c>
      <c r="G210">
        <f>_xlfn.XLOOKUP(data9[[#This Row],[Product]],products[Product],products[Cost per unit])</f>
        <v>4.97</v>
      </c>
      <c r="H210">
        <f>data9[[#This Row],[Cost per Unit]]*data9[[#This Row],[Units]]</f>
        <v>849.87</v>
      </c>
      <c r="I210" s="2">
        <f>data9[[#This Row],[Amount]]-data9[[#This Row],[Total Cost]]</f>
        <v>3168.13</v>
      </c>
    </row>
    <row r="211" spans="2:9" x14ac:dyDescent="0.3">
      <c r="B211" t="s">
        <v>9</v>
      </c>
      <c r="C211" t="s">
        <v>34</v>
      </c>
      <c r="D211" t="s">
        <v>16</v>
      </c>
      <c r="E211" s="2">
        <v>938</v>
      </c>
      <c r="F211" s="3">
        <v>189</v>
      </c>
      <c r="G211">
        <f>_xlfn.XLOOKUP(data9[[#This Row],[Product]],products[Product],products[Cost per unit])</f>
        <v>8.7899999999999991</v>
      </c>
      <c r="H211">
        <f>data9[[#This Row],[Cost per Unit]]*data9[[#This Row],[Units]]</f>
        <v>1661.31</v>
      </c>
      <c r="I211" s="2">
        <f>data9[[#This Row],[Amount]]-data9[[#This Row],[Total Cost]]</f>
        <v>-723.31</v>
      </c>
    </row>
    <row r="212" spans="2:9" x14ac:dyDescent="0.3">
      <c r="B212" t="s">
        <v>7</v>
      </c>
      <c r="C212" t="s">
        <v>38</v>
      </c>
      <c r="D212" t="s">
        <v>18</v>
      </c>
      <c r="E212" s="2">
        <v>1778</v>
      </c>
      <c r="F212" s="3">
        <v>270</v>
      </c>
      <c r="G212">
        <f>_xlfn.XLOOKUP(data9[[#This Row],[Product]],products[Product],products[Cost per unit])</f>
        <v>6.47</v>
      </c>
      <c r="H212">
        <f>data9[[#This Row],[Cost per Unit]]*data9[[#This Row],[Units]]</f>
        <v>1746.8999999999999</v>
      </c>
      <c r="I212" s="2">
        <f>data9[[#This Row],[Amount]]-data9[[#This Row],[Total Cost]]</f>
        <v>31.100000000000136</v>
      </c>
    </row>
    <row r="213" spans="2:9" x14ac:dyDescent="0.3">
      <c r="B213" t="s">
        <v>6</v>
      </c>
      <c r="C213" t="s">
        <v>39</v>
      </c>
      <c r="D213" t="s">
        <v>30</v>
      </c>
      <c r="E213" s="2">
        <v>1638</v>
      </c>
      <c r="F213" s="3">
        <v>63</v>
      </c>
      <c r="G213">
        <f>_xlfn.XLOOKUP(data9[[#This Row],[Product]],products[Product],products[Cost per unit])</f>
        <v>14.49</v>
      </c>
      <c r="H213">
        <f>data9[[#This Row],[Cost per Unit]]*data9[[#This Row],[Units]]</f>
        <v>912.87</v>
      </c>
      <c r="I213" s="2">
        <f>data9[[#This Row],[Amount]]-data9[[#This Row],[Total Cost]]</f>
        <v>725.13</v>
      </c>
    </row>
    <row r="214" spans="2:9" x14ac:dyDescent="0.3">
      <c r="B214" t="s">
        <v>41</v>
      </c>
      <c r="C214" t="s">
        <v>38</v>
      </c>
      <c r="D214" t="s">
        <v>25</v>
      </c>
      <c r="E214" s="2">
        <v>154</v>
      </c>
      <c r="F214" s="3">
        <v>21</v>
      </c>
      <c r="G214">
        <f>_xlfn.XLOOKUP(data9[[#This Row],[Product]],products[Product],products[Cost per unit])</f>
        <v>13.15</v>
      </c>
      <c r="H214">
        <f>data9[[#This Row],[Cost per Unit]]*data9[[#This Row],[Units]]</f>
        <v>276.15000000000003</v>
      </c>
      <c r="I214" s="2">
        <f>data9[[#This Row],[Amount]]-data9[[#This Row],[Total Cost]]</f>
        <v>-122.15000000000003</v>
      </c>
    </row>
    <row r="215" spans="2:9" x14ac:dyDescent="0.3">
      <c r="B215" t="s">
        <v>7</v>
      </c>
      <c r="C215" t="s">
        <v>37</v>
      </c>
      <c r="D215" t="s">
        <v>22</v>
      </c>
      <c r="E215" s="2">
        <v>9835</v>
      </c>
      <c r="F215" s="3">
        <v>207</v>
      </c>
      <c r="G215">
        <f>_xlfn.XLOOKUP(data9[[#This Row],[Product]],products[Product],products[Cost per unit])</f>
        <v>9.77</v>
      </c>
      <c r="H215">
        <f>data9[[#This Row],[Cost per Unit]]*data9[[#This Row],[Units]]</f>
        <v>2022.3899999999999</v>
      </c>
      <c r="I215" s="2">
        <f>data9[[#This Row],[Amount]]-data9[[#This Row],[Total Cost]]</f>
        <v>7812.6100000000006</v>
      </c>
    </row>
    <row r="216" spans="2:9" x14ac:dyDescent="0.3">
      <c r="B216" t="s">
        <v>9</v>
      </c>
      <c r="C216" t="s">
        <v>37</v>
      </c>
      <c r="D216" t="s">
        <v>20</v>
      </c>
      <c r="E216" s="2">
        <v>7273</v>
      </c>
      <c r="F216" s="3">
        <v>96</v>
      </c>
      <c r="G216">
        <f>_xlfn.XLOOKUP(data9[[#This Row],[Product]],products[Product],products[Cost per unit])</f>
        <v>10.62</v>
      </c>
      <c r="H216">
        <f>data9[[#This Row],[Cost per Unit]]*data9[[#This Row],[Units]]</f>
        <v>1019.52</v>
      </c>
      <c r="I216" s="2">
        <f>data9[[#This Row],[Amount]]-data9[[#This Row],[Total Cost]]</f>
        <v>6253.48</v>
      </c>
    </row>
    <row r="217" spans="2:9" x14ac:dyDescent="0.3">
      <c r="B217" t="s">
        <v>5</v>
      </c>
      <c r="C217" t="s">
        <v>39</v>
      </c>
      <c r="D217" t="s">
        <v>22</v>
      </c>
      <c r="E217" s="2">
        <v>6909</v>
      </c>
      <c r="F217" s="3">
        <v>81</v>
      </c>
      <c r="G217">
        <f>_xlfn.XLOOKUP(data9[[#This Row],[Product]],products[Product],products[Cost per unit])</f>
        <v>9.77</v>
      </c>
      <c r="H217">
        <f>data9[[#This Row],[Cost per Unit]]*data9[[#This Row],[Units]]</f>
        <v>791.37</v>
      </c>
      <c r="I217" s="2">
        <f>data9[[#This Row],[Amount]]-data9[[#This Row],[Total Cost]]</f>
        <v>6117.63</v>
      </c>
    </row>
    <row r="218" spans="2:9" x14ac:dyDescent="0.3">
      <c r="B218" t="s">
        <v>9</v>
      </c>
      <c r="C218" t="s">
        <v>39</v>
      </c>
      <c r="D218" t="s">
        <v>24</v>
      </c>
      <c r="E218" s="2">
        <v>3920</v>
      </c>
      <c r="F218" s="3">
        <v>306</v>
      </c>
      <c r="G218">
        <f>_xlfn.XLOOKUP(data9[[#This Row],[Product]],products[Product],products[Cost per unit])</f>
        <v>4.97</v>
      </c>
      <c r="H218">
        <f>data9[[#This Row],[Cost per Unit]]*data9[[#This Row],[Units]]</f>
        <v>1520.82</v>
      </c>
      <c r="I218" s="2">
        <f>data9[[#This Row],[Amount]]-data9[[#This Row],[Total Cost]]</f>
        <v>2399.1800000000003</v>
      </c>
    </row>
    <row r="219" spans="2:9" x14ac:dyDescent="0.3">
      <c r="B219" t="s">
        <v>10</v>
      </c>
      <c r="C219" t="s">
        <v>39</v>
      </c>
      <c r="D219" t="s">
        <v>21</v>
      </c>
      <c r="E219" s="2">
        <v>4858</v>
      </c>
      <c r="F219" s="3">
        <v>279</v>
      </c>
      <c r="G219">
        <f>_xlfn.XLOOKUP(data9[[#This Row],[Product]],products[Product],products[Cost per unit])</f>
        <v>9</v>
      </c>
      <c r="H219">
        <f>data9[[#This Row],[Cost per Unit]]*data9[[#This Row],[Units]]</f>
        <v>2511</v>
      </c>
      <c r="I219" s="2">
        <f>data9[[#This Row],[Amount]]-data9[[#This Row],[Total Cost]]</f>
        <v>2347</v>
      </c>
    </row>
    <row r="220" spans="2:9" x14ac:dyDescent="0.3">
      <c r="B220" t="s">
        <v>2</v>
      </c>
      <c r="C220" t="s">
        <v>38</v>
      </c>
      <c r="D220" t="s">
        <v>4</v>
      </c>
      <c r="E220" s="2">
        <v>3549</v>
      </c>
      <c r="F220" s="3">
        <v>3</v>
      </c>
      <c r="G220">
        <f>_xlfn.XLOOKUP(data9[[#This Row],[Product]],products[Product],products[Cost per unit])</f>
        <v>11.88</v>
      </c>
      <c r="H220">
        <f>data9[[#This Row],[Cost per Unit]]*data9[[#This Row],[Units]]</f>
        <v>35.64</v>
      </c>
      <c r="I220" s="2">
        <f>data9[[#This Row],[Amount]]-data9[[#This Row],[Total Cost]]</f>
        <v>3513.36</v>
      </c>
    </row>
    <row r="221" spans="2:9" x14ac:dyDescent="0.3">
      <c r="B221" t="s">
        <v>7</v>
      </c>
      <c r="C221" t="s">
        <v>39</v>
      </c>
      <c r="D221" t="s">
        <v>27</v>
      </c>
      <c r="E221" s="2">
        <v>966</v>
      </c>
      <c r="F221" s="3">
        <v>198</v>
      </c>
      <c r="G221">
        <f>_xlfn.XLOOKUP(data9[[#This Row],[Product]],products[Product],products[Cost per unit])</f>
        <v>16.73</v>
      </c>
      <c r="H221">
        <f>data9[[#This Row],[Cost per Unit]]*data9[[#This Row],[Units]]</f>
        <v>3312.54</v>
      </c>
      <c r="I221" s="2">
        <f>data9[[#This Row],[Amount]]-data9[[#This Row],[Total Cost]]</f>
        <v>-2346.54</v>
      </c>
    </row>
    <row r="222" spans="2:9" x14ac:dyDescent="0.3">
      <c r="B222" t="s">
        <v>5</v>
      </c>
      <c r="C222" t="s">
        <v>39</v>
      </c>
      <c r="D222" t="s">
        <v>18</v>
      </c>
      <c r="E222" s="2">
        <v>385</v>
      </c>
      <c r="F222" s="3">
        <v>249</v>
      </c>
      <c r="G222">
        <f>_xlfn.XLOOKUP(data9[[#This Row],[Product]],products[Product],products[Cost per unit])</f>
        <v>6.47</v>
      </c>
      <c r="H222">
        <f>data9[[#This Row],[Cost per Unit]]*data9[[#This Row],[Units]]</f>
        <v>1611.03</v>
      </c>
      <c r="I222" s="2">
        <f>data9[[#This Row],[Amount]]-data9[[#This Row],[Total Cost]]</f>
        <v>-1226.03</v>
      </c>
    </row>
    <row r="223" spans="2:9" x14ac:dyDescent="0.3">
      <c r="B223" t="s">
        <v>6</v>
      </c>
      <c r="C223" t="s">
        <v>34</v>
      </c>
      <c r="D223" t="s">
        <v>16</v>
      </c>
      <c r="E223" s="2">
        <v>2219</v>
      </c>
      <c r="F223" s="3">
        <v>75</v>
      </c>
      <c r="G223">
        <f>_xlfn.XLOOKUP(data9[[#This Row],[Product]],products[Product],products[Cost per unit])</f>
        <v>8.7899999999999991</v>
      </c>
      <c r="H223">
        <f>data9[[#This Row],[Cost per Unit]]*data9[[#This Row],[Units]]</f>
        <v>659.24999999999989</v>
      </c>
      <c r="I223" s="2">
        <f>data9[[#This Row],[Amount]]-data9[[#This Row],[Total Cost]]</f>
        <v>1559.75</v>
      </c>
    </row>
    <row r="224" spans="2:9" x14ac:dyDescent="0.3">
      <c r="B224" t="s">
        <v>9</v>
      </c>
      <c r="C224" t="s">
        <v>36</v>
      </c>
      <c r="D224" t="s">
        <v>32</v>
      </c>
      <c r="E224" s="2">
        <v>2954</v>
      </c>
      <c r="F224" s="3">
        <v>189</v>
      </c>
      <c r="G224">
        <f>_xlfn.XLOOKUP(data9[[#This Row],[Product]],products[Product],products[Cost per unit])</f>
        <v>8.65</v>
      </c>
      <c r="H224">
        <f>data9[[#This Row],[Cost per Unit]]*data9[[#This Row],[Units]]</f>
        <v>1634.8500000000001</v>
      </c>
      <c r="I224" s="2">
        <f>data9[[#This Row],[Amount]]-data9[[#This Row],[Total Cost]]</f>
        <v>1319.1499999999999</v>
      </c>
    </row>
    <row r="225" spans="2:9" x14ac:dyDescent="0.3">
      <c r="B225" t="s">
        <v>7</v>
      </c>
      <c r="C225" t="s">
        <v>36</v>
      </c>
      <c r="D225" t="s">
        <v>32</v>
      </c>
      <c r="E225" s="2">
        <v>280</v>
      </c>
      <c r="F225" s="3">
        <v>87</v>
      </c>
      <c r="G225">
        <f>_xlfn.XLOOKUP(data9[[#This Row],[Product]],products[Product],products[Cost per unit])</f>
        <v>8.65</v>
      </c>
      <c r="H225">
        <f>data9[[#This Row],[Cost per Unit]]*data9[[#This Row],[Units]]</f>
        <v>752.55000000000007</v>
      </c>
      <c r="I225" s="2">
        <f>data9[[#This Row],[Amount]]-data9[[#This Row],[Total Cost]]</f>
        <v>-472.55000000000007</v>
      </c>
    </row>
    <row r="226" spans="2:9" x14ac:dyDescent="0.3">
      <c r="B226" t="s">
        <v>41</v>
      </c>
      <c r="C226" t="s">
        <v>36</v>
      </c>
      <c r="D226" t="s">
        <v>30</v>
      </c>
      <c r="E226" s="2">
        <v>6118</v>
      </c>
      <c r="F226" s="3">
        <v>174</v>
      </c>
      <c r="G226">
        <f>_xlfn.XLOOKUP(data9[[#This Row],[Product]],products[Product],products[Cost per unit])</f>
        <v>14.49</v>
      </c>
      <c r="H226">
        <f>data9[[#This Row],[Cost per Unit]]*data9[[#This Row],[Units]]</f>
        <v>2521.2600000000002</v>
      </c>
      <c r="I226" s="2">
        <f>data9[[#This Row],[Amount]]-data9[[#This Row],[Total Cost]]</f>
        <v>3596.74</v>
      </c>
    </row>
    <row r="227" spans="2:9" x14ac:dyDescent="0.3">
      <c r="B227" t="s">
        <v>2</v>
      </c>
      <c r="C227" t="s">
        <v>39</v>
      </c>
      <c r="D227" t="s">
        <v>15</v>
      </c>
      <c r="E227" s="2">
        <v>4802</v>
      </c>
      <c r="F227" s="3">
        <v>36</v>
      </c>
      <c r="G227">
        <f>_xlfn.XLOOKUP(data9[[#This Row],[Product]],products[Product],products[Cost per unit])</f>
        <v>11.73</v>
      </c>
      <c r="H227">
        <f>data9[[#This Row],[Cost per Unit]]*data9[[#This Row],[Units]]</f>
        <v>422.28000000000003</v>
      </c>
      <c r="I227" s="2">
        <f>data9[[#This Row],[Amount]]-data9[[#This Row],[Total Cost]]</f>
        <v>4379.72</v>
      </c>
    </row>
    <row r="228" spans="2:9" x14ac:dyDescent="0.3">
      <c r="B228" t="s">
        <v>9</v>
      </c>
      <c r="C228" t="s">
        <v>38</v>
      </c>
      <c r="D228" t="s">
        <v>24</v>
      </c>
      <c r="E228" s="2">
        <v>4137</v>
      </c>
      <c r="F228" s="3">
        <v>60</v>
      </c>
      <c r="G228">
        <f>_xlfn.XLOOKUP(data9[[#This Row],[Product]],products[Product],products[Cost per unit])</f>
        <v>4.97</v>
      </c>
      <c r="H228">
        <f>data9[[#This Row],[Cost per Unit]]*data9[[#This Row],[Units]]</f>
        <v>298.2</v>
      </c>
      <c r="I228" s="2">
        <f>data9[[#This Row],[Amount]]-data9[[#This Row],[Total Cost]]</f>
        <v>3838.8</v>
      </c>
    </row>
    <row r="229" spans="2:9" x14ac:dyDescent="0.3">
      <c r="B229" t="s">
        <v>3</v>
      </c>
      <c r="C229" t="s">
        <v>35</v>
      </c>
      <c r="D229" t="s">
        <v>23</v>
      </c>
      <c r="E229" s="2">
        <v>2023</v>
      </c>
      <c r="F229" s="3">
        <v>78</v>
      </c>
      <c r="G229">
        <f>_xlfn.XLOOKUP(data9[[#This Row],[Product]],products[Product],products[Cost per unit])</f>
        <v>6.49</v>
      </c>
      <c r="H229">
        <f>data9[[#This Row],[Cost per Unit]]*data9[[#This Row],[Units]]</f>
        <v>506.22</v>
      </c>
      <c r="I229" s="2">
        <f>data9[[#This Row],[Amount]]-data9[[#This Row],[Total Cost]]</f>
        <v>1516.78</v>
      </c>
    </row>
    <row r="230" spans="2:9" x14ac:dyDescent="0.3">
      <c r="B230" t="s">
        <v>9</v>
      </c>
      <c r="C230" t="s">
        <v>36</v>
      </c>
      <c r="D230" t="s">
        <v>30</v>
      </c>
      <c r="E230" s="2">
        <v>9051</v>
      </c>
      <c r="F230" s="3">
        <v>57</v>
      </c>
      <c r="G230">
        <f>_xlfn.XLOOKUP(data9[[#This Row],[Product]],products[Product],products[Cost per unit])</f>
        <v>14.49</v>
      </c>
      <c r="H230">
        <f>data9[[#This Row],[Cost per Unit]]*data9[[#This Row],[Units]]</f>
        <v>825.93000000000006</v>
      </c>
      <c r="I230" s="2">
        <f>data9[[#This Row],[Amount]]-data9[[#This Row],[Total Cost]]</f>
        <v>8225.07</v>
      </c>
    </row>
    <row r="231" spans="2:9" x14ac:dyDescent="0.3">
      <c r="B231" t="s">
        <v>9</v>
      </c>
      <c r="C231" t="s">
        <v>37</v>
      </c>
      <c r="D231" t="s">
        <v>28</v>
      </c>
      <c r="E231" s="2">
        <v>2919</v>
      </c>
      <c r="F231" s="3">
        <v>45</v>
      </c>
      <c r="G231">
        <f>_xlfn.XLOOKUP(data9[[#This Row],[Product]],products[Product],products[Cost per unit])</f>
        <v>10.38</v>
      </c>
      <c r="H231">
        <f>data9[[#This Row],[Cost per Unit]]*data9[[#This Row],[Units]]</f>
        <v>467.1</v>
      </c>
      <c r="I231" s="2">
        <f>data9[[#This Row],[Amount]]-data9[[#This Row],[Total Cost]]</f>
        <v>2451.9</v>
      </c>
    </row>
    <row r="232" spans="2:9" x14ac:dyDescent="0.3">
      <c r="B232" t="s">
        <v>41</v>
      </c>
      <c r="C232" t="s">
        <v>38</v>
      </c>
      <c r="D232" t="s">
        <v>22</v>
      </c>
      <c r="E232" s="2">
        <v>5915</v>
      </c>
      <c r="F232" s="3">
        <v>3</v>
      </c>
      <c r="G232">
        <f>_xlfn.XLOOKUP(data9[[#This Row],[Product]],products[Product],products[Cost per unit])</f>
        <v>9.77</v>
      </c>
      <c r="H232">
        <f>data9[[#This Row],[Cost per Unit]]*data9[[#This Row],[Units]]</f>
        <v>29.31</v>
      </c>
      <c r="I232" s="2">
        <f>data9[[#This Row],[Amount]]-data9[[#This Row],[Total Cost]]</f>
        <v>5885.69</v>
      </c>
    </row>
    <row r="233" spans="2:9" x14ac:dyDescent="0.3">
      <c r="B233" t="s">
        <v>10</v>
      </c>
      <c r="C233" t="s">
        <v>35</v>
      </c>
      <c r="D233" t="s">
        <v>15</v>
      </c>
      <c r="E233" s="2">
        <v>2562</v>
      </c>
      <c r="F233" s="3">
        <v>6</v>
      </c>
      <c r="G233">
        <f>_xlfn.XLOOKUP(data9[[#This Row],[Product]],products[Product],products[Cost per unit])</f>
        <v>11.73</v>
      </c>
      <c r="H233">
        <f>data9[[#This Row],[Cost per Unit]]*data9[[#This Row],[Units]]</f>
        <v>70.38</v>
      </c>
      <c r="I233" s="2">
        <f>data9[[#This Row],[Amount]]-data9[[#This Row],[Total Cost]]</f>
        <v>2491.62</v>
      </c>
    </row>
    <row r="234" spans="2:9" x14ac:dyDescent="0.3">
      <c r="B234" t="s">
        <v>5</v>
      </c>
      <c r="C234" t="s">
        <v>37</v>
      </c>
      <c r="D234" t="s">
        <v>25</v>
      </c>
      <c r="E234" s="2">
        <v>8813</v>
      </c>
      <c r="F234" s="3">
        <v>21</v>
      </c>
      <c r="G234">
        <f>_xlfn.XLOOKUP(data9[[#This Row],[Product]],products[Product],products[Cost per unit])</f>
        <v>13.15</v>
      </c>
      <c r="H234">
        <f>data9[[#This Row],[Cost per Unit]]*data9[[#This Row],[Units]]</f>
        <v>276.15000000000003</v>
      </c>
      <c r="I234" s="2">
        <f>data9[[#This Row],[Amount]]-data9[[#This Row],[Total Cost]]</f>
        <v>8536.85</v>
      </c>
    </row>
    <row r="235" spans="2:9" x14ac:dyDescent="0.3">
      <c r="B235" t="s">
        <v>5</v>
      </c>
      <c r="C235" t="s">
        <v>36</v>
      </c>
      <c r="D235" t="s">
        <v>18</v>
      </c>
      <c r="E235" s="2">
        <v>6111</v>
      </c>
      <c r="F235" s="3">
        <v>3</v>
      </c>
      <c r="G235">
        <f>_xlfn.XLOOKUP(data9[[#This Row],[Product]],products[Product],products[Cost per unit])</f>
        <v>6.47</v>
      </c>
      <c r="H235">
        <f>data9[[#This Row],[Cost per Unit]]*data9[[#This Row],[Units]]</f>
        <v>19.41</v>
      </c>
      <c r="I235" s="2">
        <f>data9[[#This Row],[Amount]]-data9[[#This Row],[Total Cost]]</f>
        <v>6091.59</v>
      </c>
    </row>
    <row r="236" spans="2:9" x14ac:dyDescent="0.3">
      <c r="B236" t="s">
        <v>8</v>
      </c>
      <c r="C236" t="s">
        <v>34</v>
      </c>
      <c r="D236" t="s">
        <v>31</v>
      </c>
      <c r="E236" s="2">
        <v>3507</v>
      </c>
      <c r="F236" s="3">
        <v>288</v>
      </c>
      <c r="G236">
        <f>_xlfn.XLOOKUP(data9[[#This Row],[Product]],products[Product],products[Cost per unit])</f>
        <v>5.79</v>
      </c>
      <c r="H236">
        <f>data9[[#This Row],[Cost per Unit]]*data9[[#This Row],[Units]]</f>
        <v>1667.52</v>
      </c>
      <c r="I236" s="2">
        <f>data9[[#This Row],[Amount]]-data9[[#This Row],[Total Cost]]</f>
        <v>1839.48</v>
      </c>
    </row>
    <row r="237" spans="2:9" x14ac:dyDescent="0.3">
      <c r="B237" t="s">
        <v>6</v>
      </c>
      <c r="C237" t="s">
        <v>36</v>
      </c>
      <c r="D237" t="s">
        <v>13</v>
      </c>
      <c r="E237" s="2">
        <v>4319</v>
      </c>
      <c r="F237" s="3">
        <v>30</v>
      </c>
      <c r="G237">
        <f>_xlfn.XLOOKUP(data9[[#This Row],[Product]],products[Product],products[Cost per unit])</f>
        <v>9.33</v>
      </c>
      <c r="H237">
        <f>data9[[#This Row],[Cost per Unit]]*data9[[#This Row],[Units]]</f>
        <v>279.89999999999998</v>
      </c>
      <c r="I237" s="2">
        <f>data9[[#This Row],[Amount]]-data9[[#This Row],[Total Cost]]</f>
        <v>4039.1</v>
      </c>
    </row>
    <row r="238" spans="2:9" x14ac:dyDescent="0.3">
      <c r="B238" t="s">
        <v>40</v>
      </c>
      <c r="C238" t="s">
        <v>38</v>
      </c>
      <c r="D238" t="s">
        <v>26</v>
      </c>
      <c r="E238" s="2">
        <v>609</v>
      </c>
      <c r="F238" s="3">
        <v>87</v>
      </c>
      <c r="G238">
        <f>_xlfn.XLOOKUP(data9[[#This Row],[Product]],products[Product],products[Cost per unit])</f>
        <v>5.6</v>
      </c>
      <c r="H238">
        <f>data9[[#This Row],[Cost per Unit]]*data9[[#This Row],[Units]]</f>
        <v>487.2</v>
      </c>
      <c r="I238" s="2">
        <f>data9[[#This Row],[Amount]]-data9[[#This Row],[Total Cost]]</f>
        <v>121.80000000000001</v>
      </c>
    </row>
    <row r="239" spans="2:9" x14ac:dyDescent="0.3">
      <c r="B239" t="s">
        <v>40</v>
      </c>
      <c r="C239" t="s">
        <v>39</v>
      </c>
      <c r="D239" t="s">
        <v>27</v>
      </c>
      <c r="E239" s="2">
        <v>6370</v>
      </c>
      <c r="F239" s="3">
        <v>30</v>
      </c>
      <c r="G239">
        <f>_xlfn.XLOOKUP(data9[[#This Row],[Product]],products[Product],products[Cost per unit])</f>
        <v>16.73</v>
      </c>
      <c r="H239">
        <f>data9[[#This Row],[Cost per Unit]]*data9[[#This Row],[Units]]</f>
        <v>501.90000000000003</v>
      </c>
      <c r="I239" s="2">
        <f>data9[[#This Row],[Amount]]-data9[[#This Row],[Total Cost]]</f>
        <v>5868.1</v>
      </c>
    </row>
    <row r="240" spans="2:9" x14ac:dyDescent="0.3">
      <c r="B240" t="s">
        <v>5</v>
      </c>
      <c r="C240" t="s">
        <v>38</v>
      </c>
      <c r="D240" t="s">
        <v>19</v>
      </c>
      <c r="E240" s="2">
        <v>5474</v>
      </c>
      <c r="F240" s="3">
        <v>168</v>
      </c>
      <c r="G240">
        <f>_xlfn.XLOOKUP(data9[[#This Row],[Product]],products[Product],products[Cost per unit])</f>
        <v>7.64</v>
      </c>
      <c r="H240">
        <f>data9[[#This Row],[Cost per Unit]]*data9[[#This Row],[Units]]</f>
        <v>1283.52</v>
      </c>
      <c r="I240" s="2">
        <f>data9[[#This Row],[Amount]]-data9[[#This Row],[Total Cost]]</f>
        <v>4190.4799999999996</v>
      </c>
    </row>
    <row r="241" spans="2:9" x14ac:dyDescent="0.3">
      <c r="B241" t="s">
        <v>40</v>
      </c>
      <c r="C241" t="s">
        <v>36</v>
      </c>
      <c r="D241" t="s">
        <v>27</v>
      </c>
      <c r="E241" s="2">
        <v>3164</v>
      </c>
      <c r="F241" s="3">
        <v>306</v>
      </c>
      <c r="G241">
        <f>_xlfn.XLOOKUP(data9[[#This Row],[Product]],products[Product],products[Cost per unit])</f>
        <v>16.73</v>
      </c>
      <c r="H241">
        <f>data9[[#This Row],[Cost per Unit]]*data9[[#This Row],[Units]]</f>
        <v>5119.38</v>
      </c>
      <c r="I241" s="2">
        <f>data9[[#This Row],[Amount]]-data9[[#This Row],[Total Cost]]</f>
        <v>-1955.38</v>
      </c>
    </row>
    <row r="242" spans="2:9" x14ac:dyDescent="0.3">
      <c r="B242" t="s">
        <v>6</v>
      </c>
      <c r="C242" t="s">
        <v>35</v>
      </c>
      <c r="D242" t="s">
        <v>4</v>
      </c>
      <c r="E242" s="2">
        <v>1302</v>
      </c>
      <c r="F242" s="3">
        <v>402</v>
      </c>
      <c r="G242">
        <f>_xlfn.XLOOKUP(data9[[#This Row],[Product]],products[Product],products[Cost per unit])</f>
        <v>11.88</v>
      </c>
      <c r="H242">
        <f>data9[[#This Row],[Cost per Unit]]*data9[[#This Row],[Units]]</f>
        <v>4775.76</v>
      </c>
      <c r="I242" s="2">
        <f>data9[[#This Row],[Amount]]-data9[[#This Row],[Total Cost]]</f>
        <v>-3473.76</v>
      </c>
    </row>
    <row r="243" spans="2:9" x14ac:dyDescent="0.3">
      <c r="B243" t="s">
        <v>3</v>
      </c>
      <c r="C243" t="s">
        <v>37</v>
      </c>
      <c r="D243" t="s">
        <v>28</v>
      </c>
      <c r="E243" s="2">
        <v>7308</v>
      </c>
      <c r="F243" s="3">
        <v>327</v>
      </c>
      <c r="G243">
        <f>_xlfn.XLOOKUP(data9[[#This Row],[Product]],products[Product],products[Cost per unit])</f>
        <v>10.38</v>
      </c>
      <c r="H243">
        <f>data9[[#This Row],[Cost per Unit]]*data9[[#This Row],[Units]]</f>
        <v>3394.26</v>
      </c>
      <c r="I243" s="2">
        <f>data9[[#This Row],[Amount]]-data9[[#This Row],[Total Cost]]</f>
        <v>3913.74</v>
      </c>
    </row>
    <row r="244" spans="2:9" x14ac:dyDescent="0.3">
      <c r="B244" t="s">
        <v>40</v>
      </c>
      <c r="C244" t="s">
        <v>37</v>
      </c>
      <c r="D244" t="s">
        <v>27</v>
      </c>
      <c r="E244" s="2">
        <v>6132</v>
      </c>
      <c r="F244" s="3">
        <v>93</v>
      </c>
      <c r="G244">
        <f>_xlfn.XLOOKUP(data9[[#This Row],[Product]],products[Product],products[Cost per unit])</f>
        <v>16.73</v>
      </c>
      <c r="H244">
        <f>data9[[#This Row],[Cost per Unit]]*data9[[#This Row],[Units]]</f>
        <v>1555.89</v>
      </c>
      <c r="I244" s="2">
        <f>data9[[#This Row],[Amount]]-data9[[#This Row],[Total Cost]]</f>
        <v>4576.1099999999997</v>
      </c>
    </row>
    <row r="245" spans="2:9" x14ac:dyDescent="0.3">
      <c r="B245" t="s">
        <v>10</v>
      </c>
      <c r="C245" t="s">
        <v>35</v>
      </c>
      <c r="D245" t="s">
        <v>14</v>
      </c>
      <c r="E245" s="2">
        <v>3472</v>
      </c>
      <c r="F245" s="3">
        <v>96</v>
      </c>
      <c r="G245">
        <f>_xlfn.XLOOKUP(data9[[#This Row],[Product]],products[Product],products[Cost per unit])</f>
        <v>11.7</v>
      </c>
      <c r="H245">
        <f>data9[[#This Row],[Cost per Unit]]*data9[[#This Row],[Units]]</f>
        <v>1123.1999999999998</v>
      </c>
      <c r="I245" s="2">
        <f>data9[[#This Row],[Amount]]-data9[[#This Row],[Total Cost]]</f>
        <v>2348.8000000000002</v>
      </c>
    </row>
    <row r="246" spans="2:9" x14ac:dyDescent="0.3">
      <c r="B246" t="s">
        <v>8</v>
      </c>
      <c r="C246" t="s">
        <v>39</v>
      </c>
      <c r="D246" t="s">
        <v>18</v>
      </c>
      <c r="E246" s="2">
        <v>9660</v>
      </c>
      <c r="F246" s="3">
        <v>27</v>
      </c>
      <c r="G246">
        <f>_xlfn.XLOOKUP(data9[[#This Row],[Product]],products[Product],products[Cost per unit])</f>
        <v>6.47</v>
      </c>
      <c r="H246">
        <f>data9[[#This Row],[Cost per Unit]]*data9[[#This Row],[Units]]</f>
        <v>174.69</v>
      </c>
      <c r="I246" s="2">
        <f>data9[[#This Row],[Amount]]-data9[[#This Row],[Total Cost]]</f>
        <v>9485.31</v>
      </c>
    </row>
    <row r="247" spans="2:9" x14ac:dyDescent="0.3">
      <c r="B247" t="s">
        <v>9</v>
      </c>
      <c r="C247" t="s">
        <v>38</v>
      </c>
      <c r="D247" t="s">
        <v>26</v>
      </c>
      <c r="E247" s="2">
        <v>2436</v>
      </c>
      <c r="F247" s="3">
        <v>99</v>
      </c>
      <c r="G247">
        <f>_xlfn.XLOOKUP(data9[[#This Row],[Product]],products[Product],products[Cost per unit])</f>
        <v>5.6</v>
      </c>
      <c r="H247">
        <f>data9[[#This Row],[Cost per Unit]]*data9[[#This Row],[Units]]</f>
        <v>554.4</v>
      </c>
      <c r="I247" s="2">
        <f>data9[[#This Row],[Amount]]-data9[[#This Row],[Total Cost]]</f>
        <v>1881.6</v>
      </c>
    </row>
    <row r="248" spans="2:9" x14ac:dyDescent="0.3">
      <c r="B248" t="s">
        <v>9</v>
      </c>
      <c r="C248" t="s">
        <v>38</v>
      </c>
      <c r="D248" t="s">
        <v>33</v>
      </c>
      <c r="E248" s="2">
        <v>9506</v>
      </c>
      <c r="F248" s="3">
        <v>87</v>
      </c>
      <c r="G248">
        <f>_xlfn.XLOOKUP(data9[[#This Row],[Product]],products[Product],products[Cost per unit])</f>
        <v>12.37</v>
      </c>
      <c r="H248">
        <f>data9[[#This Row],[Cost per Unit]]*data9[[#This Row],[Units]]</f>
        <v>1076.1899999999998</v>
      </c>
      <c r="I248" s="2">
        <f>data9[[#This Row],[Amount]]-data9[[#This Row],[Total Cost]]</f>
        <v>8429.81</v>
      </c>
    </row>
    <row r="249" spans="2:9" x14ac:dyDescent="0.3">
      <c r="B249" t="s">
        <v>10</v>
      </c>
      <c r="C249" t="s">
        <v>37</v>
      </c>
      <c r="D249" t="s">
        <v>21</v>
      </c>
      <c r="E249" s="2">
        <v>245</v>
      </c>
      <c r="F249" s="3">
        <v>288</v>
      </c>
      <c r="G249">
        <f>_xlfn.XLOOKUP(data9[[#This Row],[Product]],products[Product],products[Cost per unit])</f>
        <v>9</v>
      </c>
      <c r="H249">
        <f>data9[[#This Row],[Cost per Unit]]*data9[[#This Row],[Units]]</f>
        <v>2592</v>
      </c>
      <c r="I249" s="2">
        <f>data9[[#This Row],[Amount]]-data9[[#This Row],[Total Cost]]</f>
        <v>-2347</v>
      </c>
    </row>
    <row r="250" spans="2:9" x14ac:dyDescent="0.3">
      <c r="B250" t="s">
        <v>8</v>
      </c>
      <c r="C250" t="s">
        <v>35</v>
      </c>
      <c r="D250" t="s">
        <v>20</v>
      </c>
      <c r="E250" s="2">
        <v>2702</v>
      </c>
      <c r="F250" s="3">
        <v>363</v>
      </c>
      <c r="G250">
        <f>_xlfn.XLOOKUP(data9[[#This Row],[Product]],products[Product],products[Cost per unit])</f>
        <v>10.62</v>
      </c>
      <c r="H250">
        <f>data9[[#This Row],[Cost per Unit]]*data9[[#This Row],[Units]]</f>
        <v>3855.0599999999995</v>
      </c>
      <c r="I250" s="2">
        <f>data9[[#This Row],[Amount]]-data9[[#This Row],[Total Cost]]</f>
        <v>-1153.0599999999995</v>
      </c>
    </row>
    <row r="251" spans="2:9" x14ac:dyDescent="0.3">
      <c r="B251" t="s">
        <v>10</v>
      </c>
      <c r="C251" t="s">
        <v>34</v>
      </c>
      <c r="D251" t="s">
        <v>17</v>
      </c>
      <c r="E251" s="2">
        <v>700</v>
      </c>
      <c r="F251" s="3">
        <v>87</v>
      </c>
      <c r="G251">
        <f>_xlfn.XLOOKUP(data9[[#This Row],[Product]],products[Product],products[Cost per unit])</f>
        <v>3.11</v>
      </c>
      <c r="H251">
        <f>data9[[#This Row],[Cost per Unit]]*data9[[#This Row],[Units]]</f>
        <v>270.57</v>
      </c>
      <c r="I251" s="2">
        <f>data9[[#This Row],[Amount]]-data9[[#This Row],[Total Cost]]</f>
        <v>429.43</v>
      </c>
    </row>
    <row r="252" spans="2:9" x14ac:dyDescent="0.3">
      <c r="B252" t="s">
        <v>6</v>
      </c>
      <c r="C252" t="s">
        <v>34</v>
      </c>
      <c r="D252" t="s">
        <v>17</v>
      </c>
      <c r="E252" s="2">
        <v>3759</v>
      </c>
      <c r="F252" s="3">
        <v>150</v>
      </c>
      <c r="G252">
        <f>_xlfn.XLOOKUP(data9[[#This Row],[Product]],products[Product],products[Cost per unit])</f>
        <v>3.11</v>
      </c>
      <c r="H252">
        <f>data9[[#This Row],[Cost per Unit]]*data9[[#This Row],[Units]]</f>
        <v>466.5</v>
      </c>
      <c r="I252" s="2">
        <f>data9[[#This Row],[Amount]]-data9[[#This Row],[Total Cost]]</f>
        <v>3292.5</v>
      </c>
    </row>
    <row r="253" spans="2:9" x14ac:dyDescent="0.3">
      <c r="B253" t="s">
        <v>2</v>
      </c>
      <c r="C253" t="s">
        <v>35</v>
      </c>
      <c r="D253" t="s">
        <v>17</v>
      </c>
      <c r="E253" s="2">
        <v>1589</v>
      </c>
      <c r="F253" s="3">
        <v>303</v>
      </c>
      <c r="G253">
        <f>_xlfn.XLOOKUP(data9[[#This Row],[Product]],products[Product],products[Cost per unit])</f>
        <v>3.11</v>
      </c>
      <c r="H253">
        <f>data9[[#This Row],[Cost per Unit]]*data9[[#This Row],[Units]]</f>
        <v>942.32999999999993</v>
      </c>
      <c r="I253" s="2">
        <f>data9[[#This Row],[Amount]]-data9[[#This Row],[Total Cost]]</f>
        <v>646.67000000000007</v>
      </c>
    </row>
    <row r="254" spans="2:9" x14ac:dyDescent="0.3">
      <c r="B254" t="s">
        <v>7</v>
      </c>
      <c r="C254" t="s">
        <v>35</v>
      </c>
      <c r="D254" t="s">
        <v>28</v>
      </c>
      <c r="E254" s="2">
        <v>5194</v>
      </c>
      <c r="F254" s="3">
        <v>288</v>
      </c>
      <c r="G254">
        <f>_xlfn.XLOOKUP(data9[[#This Row],[Product]],products[Product],products[Cost per unit])</f>
        <v>10.38</v>
      </c>
      <c r="H254">
        <f>data9[[#This Row],[Cost per Unit]]*data9[[#This Row],[Units]]</f>
        <v>2989.44</v>
      </c>
      <c r="I254" s="2">
        <f>data9[[#This Row],[Amount]]-data9[[#This Row],[Total Cost]]</f>
        <v>2204.56</v>
      </c>
    </row>
    <row r="255" spans="2:9" x14ac:dyDescent="0.3">
      <c r="B255" t="s">
        <v>10</v>
      </c>
      <c r="C255" t="s">
        <v>36</v>
      </c>
      <c r="D255" t="s">
        <v>13</v>
      </c>
      <c r="E255" s="2">
        <v>945</v>
      </c>
      <c r="F255" s="3">
        <v>75</v>
      </c>
      <c r="G255">
        <f>_xlfn.XLOOKUP(data9[[#This Row],[Product]],products[Product],products[Cost per unit])</f>
        <v>9.33</v>
      </c>
      <c r="H255">
        <f>data9[[#This Row],[Cost per Unit]]*data9[[#This Row],[Units]]</f>
        <v>699.75</v>
      </c>
      <c r="I255" s="2">
        <f>data9[[#This Row],[Amount]]-data9[[#This Row],[Total Cost]]</f>
        <v>245.25</v>
      </c>
    </row>
    <row r="256" spans="2:9" x14ac:dyDescent="0.3">
      <c r="B256" t="s">
        <v>40</v>
      </c>
      <c r="C256" t="s">
        <v>38</v>
      </c>
      <c r="D256" t="s">
        <v>31</v>
      </c>
      <c r="E256" s="2">
        <v>1988</v>
      </c>
      <c r="F256" s="3">
        <v>39</v>
      </c>
      <c r="G256">
        <f>_xlfn.XLOOKUP(data9[[#This Row],[Product]],products[Product],products[Cost per unit])</f>
        <v>5.79</v>
      </c>
      <c r="H256">
        <f>data9[[#This Row],[Cost per Unit]]*data9[[#This Row],[Units]]</f>
        <v>225.81</v>
      </c>
      <c r="I256" s="2">
        <f>data9[[#This Row],[Amount]]-data9[[#This Row],[Total Cost]]</f>
        <v>1762.19</v>
      </c>
    </row>
    <row r="257" spans="2:9" x14ac:dyDescent="0.3">
      <c r="B257" t="s">
        <v>6</v>
      </c>
      <c r="C257" t="s">
        <v>34</v>
      </c>
      <c r="D257" t="s">
        <v>32</v>
      </c>
      <c r="E257" s="2">
        <v>6734</v>
      </c>
      <c r="F257" s="3">
        <v>123</v>
      </c>
      <c r="G257">
        <f>_xlfn.XLOOKUP(data9[[#This Row],[Product]],products[Product],products[Cost per unit])</f>
        <v>8.65</v>
      </c>
      <c r="H257">
        <f>data9[[#This Row],[Cost per Unit]]*data9[[#This Row],[Units]]</f>
        <v>1063.95</v>
      </c>
      <c r="I257" s="2">
        <f>data9[[#This Row],[Amount]]-data9[[#This Row],[Total Cost]]</f>
        <v>5670.05</v>
      </c>
    </row>
    <row r="258" spans="2:9" x14ac:dyDescent="0.3">
      <c r="B258" t="s">
        <v>40</v>
      </c>
      <c r="C258" t="s">
        <v>36</v>
      </c>
      <c r="D258" t="s">
        <v>4</v>
      </c>
      <c r="E258" s="2">
        <v>217</v>
      </c>
      <c r="F258" s="3">
        <v>36</v>
      </c>
      <c r="G258">
        <f>_xlfn.XLOOKUP(data9[[#This Row],[Product]],products[Product],products[Cost per unit])</f>
        <v>11.88</v>
      </c>
      <c r="H258">
        <f>data9[[#This Row],[Cost per Unit]]*data9[[#This Row],[Units]]</f>
        <v>427.68</v>
      </c>
      <c r="I258" s="2">
        <f>data9[[#This Row],[Amount]]-data9[[#This Row],[Total Cost]]</f>
        <v>-210.68</v>
      </c>
    </row>
    <row r="259" spans="2:9" x14ac:dyDescent="0.3">
      <c r="B259" t="s">
        <v>5</v>
      </c>
      <c r="C259" t="s">
        <v>34</v>
      </c>
      <c r="D259" t="s">
        <v>22</v>
      </c>
      <c r="E259" s="2">
        <v>6279</v>
      </c>
      <c r="F259" s="3">
        <v>237</v>
      </c>
      <c r="G259">
        <f>_xlfn.XLOOKUP(data9[[#This Row],[Product]],products[Product],products[Cost per unit])</f>
        <v>9.77</v>
      </c>
      <c r="H259">
        <f>data9[[#This Row],[Cost per Unit]]*data9[[#This Row],[Units]]</f>
        <v>2315.4899999999998</v>
      </c>
      <c r="I259" s="2">
        <f>data9[[#This Row],[Amount]]-data9[[#This Row],[Total Cost]]</f>
        <v>3963.51</v>
      </c>
    </row>
    <row r="260" spans="2:9" x14ac:dyDescent="0.3">
      <c r="B260" t="s">
        <v>40</v>
      </c>
      <c r="C260" t="s">
        <v>36</v>
      </c>
      <c r="D260" t="s">
        <v>13</v>
      </c>
      <c r="E260" s="2">
        <v>4424</v>
      </c>
      <c r="F260" s="3">
        <v>201</v>
      </c>
      <c r="G260">
        <f>_xlfn.XLOOKUP(data9[[#This Row],[Product]],products[Product],products[Cost per unit])</f>
        <v>9.33</v>
      </c>
      <c r="H260">
        <f>data9[[#This Row],[Cost per Unit]]*data9[[#This Row],[Units]]</f>
        <v>1875.33</v>
      </c>
      <c r="I260" s="2">
        <f>data9[[#This Row],[Amount]]-data9[[#This Row],[Total Cost]]</f>
        <v>2548.67</v>
      </c>
    </row>
    <row r="261" spans="2:9" x14ac:dyDescent="0.3">
      <c r="B261" t="s">
        <v>2</v>
      </c>
      <c r="C261" t="s">
        <v>36</v>
      </c>
      <c r="D261" t="s">
        <v>17</v>
      </c>
      <c r="E261" s="2">
        <v>189</v>
      </c>
      <c r="F261" s="3">
        <v>48</v>
      </c>
      <c r="G261">
        <f>_xlfn.XLOOKUP(data9[[#This Row],[Product]],products[Product],products[Cost per unit])</f>
        <v>3.11</v>
      </c>
      <c r="H261">
        <f>data9[[#This Row],[Cost per Unit]]*data9[[#This Row],[Units]]</f>
        <v>149.28</v>
      </c>
      <c r="I261" s="2">
        <f>data9[[#This Row],[Amount]]-data9[[#This Row],[Total Cost]]</f>
        <v>39.72</v>
      </c>
    </row>
    <row r="262" spans="2:9" x14ac:dyDescent="0.3">
      <c r="B262" t="s">
        <v>5</v>
      </c>
      <c r="C262" t="s">
        <v>35</v>
      </c>
      <c r="D262" t="s">
        <v>22</v>
      </c>
      <c r="E262" s="2">
        <v>490</v>
      </c>
      <c r="F262" s="3">
        <v>84</v>
      </c>
      <c r="G262">
        <f>_xlfn.XLOOKUP(data9[[#This Row],[Product]],products[Product],products[Cost per unit])</f>
        <v>9.77</v>
      </c>
      <c r="H262">
        <f>data9[[#This Row],[Cost per Unit]]*data9[[#This Row],[Units]]</f>
        <v>820.68</v>
      </c>
      <c r="I262" s="2">
        <f>data9[[#This Row],[Amount]]-data9[[#This Row],[Total Cost]]</f>
        <v>-330.67999999999995</v>
      </c>
    </row>
    <row r="263" spans="2:9" x14ac:dyDescent="0.3">
      <c r="B263" t="s">
        <v>8</v>
      </c>
      <c r="C263" t="s">
        <v>37</v>
      </c>
      <c r="D263" t="s">
        <v>21</v>
      </c>
      <c r="E263" s="2">
        <v>434</v>
      </c>
      <c r="F263" s="3">
        <v>87</v>
      </c>
      <c r="G263">
        <f>_xlfn.XLOOKUP(data9[[#This Row],[Product]],products[Product],products[Cost per unit])</f>
        <v>9</v>
      </c>
      <c r="H263">
        <f>data9[[#This Row],[Cost per Unit]]*data9[[#This Row],[Units]]</f>
        <v>783</v>
      </c>
      <c r="I263" s="2">
        <f>data9[[#This Row],[Amount]]-data9[[#This Row],[Total Cost]]</f>
        <v>-349</v>
      </c>
    </row>
    <row r="264" spans="2:9" x14ac:dyDescent="0.3">
      <c r="B264" t="s">
        <v>7</v>
      </c>
      <c r="C264" t="s">
        <v>38</v>
      </c>
      <c r="D264" t="s">
        <v>30</v>
      </c>
      <c r="E264" s="2">
        <v>10129</v>
      </c>
      <c r="F264" s="3">
        <v>312</v>
      </c>
      <c r="G264">
        <f>_xlfn.XLOOKUP(data9[[#This Row],[Product]],products[Product],products[Cost per unit])</f>
        <v>14.49</v>
      </c>
      <c r="H264">
        <f>data9[[#This Row],[Cost per Unit]]*data9[[#This Row],[Units]]</f>
        <v>4520.88</v>
      </c>
      <c r="I264" s="2">
        <f>data9[[#This Row],[Amount]]-data9[[#This Row],[Total Cost]]</f>
        <v>5608.12</v>
      </c>
    </row>
    <row r="265" spans="2:9" x14ac:dyDescent="0.3">
      <c r="B265" t="s">
        <v>3</v>
      </c>
      <c r="C265" t="s">
        <v>39</v>
      </c>
      <c r="D265" t="s">
        <v>28</v>
      </c>
      <c r="E265" s="2">
        <v>1652</v>
      </c>
      <c r="F265" s="3">
        <v>102</v>
      </c>
      <c r="G265">
        <f>_xlfn.XLOOKUP(data9[[#This Row],[Product]],products[Product],products[Cost per unit])</f>
        <v>10.38</v>
      </c>
      <c r="H265">
        <f>data9[[#This Row],[Cost per Unit]]*data9[[#This Row],[Units]]</f>
        <v>1058.76</v>
      </c>
      <c r="I265" s="2">
        <f>data9[[#This Row],[Amount]]-data9[[#This Row],[Total Cost]]</f>
        <v>593.24</v>
      </c>
    </row>
    <row r="266" spans="2:9" x14ac:dyDescent="0.3">
      <c r="B266" t="s">
        <v>8</v>
      </c>
      <c r="C266" t="s">
        <v>38</v>
      </c>
      <c r="D266" t="s">
        <v>21</v>
      </c>
      <c r="E266" s="2">
        <v>6433</v>
      </c>
      <c r="F266" s="3">
        <v>78</v>
      </c>
      <c r="G266">
        <f>_xlfn.XLOOKUP(data9[[#This Row],[Product]],products[Product],products[Cost per unit])</f>
        <v>9</v>
      </c>
      <c r="H266">
        <f>data9[[#This Row],[Cost per Unit]]*data9[[#This Row],[Units]]</f>
        <v>702</v>
      </c>
      <c r="I266" s="2">
        <f>data9[[#This Row],[Amount]]-data9[[#This Row],[Total Cost]]</f>
        <v>5731</v>
      </c>
    </row>
    <row r="267" spans="2:9" x14ac:dyDescent="0.3">
      <c r="B267" t="s">
        <v>3</v>
      </c>
      <c r="C267" t="s">
        <v>34</v>
      </c>
      <c r="D267" t="s">
        <v>23</v>
      </c>
      <c r="E267" s="2">
        <v>2212</v>
      </c>
      <c r="F267" s="3">
        <v>117</v>
      </c>
      <c r="G267">
        <f>_xlfn.XLOOKUP(data9[[#This Row],[Product]],products[Product],products[Cost per unit])</f>
        <v>6.49</v>
      </c>
      <c r="H267">
        <f>data9[[#This Row],[Cost per Unit]]*data9[[#This Row],[Units]]</f>
        <v>759.33</v>
      </c>
      <c r="I267" s="2">
        <f>data9[[#This Row],[Amount]]-data9[[#This Row],[Total Cost]]</f>
        <v>1452.67</v>
      </c>
    </row>
    <row r="268" spans="2:9" x14ac:dyDescent="0.3">
      <c r="B268" t="s">
        <v>41</v>
      </c>
      <c r="C268" t="s">
        <v>35</v>
      </c>
      <c r="D268" t="s">
        <v>19</v>
      </c>
      <c r="E268" s="2">
        <v>609</v>
      </c>
      <c r="F268" s="3">
        <v>99</v>
      </c>
      <c r="G268">
        <f>_xlfn.XLOOKUP(data9[[#This Row],[Product]],products[Product],products[Cost per unit])</f>
        <v>7.64</v>
      </c>
      <c r="H268">
        <f>data9[[#This Row],[Cost per Unit]]*data9[[#This Row],[Units]]</f>
        <v>756.36</v>
      </c>
      <c r="I268" s="2">
        <f>data9[[#This Row],[Amount]]-data9[[#This Row],[Total Cost]]</f>
        <v>-147.36000000000001</v>
      </c>
    </row>
    <row r="269" spans="2:9" x14ac:dyDescent="0.3">
      <c r="B269" t="s">
        <v>40</v>
      </c>
      <c r="C269" t="s">
        <v>35</v>
      </c>
      <c r="D269" t="s">
        <v>24</v>
      </c>
      <c r="E269" s="2">
        <v>1638</v>
      </c>
      <c r="F269" s="3">
        <v>48</v>
      </c>
      <c r="G269">
        <f>_xlfn.XLOOKUP(data9[[#This Row],[Product]],products[Product],products[Cost per unit])</f>
        <v>4.97</v>
      </c>
      <c r="H269">
        <f>data9[[#This Row],[Cost per Unit]]*data9[[#This Row],[Units]]</f>
        <v>238.56</v>
      </c>
      <c r="I269" s="2">
        <f>data9[[#This Row],[Amount]]-data9[[#This Row],[Total Cost]]</f>
        <v>1399.44</v>
      </c>
    </row>
    <row r="270" spans="2:9" x14ac:dyDescent="0.3">
      <c r="B270" t="s">
        <v>7</v>
      </c>
      <c r="C270" t="s">
        <v>34</v>
      </c>
      <c r="D270" t="s">
        <v>15</v>
      </c>
      <c r="E270" s="2">
        <v>3829</v>
      </c>
      <c r="F270" s="3">
        <v>24</v>
      </c>
      <c r="G270">
        <f>_xlfn.XLOOKUP(data9[[#This Row],[Product]],products[Product],products[Cost per unit])</f>
        <v>11.73</v>
      </c>
      <c r="H270">
        <f>data9[[#This Row],[Cost per Unit]]*data9[[#This Row],[Units]]</f>
        <v>281.52</v>
      </c>
      <c r="I270" s="2">
        <f>data9[[#This Row],[Amount]]-data9[[#This Row],[Total Cost]]</f>
        <v>3547.48</v>
      </c>
    </row>
    <row r="271" spans="2:9" x14ac:dyDescent="0.3">
      <c r="B271" t="s">
        <v>40</v>
      </c>
      <c r="C271" t="s">
        <v>39</v>
      </c>
      <c r="D271" t="s">
        <v>15</v>
      </c>
      <c r="E271" s="2">
        <v>5775</v>
      </c>
      <c r="F271" s="3">
        <v>42</v>
      </c>
      <c r="G271">
        <f>_xlfn.XLOOKUP(data9[[#This Row],[Product]],products[Product],products[Cost per unit])</f>
        <v>11.73</v>
      </c>
      <c r="H271">
        <f>data9[[#This Row],[Cost per Unit]]*data9[[#This Row],[Units]]</f>
        <v>492.66</v>
      </c>
      <c r="I271" s="2">
        <f>data9[[#This Row],[Amount]]-data9[[#This Row],[Total Cost]]</f>
        <v>5282.34</v>
      </c>
    </row>
    <row r="272" spans="2:9" x14ac:dyDescent="0.3">
      <c r="B272" t="s">
        <v>6</v>
      </c>
      <c r="C272" t="s">
        <v>35</v>
      </c>
      <c r="D272" t="s">
        <v>20</v>
      </c>
      <c r="E272" s="2">
        <v>1071</v>
      </c>
      <c r="F272" s="3">
        <v>270</v>
      </c>
      <c r="G272">
        <f>_xlfn.XLOOKUP(data9[[#This Row],[Product]],products[Product],products[Cost per unit])</f>
        <v>10.62</v>
      </c>
      <c r="H272">
        <f>data9[[#This Row],[Cost per Unit]]*data9[[#This Row],[Units]]</f>
        <v>2867.3999999999996</v>
      </c>
      <c r="I272" s="2">
        <f>data9[[#This Row],[Amount]]-data9[[#This Row],[Total Cost]]</f>
        <v>-1796.3999999999996</v>
      </c>
    </row>
    <row r="273" spans="2:9" x14ac:dyDescent="0.3">
      <c r="B273" t="s">
        <v>8</v>
      </c>
      <c r="C273" t="s">
        <v>36</v>
      </c>
      <c r="D273" t="s">
        <v>23</v>
      </c>
      <c r="E273" s="2">
        <v>5019</v>
      </c>
      <c r="F273" s="3">
        <v>150</v>
      </c>
      <c r="G273">
        <f>_xlfn.XLOOKUP(data9[[#This Row],[Product]],products[Product],products[Cost per unit])</f>
        <v>6.49</v>
      </c>
      <c r="H273">
        <f>data9[[#This Row],[Cost per Unit]]*data9[[#This Row],[Units]]</f>
        <v>973.5</v>
      </c>
      <c r="I273" s="2">
        <f>data9[[#This Row],[Amount]]-data9[[#This Row],[Total Cost]]</f>
        <v>4045.5</v>
      </c>
    </row>
    <row r="274" spans="2:9" x14ac:dyDescent="0.3">
      <c r="B274" t="s">
        <v>2</v>
      </c>
      <c r="C274" t="s">
        <v>37</v>
      </c>
      <c r="D274" t="s">
        <v>15</v>
      </c>
      <c r="E274" s="2">
        <v>2863</v>
      </c>
      <c r="F274" s="3">
        <v>42</v>
      </c>
      <c r="G274">
        <f>_xlfn.XLOOKUP(data9[[#This Row],[Product]],products[Product],products[Cost per unit])</f>
        <v>11.73</v>
      </c>
      <c r="H274">
        <f>data9[[#This Row],[Cost per Unit]]*data9[[#This Row],[Units]]</f>
        <v>492.66</v>
      </c>
      <c r="I274" s="2">
        <f>data9[[#This Row],[Amount]]-data9[[#This Row],[Total Cost]]</f>
        <v>2370.34</v>
      </c>
    </row>
    <row r="275" spans="2:9" x14ac:dyDescent="0.3">
      <c r="B275" t="s">
        <v>40</v>
      </c>
      <c r="C275" t="s">
        <v>35</v>
      </c>
      <c r="D275" t="s">
        <v>29</v>
      </c>
      <c r="E275" s="2">
        <v>1617</v>
      </c>
      <c r="F275" s="3">
        <v>126</v>
      </c>
      <c r="G275">
        <f>_xlfn.XLOOKUP(data9[[#This Row],[Product]],products[Product],products[Cost per unit])</f>
        <v>7.16</v>
      </c>
      <c r="H275">
        <f>data9[[#This Row],[Cost per Unit]]*data9[[#This Row],[Units]]</f>
        <v>902.16</v>
      </c>
      <c r="I275" s="2">
        <f>data9[[#This Row],[Amount]]-data9[[#This Row],[Total Cost]]</f>
        <v>714.84</v>
      </c>
    </row>
    <row r="276" spans="2:9" x14ac:dyDescent="0.3">
      <c r="B276" t="s">
        <v>6</v>
      </c>
      <c r="C276" t="s">
        <v>37</v>
      </c>
      <c r="D276" t="s">
        <v>26</v>
      </c>
      <c r="E276" s="2">
        <v>6818</v>
      </c>
      <c r="F276" s="3">
        <v>6</v>
      </c>
      <c r="G276">
        <f>_xlfn.XLOOKUP(data9[[#This Row],[Product]],products[Product],products[Cost per unit])</f>
        <v>5.6</v>
      </c>
      <c r="H276">
        <f>data9[[#This Row],[Cost per Unit]]*data9[[#This Row],[Units]]</f>
        <v>33.599999999999994</v>
      </c>
      <c r="I276" s="2">
        <f>data9[[#This Row],[Amount]]-data9[[#This Row],[Total Cost]]</f>
        <v>6784.4</v>
      </c>
    </row>
    <row r="277" spans="2:9" x14ac:dyDescent="0.3">
      <c r="B277" t="s">
        <v>3</v>
      </c>
      <c r="C277" t="s">
        <v>35</v>
      </c>
      <c r="D277" t="s">
        <v>15</v>
      </c>
      <c r="E277" s="2">
        <v>6657</v>
      </c>
      <c r="F277" s="3">
        <v>276</v>
      </c>
      <c r="G277">
        <f>_xlfn.XLOOKUP(data9[[#This Row],[Product]],products[Product],products[Cost per unit])</f>
        <v>11.73</v>
      </c>
      <c r="H277">
        <f>data9[[#This Row],[Cost per Unit]]*data9[[#This Row],[Units]]</f>
        <v>3237.48</v>
      </c>
      <c r="I277" s="2">
        <f>data9[[#This Row],[Amount]]-data9[[#This Row],[Total Cost]]</f>
        <v>3419.52</v>
      </c>
    </row>
    <row r="278" spans="2:9" x14ac:dyDescent="0.3">
      <c r="B278" t="s">
        <v>3</v>
      </c>
      <c r="C278" t="s">
        <v>34</v>
      </c>
      <c r="D278" t="s">
        <v>17</v>
      </c>
      <c r="E278" s="2">
        <v>2919</v>
      </c>
      <c r="F278" s="3">
        <v>93</v>
      </c>
      <c r="G278">
        <f>_xlfn.XLOOKUP(data9[[#This Row],[Product]],products[Product],products[Cost per unit])</f>
        <v>3.11</v>
      </c>
      <c r="H278">
        <f>data9[[#This Row],[Cost per Unit]]*data9[[#This Row],[Units]]</f>
        <v>289.22999999999996</v>
      </c>
      <c r="I278" s="2">
        <f>data9[[#This Row],[Amount]]-data9[[#This Row],[Total Cost]]</f>
        <v>2629.77</v>
      </c>
    </row>
    <row r="279" spans="2:9" x14ac:dyDescent="0.3">
      <c r="B279" t="s">
        <v>2</v>
      </c>
      <c r="C279" t="s">
        <v>36</v>
      </c>
      <c r="D279" t="s">
        <v>31</v>
      </c>
      <c r="E279" s="2">
        <v>3094</v>
      </c>
      <c r="F279" s="3">
        <v>246</v>
      </c>
      <c r="G279">
        <f>_xlfn.XLOOKUP(data9[[#This Row],[Product]],products[Product],products[Cost per unit])</f>
        <v>5.79</v>
      </c>
      <c r="H279">
        <f>data9[[#This Row],[Cost per Unit]]*data9[[#This Row],[Units]]</f>
        <v>1424.34</v>
      </c>
      <c r="I279" s="2">
        <f>data9[[#This Row],[Amount]]-data9[[#This Row],[Total Cost]]</f>
        <v>1669.66</v>
      </c>
    </row>
    <row r="280" spans="2:9" x14ac:dyDescent="0.3">
      <c r="B280" t="s">
        <v>6</v>
      </c>
      <c r="C280" t="s">
        <v>39</v>
      </c>
      <c r="D280" t="s">
        <v>24</v>
      </c>
      <c r="E280" s="2">
        <v>2989</v>
      </c>
      <c r="F280" s="3">
        <v>3</v>
      </c>
      <c r="G280">
        <f>_xlfn.XLOOKUP(data9[[#This Row],[Product]],products[Product],products[Cost per unit])</f>
        <v>4.97</v>
      </c>
      <c r="H280">
        <f>data9[[#This Row],[Cost per Unit]]*data9[[#This Row],[Units]]</f>
        <v>14.91</v>
      </c>
      <c r="I280" s="2">
        <f>data9[[#This Row],[Amount]]-data9[[#This Row],[Total Cost]]</f>
        <v>2974.09</v>
      </c>
    </row>
    <row r="281" spans="2:9" x14ac:dyDescent="0.3">
      <c r="B281" t="s">
        <v>8</v>
      </c>
      <c r="C281" t="s">
        <v>38</v>
      </c>
      <c r="D281" t="s">
        <v>27</v>
      </c>
      <c r="E281" s="2">
        <v>2268</v>
      </c>
      <c r="F281" s="3">
        <v>63</v>
      </c>
      <c r="G281">
        <f>_xlfn.XLOOKUP(data9[[#This Row],[Product]],products[Product],products[Cost per unit])</f>
        <v>16.73</v>
      </c>
      <c r="H281">
        <f>data9[[#This Row],[Cost per Unit]]*data9[[#This Row],[Units]]</f>
        <v>1053.99</v>
      </c>
      <c r="I281" s="2">
        <f>data9[[#This Row],[Amount]]-data9[[#This Row],[Total Cost]]</f>
        <v>1214.01</v>
      </c>
    </row>
    <row r="282" spans="2:9" x14ac:dyDescent="0.3">
      <c r="B282" t="s">
        <v>5</v>
      </c>
      <c r="C282" t="s">
        <v>35</v>
      </c>
      <c r="D282" t="s">
        <v>31</v>
      </c>
      <c r="E282" s="2">
        <v>4753</v>
      </c>
      <c r="F282" s="3">
        <v>246</v>
      </c>
      <c r="G282">
        <f>_xlfn.XLOOKUP(data9[[#This Row],[Product]],products[Product],products[Cost per unit])</f>
        <v>5.79</v>
      </c>
      <c r="H282">
        <f>data9[[#This Row],[Cost per Unit]]*data9[[#This Row],[Units]]</f>
        <v>1424.34</v>
      </c>
      <c r="I282" s="2">
        <f>data9[[#This Row],[Amount]]-data9[[#This Row],[Total Cost]]</f>
        <v>3328.66</v>
      </c>
    </row>
    <row r="283" spans="2:9" x14ac:dyDescent="0.3">
      <c r="B283" t="s">
        <v>2</v>
      </c>
      <c r="C283" t="s">
        <v>34</v>
      </c>
      <c r="D283" t="s">
        <v>19</v>
      </c>
      <c r="E283" s="2">
        <v>7511</v>
      </c>
      <c r="F283" s="3">
        <v>120</v>
      </c>
      <c r="G283">
        <f>_xlfn.XLOOKUP(data9[[#This Row],[Product]],products[Product],products[Cost per unit])</f>
        <v>7.64</v>
      </c>
      <c r="H283">
        <f>data9[[#This Row],[Cost per Unit]]*data9[[#This Row],[Units]]</f>
        <v>916.8</v>
      </c>
      <c r="I283" s="2">
        <f>data9[[#This Row],[Amount]]-data9[[#This Row],[Total Cost]]</f>
        <v>6594.2</v>
      </c>
    </row>
    <row r="284" spans="2:9" x14ac:dyDescent="0.3">
      <c r="B284" t="s">
        <v>2</v>
      </c>
      <c r="C284" t="s">
        <v>38</v>
      </c>
      <c r="D284" t="s">
        <v>31</v>
      </c>
      <c r="E284" s="2">
        <v>4326</v>
      </c>
      <c r="F284" s="3">
        <v>348</v>
      </c>
      <c r="G284">
        <f>_xlfn.XLOOKUP(data9[[#This Row],[Product]],products[Product],products[Cost per unit])</f>
        <v>5.79</v>
      </c>
      <c r="H284">
        <f>data9[[#This Row],[Cost per Unit]]*data9[[#This Row],[Units]]</f>
        <v>2014.92</v>
      </c>
      <c r="I284" s="2">
        <f>data9[[#This Row],[Amount]]-data9[[#This Row],[Total Cost]]</f>
        <v>2311.08</v>
      </c>
    </row>
    <row r="285" spans="2:9" x14ac:dyDescent="0.3">
      <c r="B285" t="s">
        <v>41</v>
      </c>
      <c r="C285" t="s">
        <v>34</v>
      </c>
      <c r="D285" t="s">
        <v>23</v>
      </c>
      <c r="E285" s="2">
        <v>4935</v>
      </c>
      <c r="F285" s="3">
        <v>126</v>
      </c>
      <c r="G285">
        <f>_xlfn.XLOOKUP(data9[[#This Row],[Product]],products[Product],products[Cost per unit])</f>
        <v>6.49</v>
      </c>
      <c r="H285">
        <f>data9[[#This Row],[Cost per Unit]]*data9[[#This Row],[Units]]</f>
        <v>817.74</v>
      </c>
      <c r="I285" s="2">
        <f>data9[[#This Row],[Amount]]-data9[[#This Row],[Total Cost]]</f>
        <v>4117.26</v>
      </c>
    </row>
    <row r="286" spans="2:9" x14ac:dyDescent="0.3">
      <c r="B286" t="s">
        <v>6</v>
      </c>
      <c r="C286" t="s">
        <v>35</v>
      </c>
      <c r="D286" t="s">
        <v>30</v>
      </c>
      <c r="E286" s="2">
        <v>4781</v>
      </c>
      <c r="F286" s="3">
        <v>123</v>
      </c>
      <c r="G286">
        <f>_xlfn.XLOOKUP(data9[[#This Row],[Product]],products[Product],products[Cost per unit])</f>
        <v>14.49</v>
      </c>
      <c r="H286">
        <f>data9[[#This Row],[Cost per Unit]]*data9[[#This Row],[Units]]</f>
        <v>1782.27</v>
      </c>
      <c r="I286" s="2">
        <f>data9[[#This Row],[Amount]]-data9[[#This Row],[Total Cost]]</f>
        <v>2998.73</v>
      </c>
    </row>
    <row r="287" spans="2:9" x14ac:dyDescent="0.3">
      <c r="B287" t="s">
        <v>5</v>
      </c>
      <c r="C287" t="s">
        <v>38</v>
      </c>
      <c r="D287" t="s">
        <v>25</v>
      </c>
      <c r="E287" s="2">
        <v>7483</v>
      </c>
      <c r="F287" s="3">
        <v>45</v>
      </c>
      <c r="G287">
        <f>_xlfn.XLOOKUP(data9[[#This Row],[Product]],products[Product],products[Cost per unit])</f>
        <v>13.15</v>
      </c>
      <c r="H287">
        <f>data9[[#This Row],[Cost per Unit]]*data9[[#This Row],[Units]]</f>
        <v>591.75</v>
      </c>
      <c r="I287" s="2">
        <f>data9[[#This Row],[Amount]]-data9[[#This Row],[Total Cost]]</f>
        <v>6891.25</v>
      </c>
    </row>
    <row r="288" spans="2:9" x14ac:dyDescent="0.3">
      <c r="B288" t="s">
        <v>10</v>
      </c>
      <c r="C288" t="s">
        <v>38</v>
      </c>
      <c r="D288" t="s">
        <v>4</v>
      </c>
      <c r="E288" s="2">
        <v>6860</v>
      </c>
      <c r="F288" s="3">
        <v>126</v>
      </c>
      <c r="G288">
        <f>_xlfn.XLOOKUP(data9[[#This Row],[Product]],products[Product],products[Cost per unit])</f>
        <v>11.88</v>
      </c>
      <c r="H288">
        <f>data9[[#This Row],[Cost per Unit]]*data9[[#This Row],[Units]]</f>
        <v>1496.88</v>
      </c>
      <c r="I288" s="2">
        <f>data9[[#This Row],[Amount]]-data9[[#This Row],[Total Cost]]</f>
        <v>5363.12</v>
      </c>
    </row>
    <row r="289" spans="2:9" x14ac:dyDescent="0.3">
      <c r="B289" t="s">
        <v>40</v>
      </c>
      <c r="C289" t="s">
        <v>37</v>
      </c>
      <c r="D289" t="s">
        <v>29</v>
      </c>
      <c r="E289" s="2">
        <v>9002</v>
      </c>
      <c r="F289" s="3">
        <v>72</v>
      </c>
      <c r="G289">
        <f>_xlfn.XLOOKUP(data9[[#This Row],[Product]],products[Product],products[Cost per unit])</f>
        <v>7.16</v>
      </c>
      <c r="H289">
        <f>data9[[#This Row],[Cost per Unit]]*data9[[#This Row],[Units]]</f>
        <v>515.52</v>
      </c>
      <c r="I289" s="2">
        <f>data9[[#This Row],[Amount]]-data9[[#This Row],[Total Cost]]</f>
        <v>8486.48</v>
      </c>
    </row>
    <row r="290" spans="2:9" x14ac:dyDescent="0.3">
      <c r="B290" t="s">
        <v>6</v>
      </c>
      <c r="C290" t="s">
        <v>36</v>
      </c>
      <c r="D290" t="s">
        <v>29</v>
      </c>
      <c r="E290" s="2">
        <v>1400</v>
      </c>
      <c r="F290" s="3">
        <v>135</v>
      </c>
      <c r="G290">
        <f>_xlfn.XLOOKUP(data9[[#This Row],[Product]],products[Product],products[Cost per unit])</f>
        <v>7.16</v>
      </c>
      <c r="H290">
        <f>data9[[#This Row],[Cost per Unit]]*data9[[#This Row],[Units]]</f>
        <v>966.6</v>
      </c>
      <c r="I290" s="2">
        <f>data9[[#This Row],[Amount]]-data9[[#This Row],[Total Cost]]</f>
        <v>433.4</v>
      </c>
    </row>
    <row r="291" spans="2:9" x14ac:dyDescent="0.3">
      <c r="B291" t="s">
        <v>10</v>
      </c>
      <c r="C291" t="s">
        <v>34</v>
      </c>
      <c r="D291" t="s">
        <v>22</v>
      </c>
      <c r="E291" s="2">
        <v>4053</v>
      </c>
      <c r="F291" s="3">
        <v>24</v>
      </c>
      <c r="G291">
        <f>_xlfn.XLOOKUP(data9[[#This Row],[Product]],products[Product],products[Cost per unit])</f>
        <v>9.77</v>
      </c>
      <c r="H291">
        <f>data9[[#This Row],[Cost per Unit]]*data9[[#This Row],[Units]]</f>
        <v>234.48</v>
      </c>
      <c r="I291" s="2">
        <f>data9[[#This Row],[Amount]]-data9[[#This Row],[Total Cost]]</f>
        <v>3818.52</v>
      </c>
    </row>
    <row r="292" spans="2:9" x14ac:dyDescent="0.3">
      <c r="B292" t="s">
        <v>7</v>
      </c>
      <c r="C292" t="s">
        <v>36</v>
      </c>
      <c r="D292" t="s">
        <v>31</v>
      </c>
      <c r="E292" s="2">
        <v>2149</v>
      </c>
      <c r="F292" s="3">
        <v>117</v>
      </c>
      <c r="G292">
        <f>_xlfn.XLOOKUP(data9[[#This Row],[Product]],products[Product],products[Cost per unit])</f>
        <v>5.79</v>
      </c>
      <c r="H292">
        <f>data9[[#This Row],[Cost per Unit]]*data9[[#This Row],[Units]]</f>
        <v>677.43</v>
      </c>
      <c r="I292" s="2">
        <f>data9[[#This Row],[Amount]]-data9[[#This Row],[Total Cost]]</f>
        <v>1471.5700000000002</v>
      </c>
    </row>
    <row r="293" spans="2:9" x14ac:dyDescent="0.3">
      <c r="B293" t="s">
        <v>3</v>
      </c>
      <c r="C293" t="s">
        <v>39</v>
      </c>
      <c r="D293" t="s">
        <v>29</v>
      </c>
      <c r="E293" s="2">
        <v>3640</v>
      </c>
      <c r="F293" s="3">
        <v>51</v>
      </c>
      <c r="G293">
        <f>_xlfn.XLOOKUP(data9[[#This Row],[Product]],products[Product],products[Cost per unit])</f>
        <v>7.16</v>
      </c>
      <c r="H293">
        <f>data9[[#This Row],[Cost per Unit]]*data9[[#This Row],[Units]]</f>
        <v>365.16</v>
      </c>
      <c r="I293" s="2">
        <f>data9[[#This Row],[Amount]]-data9[[#This Row],[Total Cost]]</f>
        <v>3274.84</v>
      </c>
    </row>
    <row r="294" spans="2:9" x14ac:dyDescent="0.3">
      <c r="B294" t="s">
        <v>2</v>
      </c>
      <c r="C294" t="s">
        <v>39</v>
      </c>
      <c r="D294" t="s">
        <v>23</v>
      </c>
      <c r="E294" s="2">
        <v>630</v>
      </c>
      <c r="F294" s="3">
        <v>36</v>
      </c>
      <c r="G294">
        <f>_xlfn.XLOOKUP(data9[[#This Row],[Product]],products[Product],products[Cost per unit])</f>
        <v>6.49</v>
      </c>
      <c r="H294">
        <f>data9[[#This Row],[Cost per Unit]]*data9[[#This Row],[Units]]</f>
        <v>233.64000000000001</v>
      </c>
      <c r="I294" s="2">
        <f>data9[[#This Row],[Amount]]-data9[[#This Row],[Total Cost]]</f>
        <v>396.36</v>
      </c>
    </row>
    <row r="295" spans="2:9" x14ac:dyDescent="0.3">
      <c r="B295" t="s">
        <v>9</v>
      </c>
      <c r="C295" t="s">
        <v>35</v>
      </c>
      <c r="D295" t="s">
        <v>27</v>
      </c>
      <c r="E295" s="2">
        <v>2429</v>
      </c>
      <c r="F295" s="3">
        <v>144</v>
      </c>
      <c r="G295">
        <f>_xlfn.XLOOKUP(data9[[#This Row],[Product]],products[Product],products[Cost per unit])</f>
        <v>16.73</v>
      </c>
      <c r="H295">
        <f>data9[[#This Row],[Cost per Unit]]*data9[[#This Row],[Units]]</f>
        <v>2409.12</v>
      </c>
      <c r="I295" s="2">
        <f>data9[[#This Row],[Amount]]-data9[[#This Row],[Total Cost]]</f>
        <v>19.880000000000109</v>
      </c>
    </row>
    <row r="296" spans="2:9" x14ac:dyDescent="0.3">
      <c r="B296" t="s">
        <v>9</v>
      </c>
      <c r="C296" t="s">
        <v>36</v>
      </c>
      <c r="D296" t="s">
        <v>25</v>
      </c>
      <c r="E296" s="2">
        <v>2142</v>
      </c>
      <c r="F296" s="3">
        <v>114</v>
      </c>
      <c r="G296">
        <f>_xlfn.XLOOKUP(data9[[#This Row],[Product]],products[Product],products[Cost per unit])</f>
        <v>13.15</v>
      </c>
      <c r="H296">
        <f>data9[[#This Row],[Cost per Unit]]*data9[[#This Row],[Units]]</f>
        <v>1499.1000000000001</v>
      </c>
      <c r="I296" s="2">
        <f>data9[[#This Row],[Amount]]-data9[[#This Row],[Total Cost]]</f>
        <v>642.89999999999986</v>
      </c>
    </row>
    <row r="297" spans="2:9" x14ac:dyDescent="0.3">
      <c r="B297" t="s">
        <v>7</v>
      </c>
      <c r="C297" t="s">
        <v>37</v>
      </c>
      <c r="D297" t="s">
        <v>30</v>
      </c>
      <c r="E297" s="2">
        <v>6454</v>
      </c>
      <c r="F297" s="3">
        <v>54</v>
      </c>
      <c r="G297">
        <f>_xlfn.XLOOKUP(data9[[#This Row],[Product]],products[Product],products[Cost per unit])</f>
        <v>14.49</v>
      </c>
      <c r="H297">
        <f>data9[[#This Row],[Cost per Unit]]*data9[[#This Row],[Units]]</f>
        <v>782.46</v>
      </c>
      <c r="I297" s="2">
        <f>data9[[#This Row],[Amount]]-data9[[#This Row],[Total Cost]]</f>
        <v>5671.54</v>
      </c>
    </row>
    <row r="298" spans="2:9" x14ac:dyDescent="0.3">
      <c r="B298" t="s">
        <v>7</v>
      </c>
      <c r="C298" t="s">
        <v>37</v>
      </c>
      <c r="D298" t="s">
        <v>16</v>
      </c>
      <c r="E298" s="2">
        <v>4487</v>
      </c>
      <c r="F298" s="3">
        <v>333</v>
      </c>
      <c r="G298">
        <f>_xlfn.XLOOKUP(data9[[#This Row],[Product]],products[Product],products[Cost per unit])</f>
        <v>8.7899999999999991</v>
      </c>
      <c r="H298">
        <f>data9[[#This Row],[Cost per Unit]]*data9[[#This Row],[Units]]</f>
        <v>2927.0699999999997</v>
      </c>
      <c r="I298" s="2">
        <f>data9[[#This Row],[Amount]]-data9[[#This Row],[Total Cost]]</f>
        <v>1559.9300000000003</v>
      </c>
    </row>
    <row r="299" spans="2:9" x14ac:dyDescent="0.3">
      <c r="B299" t="s">
        <v>3</v>
      </c>
      <c r="C299" t="s">
        <v>37</v>
      </c>
      <c r="D299" t="s">
        <v>4</v>
      </c>
      <c r="E299" s="2">
        <v>938</v>
      </c>
      <c r="F299" s="3">
        <v>366</v>
      </c>
      <c r="G299">
        <f>_xlfn.XLOOKUP(data9[[#This Row],[Product]],products[Product],products[Cost per unit])</f>
        <v>11.88</v>
      </c>
      <c r="H299">
        <f>data9[[#This Row],[Cost per Unit]]*data9[[#This Row],[Units]]</f>
        <v>4348.08</v>
      </c>
      <c r="I299" s="2">
        <f>data9[[#This Row],[Amount]]-data9[[#This Row],[Total Cost]]</f>
        <v>-3410.08</v>
      </c>
    </row>
    <row r="300" spans="2:9" x14ac:dyDescent="0.3">
      <c r="B300" t="s">
        <v>3</v>
      </c>
      <c r="C300" t="s">
        <v>38</v>
      </c>
      <c r="D300" t="s">
        <v>26</v>
      </c>
      <c r="E300" s="2">
        <v>8841</v>
      </c>
      <c r="F300" s="3">
        <v>303</v>
      </c>
      <c r="G300">
        <f>_xlfn.XLOOKUP(data9[[#This Row],[Product]],products[Product],products[Cost per unit])</f>
        <v>5.6</v>
      </c>
      <c r="H300">
        <f>data9[[#This Row],[Cost per Unit]]*data9[[#This Row],[Units]]</f>
        <v>1696.8</v>
      </c>
      <c r="I300" s="2">
        <f>data9[[#This Row],[Amount]]-data9[[#This Row],[Total Cost]]</f>
        <v>7144.2</v>
      </c>
    </row>
    <row r="301" spans="2:9" x14ac:dyDescent="0.3">
      <c r="B301" t="s">
        <v>2</v>
      </c>
      <c r="C301" t="s">
        <v>39</v>
      </c>
      <c r="D301" t="s">
        <v>33</v>
      </c>
      <c r="E301" s="2">
        <v>4018</v>
      </c>
      <c r="F301" s="3">
        <v>126</v>
      </c>
      <c r="G301">
        <f>_xlfn.XLOOKUP(data9[[#This Row],[Product]],products[Product],products[Cost per unit])</f>
        <v>12.37</v>
      </c>
      <c r="H301">
        <f>data9[[#This Row],[Cost per Unit]]*data9[[#This Row],[Units]]</f>
        <v>1558.62</v>
      </c>
      <c r="I301" s="2">
        <f>data9[[#This Row],[Amount]]-data9[[#This Row],[Total Cost]]</f>
        <v>2459.38</v>
      </c>
    </row>
    <row r="302" spans="2:9" x14ac:dyDescent="0.3">
      <c r="B302" t="s">
        <v>41</v>
      </c>
      <c r="C302" t="s">
        <v>37</v>
      </c>
      <c r="D302" t="s">
        <v>15</v>
      </c>
      <c r="E302" s="2">
        <v>714</v>
      </c>
      <c r="F302" s="3">
        <v>231</v>
      </c>
      <c r="G302">
        <f>_xlfn.XLOOKUP(data9[[#This Row],[Product]],products[Product],products[Cost per unit])</f>
        <v>11.73</v>
      </c>
      <c r="H302">
        <f>data9[[#This Row],[Cost per Unit]]*data9[[#This Row],[Units]]</f>
        <v>2709.63</v>
      </c>
      <c r="I302" s="2">
        <f>data9[[#This Row],[Amount]]-data9[[#This Row],[Total Cost]]</f>
        <v>-1995.63</v>
      </c>
    </row>
    <row r="303" spans="2:9" x14ac:dyDescent="0.3">
      <c r="B303" t="s">
        <v>9</v>
      </c>
      <c r="C303" t="s">
        <v>38</v>
      </c>
      <c r="D303" t="s">
        <v>25</v>
      </c>
      <c r="E303" s="2">
        <v>3850</v>
      </c>
      <c r="F303" s="3">
        <v>102</v>
      </c>
      <c r="G303">
        <f>_xlfn.XLOOKUP(data9[[#This Row],[Product]],products[Product],products[Cost per unit])</f>
        <v>13.15</v>
      </c>
      <c r="H303">
        <f>data9[[#This Row],[Cost per Unit]]*data9[[#This Row],[Units]]</f>
        <v>1341.3</v>
      </c>
      <c r="I303" s="2">
        <f>data9[[#This Row],[Amount]]-data9[[#This Row],[Total Cost]]</f>
        <v>2508.6999999999998</v>
      </c>
    </row>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8C06B-FCE3-43CB-9253-7B13ACDEF2C5}">
  <dimension ref="B2:T17"/>
  <sheetViews>
    <sheetView showGridLines="0" workbookViewId="0">
      <selection activeCell="J20" sqref="J20"/>
    </sheetView>
  </sheetViews>
  <sheetFormatPr defaultRowHeight="14.4" x14ac:dyDescent="0.3"/>
  <cols>
    <col min="4" max="4" width="10.88671875" customWidth="1"/>
    <col min="5" max="6" width="11.77734375" bestFit="1" customWidth="1"/>
    <col min="9" max="9" width="17.44140625" customWidth="1"/>
    <col min="11" max="11" width="10.44140625" bestFit="1" customWidth="1"/>
  </cols>
  <sheetData>
    <row r="2" spans="2:20" x14ac:dyDescent="0.3">
      <c r="B2" s="34" t="s">
        <v>79</v>
      </c>
      <c r="C2" s="34"/>
      <c r="D2" s="34"/>
      <c r="E2" s="33" t="s">
        <v>36</v>
      </c>
      <c r="F2" s="33"/>
    </row>
    <row r="4" spans="2:20" x14ac:dyDescent="0.3">
      <c r="B4" s="32" t="s">
        <v>78</v>
      </c>
      <c r="C4" s="32"/>
      <c r="D4" s="32"/>
      <c r="E4" s="32"/>
      <c r="F4" s="32"/>
      <c r="I4" s="32" t="s">
        <v>86</v>
      </c>
      <c r="J4" s="32"/>
      <c r="K4" s="32"/>
      <c r="L4" s="32"/>
      <c r="M4" s="32"/>
    </row>
    <row r="6" spans="2:20" x14ac:dyDescent="0.3">
      <c r="T6" t="s">
        <v>90</v>
      </c>
    </row>
    <row r="7" spans="2:20" x14ac:dyDescent="0.3">
      <c r="B7" s="35" t="s">
        <v>80</v>
      </c>
      <c r="C7" s="35"/>
      <c r="D7" s="35"/>
      <c r="E7" s="13"/>
      <c r="F7" s="13">
        <f>COUNTIFS(data[Geography],E2)</f>
        <v>50</v>
      </c>
      <c r="I7" s="29"/>
      <c r="J7" s="29"/>
      <c r="K7" s="29" t="s">
        <v>1</v>
      </c>
      <c r="L7" s="29" t="s">
        <v>49</v>
      </c>
      <c r="M7" s="29" t="s">
        <v>55</v>
      </c>
      <c r="T7" t="str" cm="1">
        <f t="array" ref="T7:T12">_xlfn.UNIQUE(data[Geography])</f>
        <v>New Zealand</v>
      </c>
    </row>
    <row r="8" spans="2:20" x14ac:dyDescent="0.3">
      <c r="I8" s="28" t="s">
        <v>2</v>
      </c>
      <c r="J8" s="28"/>
      <c r="K8" s="26">
        <f>SUMIFS(data[Amount],data[Sales Person],I8,data[Geography],E$2)</f>
        <v>23709</v>
      </c>
      <c r="L8">
        <f>SUMIFS(data[Units],data[Sales Person],I8,data[Geography],E$2)</f>
        <v>909</v>
      </c>
      <c r="M8" s="27">
        <f>IF(K8&gt;12000,1,-1)</f>
        <v>1</v>
      </c>
      <c r="T8" t="str">
        <v>USA</v>
      </c>
    </row>
    <row r="9" spans="2:20" x14ac:dyDescent="0.3">
      <c r="I9" s="28" t="s">
        <v>8</v>
      </c>
      <c r="J9" s="28"/>
      <c r="K9" s="26">
        <f>SUMIFS(data[Amount],data[Sales Person],I9,data[Geography],E$2)</f>
        <v>5019</v>
      </c>
      <c r="L9">
        <f>SUMIFS(data[Units],data[Sales Person],I9,data[Geography],E$2)</f>
        <v>150</v>
      </c>
      <c r="M9" s="27">
        <f t="shared" ref="M9:M17" si="0">IF(K9&gt;12000,1,-1)</f>
        <v>-1</v>
      </c>
      <c r="T9" t="str">
        <v>Canada</v>
      </c>
    </row>
    <row r="10" spans="2:20" x14ac:dyDescent="0.3">
      <c r="B10" s="29"/>
      <c r="C10" s="29"/>
      <c r="D10" s="29"/>
      <c r="E10" s="29" t="s">
        <v>81</v>
      </c>
      <c r="F10" s="29" t="s">
        <v>55</v>
      </c>
      <c r="I10" s="28" t="s">
        <v>41</v>
      </c>
      <c r="J10" s="28"/>
      <c r="K10" s="26">
        <f>SUMIFS(data[Amount],data[Sales Person],I10,data[Geography],E$2)</f>
        <v>39242</v>
      </c>
      <c r="L10">
        <f>SUMIFS(data[Units],data[Sales Person],I10,data[Geography],E$2)</f>
        <v>1482</v>
      </c>
      <c r="M10" s="27">
        <f t="shared" si="0"/>
        <v>1</v>
      </c>
      <c r="T10" t="str">
        <v>UK</v>
      </c>
    </row>
    <row r="11" spans="2:20" x14ac:dyDescent="0.3">
      <c r="B11" s="13" t="s">
        <v>82</v>
      </c>
      <c r="C11" s="13"/>
      <c r="D11" s="13"/>
      <c r="E11" s="31">
        <f>SUMIFS(data[Amount],data[Geography],E2)</f>
        <v>237944</v>
      </c>
      <c r="F11" s="31">
        <f>AVERAGEIFS(data[Amount],data[Geography],E2)</f>
        <v>4758.88</v>
      </c>
      <c r="I11" s="28" t="s">
        <v>7</v>
      </c>
      <c r="J11" s="28"/>
      <c r="K11" s="26">
        <f>SUMIFS(data[Amount],data[Sales Person],I11,data[Geography],E$2)</f>
        <v>21931</v>
      </c>
      <c r="L11">
        <f>SUMIFS(data[Units],data[Sales Person],I11,data[Geography],E$2)</f>
        <v>975</v>
      </c>
      <c r="M11" s="27">
        <f t="shared" si="0"/>
        <v>1</v>
      </c>
      <c r="T11" t="str">
        <v>Australia</v>
      </c>
    </row>
    <row r="12" spans="2:20" x14ac:dyDescent="0.3">
      <c r="B12" s="13" t="s">
        <v>73</v>
      </c>
      <c r="C12" s="13"/>
      <c r="D12" s="13"/>
      <c r="E12" s="31">
        <f>SUMIFS(data[Total Cost Price],data[Geography],E2)</f>
        <v>68259.839999999997</v>
      </c>
      <c r="F12" s="31">
        <f>AVERAGEIFS(data[Total Cost Price],data[Geography],E2)</f>
        <v>1365.1967999999999</v>
      </c>
      <c r="I12" s="28" t="s">
        <v>6</v>
      </c>
      <c r="J12" s="28"/>
      <c r="K12" s="26">
        <f>SUMIFS(data[Amount],data[Sales Person],I12,data[Geography],E$2)</f>
        <v>27377</v>
      </c>
      <c r="L12">
        <f>SUMIFS(data[Units],data[Sales Person],I12,data[Geography],E$2)</f>
        <v>513</v>
      </c>
      <c r="M12" s="27">
        <f t="shared" si="0"/>
        <v>1</v>
      </c>
      <c r="T12" t="str">
        <v>India</v>
      </c>
    </row>
    <row r="13" spans="2:20" x14ac:dyDescent="0.3">
      <c r="B13" s="13" t="s">
        <v>83</v>
      </c>
      <c r="C13" s="13"/>
      <c r="D13" s="13"/>
      <c r="E13" s="31">
        <f>E11-E12</f>
        <v>169684.16</v>
      </c>
      <c r="F13" s="31">
        <f>F11-F12</f>
        <v>3393.6832000000004</v>
      </c>
      <c r="I13" s="28" t="s">
        <v>5</v>
      </c>
      <c r="J13" s="28"/>
      <c r="K13" s="26">
        <f>SUMIFS(data[Amount],data[Sales Person],I13,data[Geography],E$2)</f>
        <v>39620</v>
      </c>
      <c r="L13">
        <f>SUMIFS(data[Units],data[Sales Person],I13,data[Geography],E$2)</f>
        <v>573</v>
      </c>
      <c r="M13" s="27">
        <f t="shared" si="0"/>
        <v>1</v>
      </c>
    </row>
    <row r="14" spans="2:20" x14ac:dyDescent="0.3">
      <c r="B14" s="13" t="s">
        <v>84</v>
      </c>
      <c r="C14" s="13"/>
      <c r="D14" s="13"/>
      <c r="E14" s="31">
        <f>SUMIFS(data[Units],data[Geography],E2)</f>
        <v>7302</v>
      </c>
      <c r="F14" s="31">
        <f>AVERAGEIFS(data[Units],data[Geography],E2)</f>
        <v>146.04</v>
      </c>
      <c r="I14" s="28" t="s">
        <v>3</v>
      </c>
      <c r="J14" s="28"/>
      <c r="K14" s="26">
        <f>SUMIFS(data[Amount],data[Sales Person],I14,data[Geography],E$2)</f>
        <v>18564</v>
      </c>
      <c r="L14">
        <f>SUMIFS(data[Units],data[Sales Person],I14,data[Geography],E$2)</f>
        <v>420</v>
      </c>
      <c r="M14" s="27">
        <f t="shared" si="0"/>
        <v>1</v>
      </c>
    </row>
    <row r="15" spans="2:20" x14ac:dyDescent="0.3">
      <c r="I15" s="28" t="s">
        <v>9</v>
      </c>
      <c r="J15" s="28"/>
      <c r="K15" s="26">
        <f>SUMIFS(data[Amount],data[Sales Person],I15,data[Geography],E$2)</f>
        <v>25669</v>
      </c>
      <c r="L15">
        <f>SUMIFS(data[Units],data[Sales Person],I15,data[Geography],E$2)</f>
        <v>564</v>
      </c>
      <c r="M15" s="27">
        <f t="shared" si="0"/>
        <v>1</v>
      </c>
    </row>
    <row r="16" spans="2:20" x14ac:dyDescent="0.3">
      <c r="I16" s="28" t="s">
        <v>10</v>
      </c>
      <c r="J16" s="28"/>
      <c r="K16" s="26">
        <f>SUMIFS(data[Amount],data[Sales Person],I16,data[Geography],E$2)</f>
        <v>13797</v>
      </c>
      <c r="L16">
        <f>SUMIFS(data[Units],data[Sales Person],I16,data[Geography],E$2)</f>
        <v>1053</v>
      </c>
      <c r="M16" s="27">
        <f t="shared" si="0"/>
        <v>1</v>
      </c>
    </row>
    <row r="17" spans="9:13" x14ac:dyDescent="0.3">
      <c r="I17" s="28" t="s">
        <v>40</v>
      </c>
      <c r="J17" s="28"/>
      <c r="K17" s="26">
        <f>SUMIFS(data[Amount],data[Sales Person],I17,data[Geography],E$2)</f>
        <v>23016</v>
      </c>
      <c r="L17">
        <f>SUMIFS(data[Units],data[Sales Person],I17,data[Geography],E$2)</f>
        <v>663</v>
      </c>
      <c r="M17" s="27">
        <f t="shared" si="0"/>
        <v>1</v>
      </c>
    </row>
  </sheetData>
  <sortState xmlns:xlrd2="http://schemas.microsoft.com/office/spreadsheetml/2017/richdata2" ref="I8:I17">
    <sortCondition ref="I8:I17"/>
  </sortState>
  <mergeCells count="5">
    <mergeCell ref="I4:M4"/>
    <mergeCell ref="E2:F2"/>
    <mergeCell ref="B4:F4"/>
    <mergeCell ref="B2:D2"/>
    <mergeCell ref="B7:D7"/>
  </mergeCells>
  <conditionalFormatting sqref="K8:K17">
    <cfRule type="dataBar" priority="1">
      <dataBar>
        <cfvo type="min"/>
        <cfvo type="max"/>
        <color rgb="FF638EC6"/>
      </dataBar>
      <extLst>
        <ext xmlns:x14="http://schemas.microsoft.com/office/spreadsheetml/2009/9/main" uri="{B025F937-C7B1-47D3-B67F-A62EFF666E3E}">
          <x14:id>{A523350F-64BE-44F8-B7AD-0555234BB0A6}</x14:id>
        </ext>
      </extLst>
    </cfRule>
  </conditionalFormatting>
  <dataValidations count="1">
    <dataValidation type="list" allowBlank="1" showInputMessage="1" showErrorMessage="1" sqref="E2" xr:uid="{6801927A-A558-41E8-8EEB-7C9AE7B9A37A}">
      <formula1>$T$7:$T$12</formula1>
    </dataValidation>
  </dataValidation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A523350F-64BE-44F8-B7AD-0555234BB0A6}">
            <x14:dataBar minLength="0" maxLength="100" border="1" negativeBarBorderColorSameAsPositive="0">
              <x14:cfvo type="autoMin"/>
              <x14:cfvo type="autoMax"/>
              <x14:borderColor rgb="FF638EC6"/>
              <x14:negativeFillColor rgb="FFFF0000"/>
              <x14:negativeBorderColor rgb="FFFF0000"/>
              <x14:axisColor rgb="FF000000"/>
            </x14:dataBar>
          </x14:cfRule>
          <xm:sqref>K8:K17</xm:sqref>
        </x14:conditionalFormatting>
        <x14:conditionalFormatting xmlns:xm="http://schemas.microsoft.com/office/excel/2006/main">
          <x14:cfRule type="iconSet" priority="2" id="{B8864789-B2FE-4288-80F5-68636C3DF847}">
            <x14:iconSet iconSet="3Symbols" showValue="0" custom="1">
              <x14:cfvo type="percent">
                <xm:f>0</xm:f>
              </x14:cfvo>
              <x14:cfvo type="num">
                <xm:f>0</xm:f>
              </x14:cfvo>
              <x14:cfvo type="num">
                <xm:f>0</xm:f>
              </x14:cfvo>
              <x14:cfIcon iconSet="3Symbols" iconId="0"/>
              <x14:cfIcon iconSet="NoIcons" iconId="0"/>
              <x14:cfIcon iconSet="3Symbols" iconId="2"/>
            </x14:iconSet>
          </x14:cfRule>
          <xm:sqref>M8:M17</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2CB85-6AAE-4319-944F-D791C9F46E33}">
  <dimension ref="B3:F26"/>
  <sheetViews>
    <sheetView workbookViewId="0">
      <selection activeCell="F4" sqref="F4"/>
    </sheetView>
  </sheetViews>
  <sheetFormatPr defaultRowHeight="14.4" x14ac:dyDescent="0.3"/>
  <cols>
    <col min="2" max="2" width="20.21875" bestFit="1" customWidth="1"/>
    <col min="3" max="3" width="14.44140625" bestFit="1" customWidth="1"/>
    <col min="4" max="4" width="11.77734375" bestFit="1" customWidth="1"/>
    <col min="5" max="5" width="12.109375" bestFit="1" customWidth="1"/>
    <col min="6" max="6" width="7.21875" bestFit="1" customWidth="1"/>
  </cols>
  <sheetData>
    <row r="3" spans="2:6" x14ac:dyDescent="0.3">
      <c r="B3" s="20" t="s">
        <v>64</v>
      </c>
      <c r="C3" t="s">
        <v>66</v>
      </c>
      <c r="D3" t="s">
        <v>67</v>
      </c>
      <c r="E3" t="s">
        <v>89</v>
      </c>
      <c r="F3" t="s">
        <v>88</v>
      </c>
    </row>
    <row r="4" spans="2:6" x14ac:dyDescent="0.3">
      <c r="B4" s="21" t="s">
        <v>26</v>
      </c>
      <c r="C4" s="22">
        <v>98</v>
      </c>
      <c r="D4" s="22">
        <v>159</v>
      </c>
      <c r="E4" s="30">
        <v>-792.4</v>
      </c>
      <c r="F4" s="10">
        <v>-808.57142857142856</v>
      </c>
    </row>
    <row r="5" spans="2:6" x14ac:dyDescent="0.3">
      <c r="B5" s="21" t="s">
        <v>21</v>
      </c>
      <c r="C5" s="22">
        <v>567</v>
      </c>
      <c r="D5" s="22">
        <v>228</v>
      </c>
      <c r="E5" s="30">
        <v>-1485</v>
      </c>
      <c r="F5" s="10">
        <v>-261.90476190476193</v>
      </c>
    </row>
    <row r="6" spans="2:6" x14ac:dyDescent="0.3">
      <c r="B6" s="21" t="s">
        <v>17</v>
      </c>
      <c r="C6" s="22">
        <v>1589</v>
      </c>
      <c r="D6" s="22">
        <v>303</v>
      </c>
      <c r="E6" s="30">
        <v>646.67000000000007</v>
      </c>
      <c r="F6" s="10">
        <v>40.696664568911267</v>
      </c>
    </row>
    <row r="7" spans="2:6" x14ac:dyDescent="0.3">
      <c r="B7" s="21" t="s">
        <v>23</v>
      </c>
      <c r="C7" s="22">
        <v>2023</v>
      </c>
      <c r="D7" s="22">
        <v>78</v>
      </c>
      <c r="E7" s="30">
        <v>1516.78</v>
      </c>
      <c r="F7" s="10">
        <v>74.976767177459209</v>
      </c>
    </row>
    <row r="8" spans="2:6" x14ac:dyDescent="0.3">
      <c r="B8" s="21" t="s">
        <v>25</v>
      </c>
      <c r="C8" s="22">
        <v>2464</v>
      </c>
      <c r="D8" s="22">
        <v>234</v>
      </c>
      <c r="E8" s="30">
        <v>-613.09999999999991</v>
      </c>
      <c r="F8" s="10">
        <v>-24.882305194805191</v>
      </c>
    </row>
    <row r="9" spans="2:6" x14ac:dyDescent="0.3">
      <c r="B9" s="21" t="s">
        <v>24</v>
      </c>
      <c r="C9" s="22">
        <v>4431</v>
      </c>
      <c r="D9" s="22">
        <v>162</v>
      </c>
      <c r="E9" s="30">
        <v>3625.86</v>
      </c>
      <c r="F9" s="10">
        <v>81.829383886255926</v>
      </c>
    </row>
    <row r="10" spans="2:6" x14ac:dyDescent="0.3">
      <c r="B10" s="21" t="s">
        <v>31</v>
      </c>
      <c r="C10" s="22">
        <v>4753</v>
      </c>
      <c r="D10" s="22">
        <v>246</v>
      </c>
      <c r="E10" s="30">
        <v>3328.66</v>
      </c>
      <c r="F10" s="10">
        <v>70.032821375973072</v>
      </c>
    </row>
    <row r="11" spans="2:6" x14ac:dyDescent="0.3">
      <c r="B11" s="21" t="s">
        <v>13</v>
      </c>
      <c r="C11" s="22">
        <v>4760</v>
      </c>
      <c r="D11" s="22">
        <v>69</v>
      </c>
      <c r="E11" s="30">
        <v>4116.2299999999996</v>
      </c>
      <c r="F11" s="10">
        <v>86.475420168067217</v>
      </c>
    </row>
    <row r="12" spans="2:6" x14ac:dyDescent="0.3">
      <c r="B12" s="21" t="s">
        <v>4</v>
      </c>
      <c r="C12" s="22">
        <v>5005</v>
      </c>
      <c r="D12" s="22">
        <v>558</v>
      </c>
      <c r="E12" s="30">
        <v>-1624.0400000000004</v>
      </c>
      <c r="F12" s="10">
        <v>-32.448351648351661</v>
      </c>
    </row>
    <row r="13" spans="2:6" x14ac:dyDescent="0.3">
      <c r="B13" s="21" t="s">
        <v>20</v>
      </c>
      <c r="C13" s="22">
        <v>5747</v>
      </c>
      <c r="D13" s="22">
        <v>828</v>
      </c>
      <c r="E13" s="30">
        <v>-3046.3599999999988</v>
      </c>
      <c r="F13" s="10">
        <v>-53.007830172263773</v>
      </c>
    </row>
    <row r="14" spans="2:6" x14ac:dyDescent="0.3">
      <c r="B14" s="21" t="s">
        <v>19</v>
      </c>
      <c r="C14" s="22">
        <v>5747</v>
      </c>
      <c r="D14" s="22">
        <v>354</v>
      </c>
      <c r="E14" s="30">
        <v>3042.44</v>
      </c>
      <c r="F14" s="10">
        <v>52.939620671654772</v>
      </c>
    </row>
    <row r="15" spans="2:6" x14ac:dyDescent="0.3">
      <c r="B15" s="21" t="s">
        <v>18</v>
      </c>
      <c r="C15" s="22">
        <v>6223</v>
      </c>
      <c r="D15" s="22">
        <v>294</v>
      </c>
      <c r="E15" s="30">
        <v>4320.82</v>
      </c>
      <c r="F15" s="10">
        <v>69.433070866141733</v>
      </c>
    </row>
    <row r="16" spans="2:6" x14ac:dyDescent="0.3">
      <c r="B16" s="21" t="s">
        <v>16</v>
      </c>
      <c r="C16" s="22">
        <v>6860</v>
      </c>
      <c r="D16" s="22">
        <v>201</v>
      </c>
      <c r="E16" s="30">
        <v>5093.21</v>
      </c>
      <c r="F16" s="10">
        <v>74.245043731778424</v>
      </c>
    </row>
    <row r="17" spans="2:6" x14ac:dyDescent="0.3">
      <c r="B17" s="21" t="s">
        <v>33</v>
      </c>
      <c r="C17" s="22">
        <v>10045</v>
      </c>
      <c r="D17" s="22">
        <v>864</v>
      </c>
      <c r="E17" s="30">
        <v>-642.67999999999893</v>
      </c>
      <c r="F17" s="10">
        <v>-6.3980089596814231</v>
      </c>
    </row>
    <row r="18" spans="2:6" x14ac:dyDescent="0.3">
      <c r="B18" s="21" t="s">
        <v>29</v>
      </c>
      <c r="C18" s="22">
        <v>10234</v>
      </c>
      <c r="D18" s="22">
        <v>717</v>
      </c>
      <c r="E18" s="30">
        <v>5100.2800000000007</v>
      </c>
      <c r="F18" s="10">
        <v>49.836623021301548</v>
      </c>
    </row>
    <row r="19" spans="2:6" x14ac:dyDescent="0.3">
      <c r="B19" s="21" t="s">
        <v>14</v>
      </c>
      <c r="C19" s="22">
        <v>10493</v>
      </c>
      <c r="D19" s="22">
        <v>414</v>
      </c>
      <c r="E19" s="30">
        <v>5649.2000000000007</v>
      </c>
      <c r="F19" s="10">
        <v>53.837796626322323</v>
      </c>
    </row>
    <row r="20" spans="2:6" x14ac:dyDescent="0.3">
      <c r="B20" s="21" t="s">
        <v>22</v>
      </c>
      <c r="C20" s="22">
        <v>12355</v>
      </c>
      <c r="D20" s="22">
        <v>666</v>
      </c>
      <c r="E20" s="30">
        <v>5848.18</v>
      </c>
      <c r="F20" s="10">
        <v>47.334520437070019</v>
      </c>
    </row>
    <row r="21" spans="2:6" x14ac:dyDescent="0.3">
      <c r="B21" s="21" t="s">
        <v>28</v>
      </c>
      <c r="C21" s="22">
        <v>12649</v>
      </c>
      <c r="D21" s="22">
        <v>504</v>
      </c>
      <c r="E21" s="30">
        <v>7417.48</v>
      </c>
      <c r="F21" s="10">
        <v>58.640841173215271</v>
      </c>
    </row>
    <row r="22" spans="2:6" x14ac:dyDescent="0.3">
      <c r="B22" s="21" t="s">
        <v>27</v>
      </c>
      <c r="C22" s="22">
        <v>14371</v>
      </c>
      <c r="D22" s="22">
        <v>771</v>
      </c>
      <c r="E22" s="30">
        <v>1472.17</v>
      </c>
      <c r="F22" s="10">
        <v>10.244033122260108</v>
      </c>
    </row>
    <row r="23" spans="2:6" x14ac:dyDescent="0.3">
      <c r="B23" s="21" t="s">
        <v>30</v>
      </c>
      <c r="C23" s="22">
        <v>17409</v>
      </c>
      <c r="D23" s="22">
        <v>903</v>
      </c>
      <c r="E23" s="30">
        <v>4324.5300000000007</v>
      </c>
      <c r="F23" s="10">
        <v>24.840772014475277</v>
      </c>
    </row>
    <row r="24" spans="2:6" x14ac:dyDescent="0.3">
      <c r="B24" s="21" t="s">
        <v>32</v>
      </c>
      <c r="C24" s="22">
        <v>19054</v>
      </c>
      <c r="D24" s="22">
        <v>693</v>
      </c>
      <c r="E24" s="30">
        <v>13059.55</v>
      </c>
      <c r="F24" s="10">
        <v>68.539676708302707</v>
      </c>
    </row>
    <row r="25" spans="2:6" x14ac:dyDescent="0.3">
      <c r="B25" s="21" t="s">
        <v>15</v>
      </c>
      <c r="C25" s="22">
        <v>32557</v>
      </c>
      <c r="D25" s="22">
        <v>912</v>
      </c>
      <c r="E25" s="30">
        <v>21859.239999999998</v>
      </c>
      <c r="F25" s="10">
        <v>67.141444236262544</v>
      </c>
    </row>
    <row r="26" spans="2:6" x14ac:dyDescent="0.3">
      <c r="B26" s="21" t="s">
        <v>65</v>
      </c>
      <c r="C26" s="22">
        <v>189434</v>
      </c>
      <c r="D26" s="22">
        <v>10158</v>
      </c>
      <c r="E26" s="30">
        <v>82217.720000000016</v>
      </c>
      <c r="F26" s="10">
        <v>43.401775816379327</v>
      </c>
    </row>
  </sheetData>
  <conditionalFormatting pivot="1" sqref="F4:F26">
    <cfRule type="colorScale" priority="1">
      <colorScale>
        <cfvo type="min"/>
        <cfvo type="max"/>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Questions</vt:lpstr>
      <vt:lpstr>Data</vt:lpstr>
      <vt:lpstr>Quick_Statistics</vt:lpstr>
      <vt:lpstr>Exploratory</vt:lpstr>
      <vt:lpstr>Exploratory (2)</vt:lpstr>
      <vt:lpstr>Analysis - Formulas</vt:lpstr>
      <vt:lpstr>Analysis - Pivot</vt:lpstr>
      <vt:lpstr>Top 5 Items</vt:lpstr>
      <vt:lpstr>Anomaly Detection</vt:lpstr>
      <vt:lpstr>Best in the Category</vt:lpstr>
      <vt:lpstr>Profit Analysis</vt:lpstr>
      <vt:lpstr>Sales_Report</vt:lpstr>
      <vt:lpstr>Open Ended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Hp</cp:lastModifiedBy>
  <dcterms:created xsi:type="dcterms:W3CDTF">2021-03-14T20:21:32Z</dcterms:created>
  <dcterms:modified xsi:type="dcterms:W3CDTF">2022-02-13T23:47:34Z</dcterms:modified>
</cp:coreProperties>
</file>