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HP\Desktop\Role based training\1. Excel\23. Excel 103 Course Introduction\"/>
    </mc:Choice>
  </mc:AlternateContent>
  <xr:revisionPtr revIDLastSave="0" documentId="13_ncr:1_{DF58E1C1-253E-4A6F-8220-2DA896E6CDAB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Master Inventory List" sheetId="23" r:id="rId6"/>
    <sheet name="INDEX MATCH Functions" sheetId="34" r:id="rId7"/>
    <sheet name="INDEX MATCH Master Emp List" sheetId="5" r:id="rId8"/>
    <sheet name="LEFT RIGHT MID Functions" sheetId="21" r:id="rId9"/>
    <sheet name="SEARCH Function" sheetId="24" r:id="rId10"/>
    <sheet name="CONCATENATE" sheetId="20" r:id="rId11"/>
    <sheet name="Formula Auditing" sheetId="25" r:id="rId12"/>
    <sheet name="Watch Window" sheetId="27" r:id="rId13"/>
    <sheet name="Worksheet Protection" sheetId="26" r:id="rId14"/>
    <sheet name="Goal Seek" sheetId="31" r:id="rId15"/>
    <sheet name="Solver" sheetId="30" r:id="rId16"/>
    <sheet name="Data Table" sheetId="28" r:id="rId17"/>
    <sheet name="Scenarios" sheetId="29" r:id="rId18"/>
    <sheet name="Macro" sheetId="32" r:id="rId19"/>
    <sheet name="Test Macro" sheetId="33" r:id="rId20"/>
  </sheets>
  <definedNames>
    <definedName name="_xlnm._FilterDatabase" localSheetId="7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Goal">'IF Function'!$I$2</definedName>
    <definedName name="Gross_Margin">#REF!</definedName>
    <definedName name="List">#REF!</definedName>
    <definedName name="solver_cvg" localSheetId="15" hidden="1">0.0001</definedName>
    <definedName name="solver_drv" localSheetId="15" hidden="1">1</definedName>
    <definedName name="solver_eng" localSheetId="0" hidden="1">1</definedName>
    <definedName name="solver_eng" localSheetId="15" hidden="1">1</definedName>
    <definedName name="solver_est" localSheetId="15" hidden="1">1</definedName>
    <definedName name="solver_itr" localSheetId="15" hidden="1">100</definedName>
    <definedName name="solver_lhs1" localSheetId="15" hidden="1">Solver!$B$8:$E$8</definedName>
    <definedName name="solver_lhs2" localSheetId="15" hidden="1">Solver!$B$8:$E$8</definedName>
    <definedName name="solver_lhs3" localSheetId="15" hidden="1">Solver!$B$8:$E$8</definedName>
    <definedName name="solver_lhs4" localSheetId="15" hidden="1">Solver!$B$8:$E$8</definedName>
    <definedName name="solver_lhs5" localSheetId="15" hidden="1">Solver!$B$8:$E$8</definedName>
    <definedName name="solver_lhs6" localSheetId="15" hidden="1">Solver!$E$8</definedName>
    <definedName name="solver_lhs7" localSheetId="15" hidden="1">Solver!$E$8</definedName>
    <definedName name="solver_lhs8" localSheetId="15" hidden="1">Solver!$E$8</definedName>
    <definedName name="solver_lin" localSheetId="15" hidden="1">0</definedName>
    <definedName name="solver_mip" localSheetId="15" hidden="1">2147483647</definedName>
    <definedName name="solver_mni" localSheetId="15" hidden="1">30</definedName>
    <definedName name="solver_mrt" localSheetId="15" hidden="1">0.075</definedName>
    <definedName name="solver_msl" localSheetId="15" hidden="1">2</definedName>
    <definedName name="solver_neg" localSheetId="0" hidden="1">1</definedName>
    <definedName name="solver_neg" localSheetId="15" hidden="1">1</definedName>
    <definedName name="solver_nod" localSheetId="15" hidden="1">2147483647</definedName>
    <definedName name="solver_num" localSheetId="0" hidden="1">0</definedName>
    <definedName name="solver_num" localSheetId="15" hidden="1">0</definedName>
    <definedName name="solver_nwt" localSheetId="15" hidden="1">1</definedName>
    <definedName name="solver_opt" localSheetId="0" hidden="1">'IF Function'!$I$2</definedName>
    <definedName name="solver_opt" localSheetId="15" hidden="1">Solver!$H$8</definedName>
    <definedName name="solver_pre" localSheetId="15" hidden="1">0.000001</definedName>
    <definedName name="solver_rbv" localSheetId="15" hidden="1">1</definedName>
    <definedName name="solver_rel1" localSheetId="15" hidden="1">2</definedName>
    <definedName name="solver_rel2" localSheetId="15" hidden="1">2</definedName>
    <definedName name="solver_rel3" localSheetId="15" hidden="1">2</definedName>
    <definedName name="solver_rel4" localSheetId="15" hidden="1">2</definedName>
    <definedName name="solver_rel5" localSheetId="15" hidden="1">2</definedName>
    <definedName name="solver_rel6" localSheetId="15" hidden="1">2</definedName>
    <definedName name="solver_rel7" localSheetId="15" hidden="1">2</definedName>
    <definedName name="solver_rel8" localSheetId="15" hidden="1">2</definedName>
    <definedName name="solver_rhs1" localSheetId="15" hidden="1">Solver!$B$10:$E$10</definedName>
    <definedName name="solver_rhs2" localSheetId="15" hidden="1">Solver!$B$10:$E$10</definedName>
    <definedName name="solver_rhs3" localSheetId="15" hidden="1">Solver!$B$10:$E$10</definedName>
    <definedName name="solver_rhs4" localSheetId="15" hidden="1">Solver!$B$10:$E$10</definedName>
    <definedName name="solver_rhs5" localSheetId="15" hidden="1">Solver!$B$10:$E$10</definedName>
    <definedName name="solver_rhs6" localSheetId="15" hidden="1">Solver!$E$10</definedName>
    <definedName name="solver_rhs7" localSheetId="15" hidden="1">Solver!$E$10</definedName>
    <definedName name="solver_rhs8" localSheetId="15" hidden="1">Solver!$E$10</definedName>
    <definedName name="solver_rlx" localSheetId="15" hidden="1">1</definedName>
    <definedName name="solver_rsd" localSheetId="15" hidden="1">0</definedName>
    <definedName name="solver_scl" localSheetId="15" hidden="1">2</definedName>
    <definedName name="solver_sho" localSheetId="15" hidden="1">2</definedName>
    <definedName name="solver_ssz" localSheetId="15" hidden="1">100</definedName>
    <definedName name="solver_tim" localSheetId="15" hidden="1">100</definedName>
    <definedName name="solver_tol" localSheetId="15" hidden="1">0.05</definedName>
    <definedName name="solver_typ" localSheetId="0" hidden="1">1</definedName>
    <definedName name="solver_typ" localSheetId="15" hidden="1">2</definedName>
    <definedName name="solver_val" localSheetId="0" hidden="1">0</definedName>
    <definedName name="solver_val" localSheetId="15" hidden="1">0</definedName>
    <definedName name="solver_ver" localSheetId="0" hidden="1">3</definedName>
    <definedName name="solver_ver" localSheetId="15" hidden="1">3</definedName>
  </definedNames>
  <calcPr calcId="191029"/>
</workbook>
</file>

<file path=xl/calcChain.xml><?xml version="1.0" encoding="utf-8"?>
<calcChain xmlns="http://schemas.openxmlformats.org/spreadsheetml/2006/main">
  <c r="D3" i="1" l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F5" i="34"/>
  <c r="F6" i="34"/>
  <c r="F7" i="34"/>
  <c r="F8" i="34"/>
  <c r="F9" i="34"/>
  <c r="F4" i="34"/>
  <c r="D5" i="34"/>
  <c r="D6" i="34"/>
  <c r="D7" i="34"/>
  <c r="D8" i="34"/>
  <c r="D9" i="34"/>
  <c r="D4" i="34"/>
  <c r="C5" i="34"/>
  <c r="C6" i="34"/>
  <c r="C7" i="34"/>
  <c r="C8" i="34"/>
  <c r="C9" i="34"/>
  <c r="C4" i="34"/>
  <c r="B6" i="22"/>
  <c r="H3" i="17"/>
  <c r="I6" i="4"/>
  <c r="I7" i="4"/>
  <c r="I8" i="4"/>
  <c r="I9" i="4"/>
  <c r="I5" i="4"/>
  <c r="H6" i="4"/>
  <c r="H7" i="4"/>
  <c r="H8" i="4"/>
  <c r="H9" i="4"/>
  <c r="H5" i="4"/>
  <c r="H5" i="30" l="1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B5" i="22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G3" i="21"/>
  <c r="F3" i="21"/>
  <c r="E3" i="21"/>
  <c r="F7" i="29" l="1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<sst xmlns="http://schemas.openxmlformats.org/spreadsheetml/2006/main" count="1527" uniqueCount="284">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</sst>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_);[Red]\(0.00\)"/>
    <numFmt numFmtId="166" formatCode="dd\-mmm\-yy"/>
    <numFmt numFmtId="167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43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5">
    <xf numFmtId="0" fontId="0" fillId="0" borderId="0" xfId="0"/>
    <xf numFmtId="165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66" fontId="6" fillId="0" borderId="1" xfId="5" applyNumberFormat="1" applyBorder="1" applyAlignment="1">
      <alignment horizontal="center" vertical="center" wrapText="1"/>
    </xf>
    <xf numFmtId="44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44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4" fontId="0" fillId="0" borderId="3" xfId="1" applyNumberFormat="1" applyFont="1" applyBorder="1" applyAlignment="1">
      <alignment horizontal="left"/>
    </xf>
    <xf numFmtId="164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4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67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5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67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44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4" fontId="0" fillId="0" borderId="20" xfId="1" applyNumberFormat="1" applyFont="1" applyBorder="1" applyAlignment="1">
      <alignment horizontal="left"/>
    </xf>
    <xf numFmtId="164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4" fontId="0" fillId="9" borderId="3" xfId="0" applyNumberFormat="1" applyFill="1" applyBorder="1"/>
    <xf numFmtId="164" fontId="0" fillId="9" borderId="3" xfId="1" applyNumberFormat="1" applyFon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44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3" fillId="8" borderId="0" xfId="0" applyFont="1" applyFill="1"/>
    <xf numFmtId="0" fontId="17" fillId="8" borderId="0" xfId="0" applyFont="1" applyFill="1"/>
    <xf numFmtId="164" fontId="0" fillId="0" borderId="3" xfId="1" applyNumberFormat="1" applyFont="1" applyBorder="1" applyAlignment="1" applyProtection="1">
      <alignment horizontal="left"/>
      <protection locked="0"/>
    </xf>
    <xf numFmtId="164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8" fontId="1" fillId="0" borderId="0" xfId="9" applyNumberFormat="1"/>
    <xf numFmtId="8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44" fontId="1" fillId="0" borderId="3" xfId="1" applyBorder="1"/>
    <xf numFmtId="44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4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8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44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4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8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8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43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zoomScale="145" zoomScaleNormal="145" workbookViewId="0">
      <selection activeCell="I5" sqref="I5:I9"/>
    </sheetView>
  </sheetViews>
  <sheetFormatPr defaultRowHeight="13.2"/>
  <cols>
    <col min="1" max="1" width="15.5546875" customWidth="1"/>
    <col min="2" max="2" width="11.33203125" customWidth="1"/>
    <col min="3" max="3" width="11.5546875" customWidth="1"/>
    <col min="4" max="4" width="11.88671875" customWidth="1"/>
    <col min="5" max="5" width="11.6640625" bestFit="1" customWidth="1"/>
    <col min="6" max="6" width="11.33203125" customWidth="1"/>
    <col min="7" max="7" width="1.109375" customWidth="1"/>
    <col min="8" max="8" width="20.109375" customWidth="1"/>
    <col min="9" max="9" width="15.88671875" customWidth="1"/>
  </cols>
  <sheetData>
    <row r="1" spans="1:9" ht="13.8" thickBot="1"/>
    <row r="2" spans="1:9" ht="16.2" thickBot="1">
      <c r="A2" s="128" t="s">
        <v>280</v>
      </c>
      <c r="B2" s="128"/>
      <c r="C2" s="128"/>
      <c r="D2" s="128"/>
      <c r="E2" s="128"/>
      <c r="F2" s="128"/>
      <c r="H2" s="28" t="s">
        <v>0</v>
      </c>
      <c r="I2" s="45">
        <v>34000</v>
      </c>
    </row>
    <row r="3" spans="1:9" ht="14.4" thickTop="1" thickBot="1"/>
    <row r="4" spans="1:9" ht="13.8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6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IF(F5&gt;=Goal,"Yes","No")</f>
        <v>Yes</v>
      </c>
      <c r="I5" s="2" t="str">
        <f>IF(AND(H5="Yes",MIN(B5:E5)&gt;=8000),"Bonus","No Bonus")</f>
        <v>Bonus</v>
      </c>
    </row>
    <row r="6" spans="1:9" ht="15.6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>IF(F6&gt;=Goal,"Yes","No")</f>
        <v>No</v>
      </c>
      <c r="I6" s="2" t="str">
        <f t="shared" ref="I6:I9" si="0">IF(AND(H6="Yes",MIN(B6:E6)&gt;=8000),"Bonus","No Bonus")</f>
        <v>No Bonus</v>
      </c>
    </row>
    <row r="7" spans="1:9" ht="15.6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>IF(F7&gt;=Goal,"Yes","No")</f>
        <v>No</v>
      </c>
      <c r="I7" s="2" t="str">
        <f t="shared" si="0"/>
        <v>No Bonus</v>
      </c>
    </row>
    <row r="8" spans="1:9" ht="15.6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>IF(F8&gt;=Goal,"Yes","No")</f>
        <v>Yes</v>
      </c>
      <c r="I8" s="2" t="str">
        <f t="shared" si="0"/>
        <v>Bonus</v>
      </c>
    </row>
    <row r="9" spans="1:9" ht="16.2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>IF(F9&gt;=Goal,"Yes","No")</f>
        <v>Yes</v>
      </c>
      <c r="I9" s="2" t="str">
        <f t="shared" si="0"/>
        <v>No Bonus</v>
      </c>
    </row>
    <row r="10" spans="1:9" ht="13.8">
      <c r="A10" s="48" t="s">
        <v>223</v>
      </c>
      <c r="B10" s="53"/>
      <c r="C10" s="54"/>
      <c r="D10" s="54"/>
      <c r="E10" s="53"/>
      <c r="F10" s="53"/>
    </row>
    <row r="11" spans="1:9" ht="13.8">
      <c r="A11" s="49"/>
    </row>
    <row r="12" spans="1:9" ht="16.5" customHeight="1">
      <c r="A12" s="125" t="s">
        <v>13</v>
      </c>
      <c r="B12" s="126"/>
      <c r="C12" s="126"/>
      <c r="D12" s="126"/>
      <c r="E12" s="127"/>
      <c r="F12" s="3"/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235" zoomScaleNormal="235" workbookViewId="0">
      <selection activeCell="B2" sqref="B2"/>
    </sheetView>
  </sheetViews>
  <sheetFormatPr defaultRowHeight="13.2"/>
  <cols>
    <col min="1" max="1" width="14.109375" bestFit="1" customWidth="1"/>
    <col min="2" max="2" width="13" bestFit="1" customWidth="1"/>
    <col min="3" max="3" width="12.88671875" bestFit="1" customWidth="1"/>
  </cols>
  <sheetData>
    <row r="1" spans="1:3" ht="15.6">
      <c r="A1" s="71" t="s">
        <v>242</v>
      </c>
      <c r="B1" s="71" t="s">
        <v>18</v>
      </c>
      <c r="C1" s="71" t="s">
        <v>17</v>
      </c>
    </row>
    <row r="2" spans="1:3">
      <c r="A2" t="s">
        <v>243</v>
      </c>
    </row>
    <row r="3" spans="1:3">
      <c r="A3" t="s">
        <v>244</v>
      </c>
    </row>
    <row r="4" spans="1:3">
      <c r="A4" t="s">
        <v>245</v>
      </c>
    </row>
    <row r="5" spans="1:3">
      <c r="A5" t="s">
        <v>246</v>
      </c>
    </row>
    <row r="6" spans="1:3">
      <c r="A6" t="s">
        <v>247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4"/>
    </sheetView>
  </sheetViews>
  <sheetFormatPr defaultRowHeight="13.2"/>
  <cols>
    <col min="2" max="2" width="12.88671875" customWidth="1"/>
    <col min="3" max="3" width="12.109375" customWidth="1"/>
    <col min="4" max="4" width="3.109375" customWidth="1"/>
    <col min="6" max="6" width="15.44140625" customWidth="1"/>
  </cols>
  <sheetData>
    <row r="2" spans="2:6">
      <c r="B2" s="40" t="s">
        <v>17</v>
      </c>
      <c r="C2" s="40" t="s">
        <v>18</v>
      </c>
      <c r="E2" s="131" t="s">
        <v>166</v>
      </c>
      <c r="F2" s="131"/>
    </row>
    <row r="3" spans="2:6">
      <c r="B3" s="25" t="s">
        <v>25</v>
      </c>
      <c r="C3" s="25" t="s">
        <v>26</v>
      </c>
      <c r="E3" s="132" t="str">
        <f>CONCATENATE(C3," ",B3)</f>
        <v>Howard Smith</v>
      </c>
      <c r="F3" s="133"/>
    </row>
    <row r="4" spans="2:6">
      <c r="B4" s="25" t="s">
        <v>30</v>
      </c>
      <c r="C4" s="25" t="s">
        <v>31</v>
      </c>
      <c r="E4" s="132"/>
      <c r="F4" s="133"/>
    </row>
    <row r="5" spans="2:6">
      <c r="B5" s="25" t="s">
        <v>33</v>
      </c>
      <c r="C5" s="25" t="s">
        <v>34</v>
      </c>
      <c r="E5" s="132"/>
      <c r="F5" s="133"/>
    </row>
    <row r="6" spans="2:6">
      <c r="B6" s="25" t="s">
        <v>36</v>
      </c>
      <c r="C6" s="25" t="s">
        <v>37</v>
      </c>
      <c r="E6" s="132"/>
      <c r="F6" s="133"/>
    </row>
    <row r="7" spans="2:6">
      <c r="B7" s="25" t="s">
        <v>41</v>
      </c>
      <c r="C7" s="25" t="s">
        <v>42</v>
      </c>
      <c r="E7" s="132"/>
      <c r="F7" s="133"/>
    </row>
    <row r="8" spans="2:6">
      <c r="B8" s="25" t="s">
        <v>45</v>
      </c>
      <c r="C8" s="25" t="s">
        <v>46</v>
      </c>
      <c r="E8" s="132"/>
      <c r="F8" s="133"/>
    </row>
    <row r="9" spans="2:6">
      <c r="B9" s="25" t="s">
        <v>48</v>
      </c>
      <c r="C9" s="25" t="s">
        <v>49</v>
      </c>
      <c r="E9" s="132"/>
      <c r="F9" s="133"/>
    </row>
    <row r="10" spans="2:6">
      <c r="B10" s="25" t="s">
        <v>52</v>
      </c>
      <c r="C10" s="25" t="s">
        <v>53</v>
      </c>
      <c r="E10" s="132"/>
      <c r="F10" s="133"/>
    </row>
    <row r="11" spans="2:6">
      <c r="B11" s="25" t="s">
        <v>56</v>
      </c>
      <c r="C11" s="25" t="s">
        <v>57</v>
      </c>
      <c r="E11" s="132"/>
      <c r="F11" s="133"/>
    </row>
    <row r="12" spans="2:6">
      <c r="B12" s="25" t="s">
        <v>59</v>
      </c>
      <c r="C12" s="25" t="s">
        <v>60</v>
      </c>
      <c r="E12" s="132"/>
      <c r="F12" s="133"/>
    </row>
    <row r="13" spans="2:6">
      <c r="B13" s="25" t="s">
        <v>62</v>
      </c>
      <c r="C13" s="25" t="s">
        <v>63</v>
      </c>
      <c r="E13" s="132"/>
      <c r="F13" s="133"/>
    </row>
    <row r="14" spans="2:6">
      <c r="B14" s="25" t="s">
        <v>66</v>
      </c>
      <c r="C14" s="25" t="s">
        <v>67</v>
      </c>
      <c r="E14" s="132"/>
      <c r="F14" s="133"/>
    </row>
    <row r="15" spans="2:6">
      <c r="B15" s="25" t="s">
        <v>25</v>
      </c>
      <c r="C15" s="25" t="s">
        <v>69</v>
      </c>
      <c r="E15" s="132"/>
      <c r="F15" s="133"/>
    </row>
    <row r="16" spans="2:6">
      <c r="B16" s="25" t="s">
        <v>71</v>
      </c>
      <c r="C16" s="25" t="s">
        <v>72</v>
      </c>
      <c r="E16" s="132"/>
      <c r="F16" s="133"/>
    </row>
    <row r="17" spans="2:6">
      <c r="B17" s="25" t="s">
        <v>74</v>
      </c>
      <c r="C17" s="25" t="s">
        <v>75</v>
      </c>
      <c r="E17" s="132"/>
      <c r="F17" s="133"/>
    </row>
    <row r="18" spans="2:6">
      <c r="B18" s="25" t="s">
        <v>77</v>
      </c>
      <c r="C18" s="25" t="s">
        <v>78</v>
      </c>
      <c r="E18" s="132"/>
      <c r="F18" s="133"/>
    </row>
  </sheetData>
  <mergeCells count="17">
    <mergeCell ref="E12:F12"/>
    <mergeCell ref="E13:F13"/>
    <mergeCell ref="E18:F18"/>
    <mergeCell ref="E14:F14"/>
    <mergeCell ref="E15:F15"/>
    <mergeCell ref="E16:F16"/>
    <mergeCell ref="E17:F17"/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45" zoomScaleNormal="145" workbookViewId="0">
      <selection activeCell="E10" sqref="E10"/>
    </sheetView>
  </sheetViews>
  <sheetFormatPr defaultRowHeight="13.2"/>
  <cols>
    <col min="1" max="1" width="15.5546875" customWidth="1"/>
    <col min="2" max="2" width="11.33203125" customWidth="1"/>
    <col min="3" max="3" width="11.5546875" customWidth="1"/>
    <col min="4" max="4" width="11.88671875" customWidth="1"/>
    <col min="5" max="5" width="11.6640625" bestFit="1" customWidth="1"/>
    <col min="6" max="6" width="11.33203125" customWidth="1"/>
    <col min="7" max="7" width="1.109375" customWidth="1"/>
    <col min="8" max="8" width="20.109375" customWidth="1"/>
    <col min="9" max="9" width="15.88671875" customWidth="1"/>
  </cols>
  <sheetData>
    <row r="1" spans="1:9" ht="13.8" thickBot="1"/>
    <row r="2" spans="1:9" ht="16.2" thickBot="1">
      <c r="A2" s="128" t="s">
        <v>222</v>
      </c>
      <c r="B2" s="128"/>
      <c r="C2" s="128"/>
      <c r="D2" s="128"/>
      <c r="E2" s="128"/>
      <c r="F2" s="128"/>
      <c r="H2" s="28" t="s">
        <v>0</v>
      </c>
      <c r="I2" s="45">
        <v>34000</v>
      </c>
    </row>
    <row r="3" spans="1:9" ht="14.4" thickTop="1" thickBot="1"/>
    <row r="4" spans="1:9" ht="13.8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6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6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6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6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.2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3.8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3.8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5" t="s">
        <v>13</v>
      </c>
      <c r="B14" s="126"/>
      <c r="C14" s="126"/>
      <c r="D14" s="126"/>
      <c r="E14" s="127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295" zoomScaleNormal="295" workbookViewId="0">
      <selection activeCell="B2" sqref="B2"/>
    </sheetView>
  </sheetViews>
  <sheetFormatPr defaultRowHeight="13.2"/>
  <cols>
    <col min="1" max="1" width="20.33203125" bestFit="1" customWidth="1"/>
    <col min="2" max="2" width="12.6640625" bestFit="1" customWidth="1"/>
  </cols>
  <sheetData>
    <row r="2" spans="1:2">
      <c r="A2" s="70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45" zoomScaleNormal="145" workbookViewId="0">
      <selection activeCell="B5" sqref="B5"/>
    </sheetView>
  </sheetViews>
  <sheetFormatPr defaultRowHeight="13.2"/>
  <cols>
    <col min="1" max="1" width="15.5546875" customWidth="1"/>
    <col min="2" max="2" width="11.33203125" customWidth="1"/>
    <col min="3" max="3" width="11.5546875" customWidth="1"/>
    <col min="4" max="4" width="11.88671875" customWidth="1"/>
    <col min="5" max="5" width="11.6640625" bestFit="1" customWidth="1"/>
    <col min="6" max="6" width="11.33203125" customWidth="1"/>
    <col min="7" max="7" width="1.109375" customWidth="1"/>
    <col min="8" max="8" width="20.109375" customWidth="1"/>
    <col min="9" max="9" width="15.88671875" customWidth="1"/>
  </cols>
  <sheetData>
    <row r="1" spans="1:9" ht="13.8" thickBot="1"/>
    <row r="2" spans="1:9" ht="16.2" thickBot="1">
      <c r="A2" s="128" t="s">
        <v>222</v>
      </c>
      <c r="B2" s="128"/>
      <c r="C2" s="128"/>
      <c r="D2" s="128"/>
      <c r="E2" s="128"/>
      <c r="F2" s="128"/>
      <c r="H2" s="28" t="s">
        <v>0</v>
      </c>
      <c r="I2" s="45">
        <v>34000</v>
      </c>
    </row>
    <row r="3" spans="1:9" ht="14.4" thickTop="1" thickBot="1"/>
    <row r="4" spans="1:9" ht="13.8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6">
      <c r="A5" s="5" t="s">
        <v>9</v>
      </c>
      <c r="B5" s="72">
        <v>9550</v>
      </c>
      <c r="C5" s="72">
        <v>9230</v>
      </c>
      <c r="D5" s="72">
        <v>8500</v>
      </c>
      <c r="E5" s="72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6">
      <c r="A6" s="5" t="s">
        <v>10</v>
      </c>
      <c r="B6" s="72">
        <v>5975</v>
      </c>
      <c r="C6" s="72">
        <v>6900</v>
      </c>
      <c r="D6" s="72">
        <v>8500</v>
      </c>
      <c r="E6" s="72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6">
      <c r="A7" s="5" t="s">
        <v>11</v>
      </c>
      <c r="B7" s="72">
        <v>7425</v>
      </c>
      <c r="C7" s="72">
        <v>8580</v>
      </c>
      <c r="D7" s="72">
        <v>9910</v>
      </c>
      <c r="E7" s="72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6">
      <c r="A8" s="5" t="s">
        <v>15</v>
      </c>
      <c r="B8" s="72">
        <v>9560</v>
      </c>
      <c r="C8" s="72">
        <v>10150</v>
      </c>
      <c r="D8" s="72">
        <v>10200</v>
      </c>
      <c r="E8" s="72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.2" thickBot="1">
      <c r="A9" s="16" t="s">
        <v>14</v>
      </c>
      <c r="B9" s="73">
        <v>7892</v>
      </c>
      <c r="C9" s="73">
        <v>7695</v>
      </c>
      <c r="D9" s="73">
        <v>9520</v>
      </c>
      <c r="E9" s="73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3.8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3.8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5" t="s">
        <v>13</v>
      </c>
      <c r="B14" s="126"/>
      <c r="C14" s="126"/>
      <c r="D14" s="126"/>
      <c r="E14" s="127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250" zoomScaleNormal="250" workbookViewId="0">
      <selection activeCell="D3" sqref="D3"/>
    </sheetView>
  </sheetViews>
  <sheetFormatPr defaultRowHeight="13.2"/>
  <cols>
    <col min="1" max="1" width="18" bestFit="1" customWidth="1"/>
    <col min="2" max="2" width="10" bestFit="1" customWidth="1"/>
    <col min="4" max="4" width="12.33203125" bestFit="1" customWidth="1"/>
  </cols>
  <sheetData>
    <row r="1" spans="1:4" ht="13.8" thickBot="1"/>
    <row r="2" spans="1:4">
      <c r="A2" s="97" t="s">
        <v>254</v>
      </c>
      <c r="B2" s="92">
        <v>220000</v>
      </c>
      <c r="C2" s="74"/>
      <c r="D2" s="96" t="s">
        <v>253</v>
      </c>
    </row>
    <row r="3" spans="1:4" ht="13.8" thickBot="1">
      <c r="A3" s="97" t="s">
        <v>252</v>
      </c>
      <c r="B3" s="93">
        <v>0.08</v>
      </c>
      <c r="C3" s="74"/>
      <c r="D3" s="95"/>
    </row>
    <row r="4" spans="1:4">
      <c r="A4" s="97" t="s">
        <v>251</v>
      </c>
      <c r="B4" s="94">
        <v>300</v>
      </c>
      <c r="C4" s="74"/>
      <c r="D4" s="7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defaultColWidth="9.109375" defaultRowHeight="13.2"/>
  <cols>
    <col min="1" max="1" width="25.44140625" style="78" customWidth="1"/>
    <col min="2" max="2" width="10.109375" style="78" customWidth="1"/>
    <col min="3" max="3" width="10.5546875" style="78" customWidth="1"/>
    <col min="4" max="4" width="10.33203125" style="78" customWidth="1"/>
    <col min="5" max="5" width="9.33203125" style="78" customWidth="1"/>
    <col min="6" max="6" width="8.88671875" style="78" customWidth="1"/>
    <col min="7" max="7" width="11.33203125" style="78" customWidth="1"/>
    <col min="8" max="8" width="15.6640625" style="78" customWidth="1"/>
    <col min="9" max="16384" width="9.109375" style="78"/>
  </cols>
  <sheetData>
    <row r="1" spans="1:8" ht="10.5" customHeight="1">
      <c r="A1" s="91"/>
      <c r="B1" s="90"/>
      <c r="C1" s="90"/>
      <c r="D1" s="90"/>
      <c r="E1" s="90"/>
      <c r="F1" s="90"/>
      <c r="G1" s="90"/>
    </row>
    <row r="2" spans="1:8" ht="11.25" customHeight="1" thickBot="1"/>
    <row r="3" spans="1:8" ht="15.75" customHeight="1">
      <c r="G3" s="101" t="s">
        <v>272</v>
      </c>
      <c r="H3" s="102" t="s">
        <v>279</v>
      </c>
    </row>
    <row r="4" spans="1:8" ht="16.2" thickBot="1">
      <c r="A4" s="89" t="s">
        <v>278</v>
      </c>
      <c r="B4" s="100" t="s">
        <v>277</v>
      </c>
      <c r="C4" s="100" t="s">
        <v>276</v>
      </c>
      <c r="D4" s="100" t="s">
        <v>275</v>
      </c>
      <c r="E4" s="100" t="s">
        <v>274</v>
      </c>
      <c r="F4" s="74"/>
      <c r="G4" s="103" t="s">
        <v>273</v>
      </c>
      <c r="H4" s="104" t="s">
        <v>272</v>
      </c>
    </row>
    <row r="5" spans="1:8" ht="15.6">
      <c r="A5" s="87" t="s">
        <v>271</v>
      </c>
      <c r="B5" s="86">
        <v>1</v>
      </c>
      <c r="C5" s="86">
        <v>1</v>
      </c>
      <c r="D5" s="86">
        <v>1</v>
      </c>
      <c r="E5" s="86">
        <v>1</v>
      </c>
      <c r="F5" s="74"/>
      <c r="G5" s="85">
        <v>1.25</v>
      </c>
      <c r="H5" s="84">
        <f>G5*(B5+C5+D5+E5)</f>
        <v>5</v>
      </c>
    </row>
    <row r="6" spans="1:8" ht="15.6">
      <c r="A6" s="87" t="s">
        <v>270</v>
      </c>
      <c r="B6" s="88">
        <v>0</v>
      </c>
      <c r="C6" s="86">
        <v>0</v>
      </c>
      <c r="D6" s="86">
        <v>0</v>
      </c>
      <c r="E6" s="86">
        <v>0</v>
      </c>
      <c r="F6" s="74"/>
      <c r="G6" s="85">
        <v>1.84</v>
      </c>
      <c r="H6" s="84">
        <f>G6*(B6+C6+D6+E6)</f>
        <v>0</v>
      </c>
    </row>
    <row r="7" spans="1:8" ht="15.6">
      <c r="A7" s="87" t="s">
        <v>269</v>
      </c>
      <c r="B7" s="86">
        <v>0</v>
      </c>
      <c r="C7" s="86">
        <v>0</v>
      </c>
      <c r="D7" s="86">
        <v>0</v>
      </c>
      <c r="E7" s="86">
        <v>0</v>
      </c>
      <c r="F7" s="74"/>
      <c r="G7" s="85">
        <v>1.45</v>
      </c>
      <c r="H7" s="84">
        <f>G7*(B7+C7+D7+E7)</f>
        <v>0</v>
      </c>
    </row>
    <row r="8" spans="1:8" ht="15.6">
      <c r="A8" s="98" t="s">
        <v>268</v>
      </c>
      <c r="B8" s="83">
        <f>SUM(B5:B7)</f>
        <v>1</v>
      </c>
      <c r="C8" s="83">
        <f>SUM(C5:C7)</f>
        <v>1</v>
      </c>
      <c r="D8" s="83">
        <f>SUM(D5:D7)</f>
        <v>1</v>
      </c>
      <c r="E8" s="83">
        <f>SUM(E5:E7)</f>
        <v>1</v>
      </c>
      <c r="F8" s="74"/>
      <c r="G8" s="82"/>
      <c r="H8" s="105">
        <f>H5+H6+H7</f>
        <v>5</v>
      </c>
    </row>
    <row r="9" spans="1:8" ht="4.5" customHeight="1">
      <c r="A9" s="81"/>
      <c r="B9" s="80"/>
      <c r="C9" s="80"/>
      <c r="D9" s="80"/>
      <c r="E9" s="80"/>
      <c r="F9" s="74"/>
    </row>
    <row r="10" spans="1:8" ht="15.6">
      <c r="A10" s="99" t="s">
        <v>267</v>
      </c>
      <c r="B10" s="106">
        <v>180</v>
      </c>
      <c r="C10" s="106">
        <v>80</v>
      </c>
      <c r="D10" s="106">
        <v>190</v>
      </c>
      <c r="E10" s="106">
        <v>160</v>
      </c>
      <c r="F10" s="74"/>
    </row>
    <row r="11" spans="1:8" ht="15.6">
      <c r="A11" s="79"/>
      <c r="F11" s="74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defaultColWidth="9.109375" defaultRowHeight="13.2"/>
  <cols>
    <col min="1" max="1" width="9.109375" style="74"/>
    <col min="2" max="2" width="17.44140625" style="74" bestFit="1" customWidth="1"/>
    <col min="3" max="6" width="12.44140625" style="74" customWidth="1"/>
    <col min="7" max="16384" width="9.109375" style="74"/>
  </cols>
  <sheetData>
    <row r="2" spans="2:3">
      <c r="B2" s="97" t="s">
        <v>254</v>
      </c>
      <c r="C2" s="107">
        <v>220000</v>
      </c>
    </row>
    <row r="3" spans="2:3">
      <c r="B3" s="97" t="s">
        <v>252</v>
      </c>
      <c r="C3" s="108">
        <v>0.08</v>
      </c>
    </row>
    <row r="4" spans="2:3">
      <c r="B4" s="97" t="s">
        <v>251</v>
      </c>
      <c r="C4" s="109">
        <f>25*12</f>
        <v>300</v>
      </c>
    </row>
    <row r="6" spans="2:3">
      <c r="C6" s="76"/>
    </row>
    <row r="7" spans="2:3" ht="15.6">
      <c r="B7" s="111" t="s">
        <v>250</v>
      </c>
      <c r="C7" s="110">
        <f>-PMT(C3/12,C4,C2)</f>
        <v>1697.9956826206067</v>
      </c>
    </row>
    <row r="8" spans="2:3" ht="15.6">
      <c r="B8" s="75">
        <v>7.2499999999999995E-2</v>
      </c>
      <c r="C8" s="12"/>
    </row>
    <row r="9" spans="2:3" ht="15.6">
      <c r="B9" s="75">
        <v>7.4999999999999997E-2</v>
      </c>
      <c r="C9" s="12"/>
    </row>
    <row r="10" spans="2:3" ht="15.6">
      <c r="B10" s="75">
        <v>7.7499999999999999E-2</v>
      </c>
      <c r="C10" s="12"/>
    </row>
    <row r="11" spans="2:3" ht="15.6">
      <c r="B11" s="75">
        <v>8.2500000000000004E-2</v>
      </c>
      <c r="C11" s="12"/>
    </row>
    <row r="12" spans="2:3" ht="15.6">
      <c r="B12" s="75">
        <v>8.5000000000000006E-2</v>
      </c>
      <c r="C12" s="12"/>
    </row>
    <row r="13" spans="2:3" ht="15.6">
      <c r="B13" s="75">
        <v>8.7499999999999994E-2</v>
      </c>
      <c r="C13" s="12"/>
    </row>
    <row r="14" spans="2:3" ht="15.6">
      <c r="B14" s="75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defaultColWidth="9.109375" defaultRowHeight="13.2"/>
  <cols>
    <col min="1" max="1" width="9.109375" style="74"/>
    <col min="2" max="2" width="11.5546875" style="74" customWidth="1"/>
    <col min="3" max="6" width="14.88671875" style="74" bestFit="1" customWidth="1"/>
    <col min="7" max="7" width="16.6640625" style="74" bestFit="1" customWidth="1"/>
    <col min="8" max="16384" width="9.109375" style="74"/>
  </cols>
  <sheetData>
    <row r="2" spans="2:7" ht="15.6">
      <c r="B2" s="111" t="s">
        <v>266</v>
      </c>
      <c r="C2" s="111" t="s">
        <v>265</v>
      </c>
      <c r="D2" s="111" t="s">
        <v>264</v>
      </c>
      <c r="E2" s="111" t="s">
        <v>263</v>
      </c>
      <c r="F2" s="111" t="s">
        <v>262</v>
      </c>
      <c r="G2" s="111" t="s">
        <v>261</v>
      </c>
    </row>
    <row r="3" spans="2:7">
      <c r="B3" s="112" t="s">
        <v>258</v>
      </c>
      <c r="C3" s="113">
        <v>85292.25</v>
      </c>
      <c r="D3" s="113">
        <f>C3*C11+C3</f>
        <v>88106.894249999998</v>
      </c>
      <c r="E3" s="113">
        <f>D3*C11+D3</f>
        <v>91014.421760249999</v>
      </c>
      <c r="F3" s="113">
        <f>E3*C11+E3</f>
        <v>94017.897678338253</v>
      </c>
      <c r="G3" s="113">
        <f>SUM(C3:F3)</f>
        <v>358431.46368858824</v>
      </c>
    </row>
    <row r="4" spans="2:7">
      <c r="B4" s="112" t="s">
        <v>257</v>
      </c>
      <c r="C4" s="113">
        <v>75891.25</v>
      </c>
      <c r="D4" s="113">
        <f>C4*C12+C4</f>
        <v>77636.748749999999</v>
      </c>
      <c r="E4" s="113">
        <f>D4*C12+D4</f>
        <v>79422.39397125</v>
      </c>
      <c r="F4" s="113">
        <f>E4*C12+E4</f>
        <v>81249.109032588749</v>
      </c>
      <c r="G4" s="113">
        <f>SUM(C4:F4)</f>
        <v>314199.50175383873</v>
      </c>
    </row>
    <row r="5" spans="2:7">
      <c r="B5" s="112" t="s">
        <v>256</v>
      </c>
      <c r="C5" s="113">
        <v>90568.34</v>
      </c>
      <c r="D5" s="113">
        <f>C5*C13+C5</f>
        <v>94462.778619999997</v>
      </c>
      <c r="E5" s="113">
        <f>D5*C13+D5</f>
        <v>98524.678100659992</v>
      </c>
      <c r="F5" s="113">
        <f>E5*C13+E5</f>
        <v>102761.23925898837</v>
      </c>
      <c r="G5" s="113">
        <f>SUM(C5:F5)</f>
        <v>386317.03597964835</v>
      </c>
    </row>
    <row r="6" spans="2:7">
      <c r="B6" s="112" t="s">
        <v>255</v>
      </c>
      <c r="C6" s="113">
        <v>65897.25</v>
      </c>
      <c r="D6" s="113">
        <f>C6*C14+C6</f>
        <v>66622.119749999998</v>
      </c>
      <c r="E6" s="113">
        <f>D6*C14+D6</f>
        <v>67354.963067249992</v>
      </c>
      <c r="F6" s="113">
        <f>E6*C14+E6</f>
        <v>68095.867660989737</v>
      </c>
      <c r="G6" s="113">
        <f>SUM(C6:F6)</f>
        <v>267970.20047823974</v>
      </c>
    </row>
    <row r="7" spans="2:7" ht="15.6">
      <c r="B7" s="100" t="s">
        <v>260</v>
      </c>
      <c r="C7" s="77">
        <f>SUM(C3:C6)</f>
        <v>317649.08999999997</v>
      </c>
      <c r="D7" s="77">
        <f>SUM(D3:D6)</f>
        <v>326828.54136999999</v>
      </c>
      <c r="E7" s="77">
        <f>SUM(E3:E6)</f>
        <v>336316.45689940994</v>
      </c>
      <c r="F7" s="77">
        <f>SUM(F3:F6)</f>
        <v>346124.11363090511</v>
      </c>
      <c r="G7" s="77">
        <f>SUM(G3:G6)</f>
        <v>1326918.201900315</v>
      </c>
    </row>
    <row r="10" spans="2:7">
      <c r="B10" s="134" t="s">
        <v>259</v>
      </c>
      <c r="C10" s="134"/>
    </row>
    <row r="11" spans="2:7">
      <c r="B11" s="114" t="s">
        <v>258</v>
      </c>
      <c r="C11" s="115">
        <v>3.3000000000000002E-2</v>
      </c>
    </row>
    <row r="12" spans="2:7">
      <c r="B12" s="114" t="s">
        <v>257</v>
      </c>
      <c r="C12" s="115">
        <v>2.3E-2</v>
      </c>
    </row>
    <row r="13" spans="2:7">
      <c r="B13" s="114" t="s">
        <v>256</v>
      </c>
      <c r="C13" s="115">
        <v>4.2999999999999997E-2</v>
      </c>
    </row>
    <row r="14" spans="2:7">
      <c r="B14" s="114" t="s">
        <v>255</v>
      </c>
      <c r="C14" s="115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defaultRowHeight="13.2"/>
  <cols>
    <col min="2" max="2" width="11.109375" bestFit="1" customWidth="1"/>
    <col min="3" max="3" width="8.88671875" bestFit="1" customWidth="1"/>
    <col min="7" max="7" width="11.6640625" customWidth="1"/>
    <col min="8" max="8" width="13.109375" style="118" customWidth="1"/>
    <col min="9" max="9" width="9.109375" style="116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7">
        <v>33344</v>
      </c>
      <c r="I1" s="116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7">
        <v>29153</v>
      </c>
      <c r="I2" s="116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7">
        <v>32040</v>
      </c>
      <c r="I3" s="116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7">
        <v>33823</v>
      </c>
      <c r="I4" s="116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7">
        <v>31503</v>
      </c>
      <c r="I5" s="116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7">
        <v>32894</v>
      </c>
      <c r="I6" s="116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7">
        <v>35886</v>
      </c>
      <c r="I7" s="116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7">
        <v>31051</v>
      </c>
      <c r="I8" s="116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7">
        <v>31050</v>
      </c>
      <c r="I9" s="116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7">
        <v>30939</v>
      </c>
      <c r="I10" s="116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7">
        <v>32863</v>
      </c>
      <c r="I11" s="116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7">
        <v>30900</v>
      </c>
      <c r="I12" s="116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7">
        <v>31689</v>
      </c>
      <c r="I13" s="116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7">
        <v>32561</v>
      </c>
      <c r="I14" s="116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7">
        <v>32979</v>
      </c>
      <c r="I15" s="116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7">
        <v>30386</v>
      </c>
      <c r="I16" s="116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7">
        <v>31217</v>
      </c>
      <c r="I17" s="116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7">
        <v>31112</v>
      </c>
      <c r="I18" s="116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7">
        <v>31805</v>
      </c>
      <c r="I19" s="116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7">
        <v>32125</v>
      </c>
      <c r="I20" s="116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7">
        <v>32979</v>
      </c>
      <c r="I21" s="116">
        <v>11.9</v>
      </c>
    </row>
    <row r="22" spans="1:9" ht="26.4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7">
        <v>33688</v>
      </c>
      <c r="I22" s="116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7">
        <v>29885</v>
      </c>
      <c r="I23" s="116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7">
        <v>33091</v>
      </c>
      <c r="I24" s="116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7">
        <v>28531</v>
      </c>
      <c r="I25" s="116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7">
        <v>30028</v>
      </c>
      <c r="I26" s="116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7">
        <v>33231</v>
      </c>
      <c r="I27" s="116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7">
        <v>32571</v>
      </c>
      <c r="I28" s="116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7">
        <v>30817</v>
      </c>
      <c r="I29" s="116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7">
        <v>32679</v>
      </c>
      <c r="I30" s="116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7">
        <v>31729</v>
      </c>
      <c r="I31" s="116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7">
        <v>33559</v>
      </c>
      <c r="I32" s="116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7">
        <v>35125</v>
      </c>
      <c r="I33" s="116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7">
        <v>35609</v>
      </c>
      <c r="I34" s="116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7">
        <v>35840</v>
      </c>
      <c r="I35" s="116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7">
        <v>35855</v>
      </c>
      <c r="I36" s="116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7">
        <v>35981</v>
      </c>
      <c r="I37" s="116">
        <v>10.15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30" zoomScaleNormal="130" workbookViewId="0">
      <selection activeCell="H9" sqref="H9"/>
    </sheetView>
  </sheetViews>
  <sheetFormatPr defaultColWidth="9.109375" defaultRowHeight="13.2"/>
  <cols>
    <col min="1" max="1" width="13.33203125" style="18" bestFit="1" customWidth="1"/>
    <col min="2" max="2" width="14.5546875" style="18" bestFit="1" customWidth="1"/>
    <col min="3" max="3" width="12" style="18" customWidth="1"/>
    <col min="4" max="4" width="12.5546875" style="18" bestFit="1" customWidth="1"/>
    <col min="5" max="5" width="12.109375" style="18" bestFit="1" customWidth="1"/>
    <col min="6" max="6" width="9.109375" style="18"/>
    <col min="7" max="7" width="13.6640625" style="18" customWidth="1"/>
    <col min="8" max="9" width="12.6640625" style="18" bestFit="1" customWidth="1"/>
    <col min="10" max="16384" width="9.109375" style="18"/>
  </cols>
  <sheetData>
    <row r="2" spans="1:9" ht="15.6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5.6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>
        <f>SUMIF(B3:B272,G3,E3:E272)</f>
        <v>17538</v>
      </c>
      <c r="I3" s="27"/>
    </row>
    <row r="4" spans="1:9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5.6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/>
      <c r="I5" s="27"/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defaultRowHeight="13.2"/>
  <cols>
    <col min="2" max="2" width="11.109375" bestFit="1" customWidth="1"/>
    <col min="3" max="3" width="8.88671875" bestFit="1" customWidth="1"/>
    <col min="7" max="7" width="13.109375" bestFit="1" customWidth="1"/>
    <col min="8" max="8" width="13.5546875" style="118" bestFit="1" customWidth="1"/>
    <col min="9" max="9" width="9.109375" style="116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7">
        <v>33344</v>
      </c>
      <c r="I1" s="116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7">
        <v>29153</v>
      </c>
      <c r="I2" s="116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7">
        <v>32040</v>
      </c>
      <c r="I3" s="116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7">
        <v>33823</v>
      </c>
      <c r="I4" s="116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7">
        <v>31503</v>
      </c>
      <c r="I5" s="116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7">
        <v>32894</v>
      </c>
      <c r="I6" s="116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7">
        <v>35886</v>
      </c>
      <c r="I7" s="116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7">
        <v>31051</v>
      </c>
      <c r="I8" s="116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7">
        <v>31050</v>
      </c>
      <c r="I9" s="116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7">
        <v>30939</v>
      </c>
      <c r="I10" s="116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7">
        <v>32863</v>
      </c>
      <c r="I11" s="116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7">
        <v>30900</v>
      </c>
      <c r="I12" s="116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7">
        <v>31689</v>
      </c>
      <c r="I13" s="116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7">
        <v>32561</v>
      </c>
      <c r="I14" s="116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7">
        <v>32979</v>
      </c>
      <c r="I15" s="116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7">
        <v>30386</v>
      </c>
      <c r="I16" s="116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7">
        <v>31217</v>
      </c>
      <c r="I17" s="116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7">
        <v>31112</v>
      </c>
      <c r="I18" s="116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7">
        <v>31805</v>
      </c>
      <c r="I19" s="116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7">
        <v>32125</v>
      </c>
      <c r="I20" s="116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7">
        <v>32979</v>
      </c>
      <c r="I21" s="116">
        <v>11.9</v>
      </c>
    </row>
    <row r="22" spans="1:9" ht="26.4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7">
        <v>33688</v>
      </c>
      <c r="I22" s="116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7">
        <v>29885</v>
      </c>
      <c r="I23" s="116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7">
        <v>33091</v>
      </c>
      <c r="I24" s="116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7">
        <v>28531</v>
      </c>
      <c r="I25" s="116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7">
        <v>30028</v>
      </c>
      <c r="I26" s="116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7">
        <v>33231</v>
      </c>
      <c r="I27" s="116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7">
        <v>32571</v>
      </c>
      <c r="I28" s="116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7">
        <v>30817</v>
      </c>
      <c r="I29" s="116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7">
        <v>32679</v>
      </c>
      <c r="I30" s="116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7">
        <v>31729</v>
      </c>
      <c r="I31" s="116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7">
        <v>33559</v>
      </c>
      <c r="I32" s="116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7">
        <v>35125</v>
      </c>
      <c r="I33" s="116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7">
        <v>35609</v>
      </c>
      <c r="I34" s="116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7">
        <v>35840</v>
      </c>
      <c r="I35" s="116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7">
        <v>35855</v>
      </c>
      <c r="I36" s="116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7">
        <v>35981</v>
      </c>
      <c r="I37" s="116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tabSelected="1" zoomScale="130" zoomScaleNormal="130" workbookViewId="0">
      <selection activeCell="C3" sqref="C3:F18"/>
    </sheetView>
  </sheetViews>
  <sheetFormatPr defaultRowHeight="13.2"/>
  <cols>
    <col min="1" max="1" width="3.44140625" customWidth="1"/>
    <col min="2" max="3" width="13.88671875" customWidth="1"/>
    <col min="4" max="4" width="18.5546875" customWidth="1"/>
    <col min="5" max="6" width="13.88671875" customWidth="1"/>
    <col min="7" max="7" width="3.109375" customWidth="1"/>
  </cols>
  <sheetData>
    <row r="1" spans="2:7" ht="13.8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4"/>
    </row>
    <row r="3" spans="2:7">
      <c r="B3" s="10">
        <v>1054</v>
      </c>
      <c r="C3" s="11" t="str">
        <f>INDEX('Master Emp List'!$A$1:$I$38,MATCH($B3,'Master Emp List'!$A$1:$A$38,0),MATCH(C$2,'Master Emp List'!$A$1:$I$1,0))</f>
        <v>Howard</v>
      </c>
      <c r="D3" s="11" t="str">
        <f>INDEX('Master Emp List'!$A$1:$I$38,MATCH($B3,'Master Emp List'!$A$1:$A$38,0),MATCH(D$2,'Master Emp List'!$A$1:$I$1,0))</f>
        <v>Smith</v>
      </c>
      <c r="E3" s="11" t="str">
        <f>INDEX('Master Emp List'!$A$1:$I$38,MATCH($B3,'Master Emp List'!$A$1:$A$38,0),MATCH(E$2,'Master Emp List'!$A$1:$I$1,0))</f>
        <v>AT</v>
      </c>
      <c r="F3" s="11">
        <f>INDEX('Master Emp List'!$A$1:$I$38,MATCH($B3,'Master Emp List'!$A$1:$A$38,0),MATCH(F$2,'Master Emp List'!$A$1:$I$1,0))</f>
        <v>11.25</v>
      </c>
      <c r="G3" s="67"/>
    </row>
    <row r="4" spans="2:7">
      <c r="B4" s="10">
        <v>1056</v>
      </c>
      <c r="C4" s="11" t="str">
        <f>INDEX('Master Emp List'!$A$1:$I$38,MATCH($B4,'Master Emp List'!$A$1:$A$38,0),MATCH(C$2,'Master Emp List'!$A$1:$I$1,0))</f>
        <v>Joe</v>
      </c>
      <c r="D4" s="11" t="str">
        <f>INDEX('Master Emp List'!$A$1:$I$38,MATCH($B4,'Master Emp List'!$A$1:$A$38,0),MATCH(D$2,'Master Emp List'!$A$1:$I$1,0))</f>
        <v>Gonzales</v>
      </c>
      <c r="E4" s="11" t="str">
        <f>INDEX('Master Emp List'!$A$1:$I$38,MATCH($B4,'Master Emp List'!$A$1:$A$38,0),MATCH(E$2,'Master Emp List'!$A$1:$I$1,0))</f>
        <v>AT</v>
      </c>
      <c r="F4" s="11">
        <f>INDEX('Master Emp List'!$A$1:$I$38,MATCH($B4,'Master Emp List'!$A$1:$A$38,0),MATCH(F$2,'Master Emp List'!$A$1:$I$1,0))</f>
        <v>12.25</v>
      </c>
      <c r="G4" s="67"/>
    </row>
    <row r="5" spans="2:7">
      <c r="B5" s="10">
        <v>1067</v>
      </c>
      <c r="C5" s="11" t="str">
        <f>INDEX('Master Emp List'!$A$1:$I$38,MATCH($B5,'Master Emp List'!$A$1:$A$38,0),MATCH(C$2,'Master Emp List'!$A$1:$I$1,0))</f>
        <v>Gail</v>
      </c>
      <c r="D5" s="11" t="str">
        <f>INDEX('Master Emp List'!$A$1:$I$38,MATCH($B5,'Master Emp List'!$A$1:$A$38,0),MATCH(D$2,'Master Emp List'!$A$1:$I$1,0))</f>
        <v>Scote</v>
      </c>
      <c r="E5" s="11" t="str">
        <f>INDEX('Master Emp List'!$A$1:$I$38,MATCH($B5,'Master Emp List'!$A$1:$A$38,0),MATCH(E$2,'Master Emp List'!$A$1:$I$1,0))</f>
        <v>AT</v>
      </c>
      <c r="F5" s="11">
        <f>INDEX('Master Emp List'!$A$1:$I$38,MATCH($B5,'Master Emp List'!$A$1:$A$38,0),MATCH(F$2,'Master Emp List'!$A$1:$I$1,0))</f>
        <v>14.55</v>
      </c>
      <c r="G5" s="67"/>
    </row>
    <row r="6" spans="2:7">
      <c r="B6" s="10">
        <v>1075</v>
      </c>
      <c r="C6" s="11" t="str">
        <f>INDEX('Master Emp List'!$A$1:$I$38,MATCH($B6,'Master Emp List'!$A$1:$A$38,0),MATCH(C$2,'Master Emp List'!$A$1:$I$1,0))</f>
        <v>Sheryl</v>
      </c>
      <c r="D6" s="11" t="str">
        <f>INDEX('Master Emp List'!$A$1:$I$38,MATCH($B6,'Master Emp List'!$A$1:$A$38,0),MATCH(D$2,'Master Emp List'!$A$1:$I$1,0))</f>
        <v>Kane</v>
      </c>
      <c r="E6" s="11" t="str">
        <f>INDEX('Master Emp List'!$A$1:$I$38,MATCH($B6,'Master Emp List'!$A$1:$A$38,0),MATCH(E$2,'Master Emp List'!$A$1:$I$1,0))</f>
        <v>AD</v>
      </c>
      <c r="F6" s="11">
        <f>INDEX('Master Emp List'!$A$1:$I$38,MATCH($B6,'Master Emp List'!$A$1:$A$38,0),MATCH(F$2,'Master Emp List'!$A$1:$I$1,0))</f>
        <v>11.25</v>
      </c>
      <c r="G6" s="67"/>
    </row>
    <row r="7" spans="2:7">
      <c r="B7" s="10">
        <v>1078</v>
      </c>
      <c r="C7" s="11" t="str">
        <f>INDEX('Master Emp List'!$A$1:$I$38,MATCH($B7,'Master Emp List'!$A$1:$A$38,0),MATCH(C$2,'Master Emp List'!$A$1:$I$1,0))</f>
        <v>Kendrick</v>
      </c>
      <c r="D7" s="11" t="str">
        <f>INDEX('Master Emp List'!$A$1:$I$38,MATCH($B7,'Master Emp List'!$A$1:$A$38,0),MATCH(D$2,'Master Emp List'!$A$1:$I$1,0))</f>
        <v>Hapsbuch</v>
      </c>
      <c r="E7" s="11" t="str">
        <f>INDEX('Master Emp List'!$A$1:$I$38,MATCH($B7,'Master Emp List'!$A$1:$A$38,0),MATCH(E$2,'Master Emp List'!$A$1:$I$1,0))</f>
        <v>AC</v>
      </c>
      <c r="F7" s="11">
        <f>INDEX('Master Emp List'!$A$1:$I$38,MATCH($B7,'Master Emp List'!$A$1:$A$38,0),MATCH(F$2,'Master Emp List'!$A$1:$I$1,0))</f>
        <v>10.199999999999999</v>
      </c>
      <c r="G7" s="67"/>
    </row>
    <row r="8" spans="2:7">
      <c r="B8" s="10">
        <v>1152</v>
      </c>
      <c r="C8" s="11" t="str">
        <f>INDEX('Master Emp List'!$A$1:$I$38,MATCH($B8,'Master Emp List'!$A$1:$A$38,0),MATCH(C$2,'Master Emp List'!$A$1:$I$1,0))</f>
        <v>Mark</v>
      </c>
      <c r="D8" s="11" t="str">
        <f>INDEX('Master Emp List'!$A$1:$I$38,MATCH($B8,'Master Emp List'!$A$1:$A$38,0),MATCH(D$2,'Master Emp List'!$A$1:$I$1,0))</f>
        <v>Henders</v>
      </c>
      <c r="E8" s="11" t="str">
        <f>INDEX('Master Emp List'!$A$1:$I$38,MATCH($B8,'Master Emp List'!$A$1:$A$38,0),MATCH(E$2,'Master Emp List'!$A$1:$I$1,0))</f>
        <v>AD</v>
      </c>
      <c r="F8" s="11">
        <f>INDEX('Master Emp List'!$A$1:$I$38,MATCH($B8,'Master Emp List'!$A$1:$A$38,0),MATCH(F$2,'Master Emp List'!$A$1:$I$1,0))</f>
        <v>12.25</v>
      </c>
      <c r="G8" s="67"/>
    </row>
    <row r="9" spans="2:7">
      <c r="B9" s="10">
        <v>1196</v>
      </c>
      <c r="C9" s="11" t="str">
        <f>INDEX('Master Emp List'!$A$1:$I$38,MATCH($B9,'Master Emp List'!$A$1:$A$38,0),MATCH(C$2,'Master Emp List'!$A$1:$I$1,0))</f>
        <v>Katie</v>
      </c>
      <c r="D9" s="11" t="str">
        <f>INDEX('Master Emp List'!$A$1:$I$38,MATCH($B9,'Master Emp List'!$A$1:$A$38,0),MATCH(D$2,'Master Emp List'!$A$1:$I$1,0))</f>
        <v>Atherton</v>
      </c>
      <c r="E9" s="11" t="str">
        <f>INDEX('Master Emp List'!$A$1:$I$38,MATCH($B9,'Master Emp List'!$A$1:$A$38,0),MATCH(E$2,'Master Emp List'!$A$1:$I$1,0))</f>
        <v>HR</v>
      </c>
      <c r="F9" s="11">
        <f>INDEX('Master Emp List'!$A$1:$I$38,MATCH($B9,'Master Emp List'!$A$1:$A$38,0),MATCH(F$2,'Master Emp List'!$A$1:$I$1,0))</f>
        <v>9.9499999999999993</v>
      </c>
      <c r="G9" s="67"/>
    </row>
    <row r="10" spans="2:7">
      <c r="B10" s="10">
        <v>1284</v>
      </c>
      <c r="C10" s="11" t="str">
        <f>INDEX('Master Emp List'!$A$1:$I$38,MATCH($B10,'Master Emp List'!$A$1:$A$38,0),MATCH(C$2,'Master Emp List'!$A$1:$I$1,0))</f>
        <v>Frank</v>
      </c>
      <c r="D10" s="11" t="str">
        <f>INDEX('Master Emp List'!$A$1:$I$38,MATCH($B10,'Master Emp List'!$A$1:$A$38,0),MATCH(D$2,'Master Emp List'!$A$1:$I$1,0))</f>
        <v>Bellwood</v>
      </c>
      <c r="E10" s="11" t="str">
        <f>INDEX('Master Emp List'!$A$1:$I$38,MATCH($B10,'Master Emp List'!$A$1:$A$38,0),MATCH(E$2,'Master Emp List'!$A$1:$I$1,0))</f>
        <v>MK</v>
      </c>
      <c r="F10" s="11">
        <f>INDEX('Master Emp List'!$A$1:$I$38,MATCH($B10,'Master Emp List'!$A$1:$A$38,0),MATCH(F$2,'Master Emp List'!$A$1:$I$1,0))</f>
        <v>12.3</v>
      </c>
      <c r="G10" s="67"/>
    </row>
    <row r="11" spans="2:7">
      <c r="B11" s="10"/>
      <c r="C11" s="11" t="e">
        <f>INDEX('Master Emp List'!$A$1:$I$38,MATCH($B11,'Master Emp List'!$A$1:$A$38,0),MATCH(C$2,'Master Emp List'!$A$1:$I$1,0))</f>
        <v>#N/A</v>
      </c>
      <c r="D11" s="11" t="e">
        <f>INDEX('Master Emp List'!$A$1:$I$38,MATCH($B11,'Master Emp List'!$A$1:$A$38,0),MATCH(D$2,'Master Emp List'!$A$1:$I$1,0))</f>
        <v>#N/A</v>
      </c>
      <c r="E11" s="11" t="e">
        <f>INDEX('Master Emp List'!$A$1:$I$38,MATCH($B11,'Master Emp List'!$A$1:$A$38,0),MATCH(E$2,'Master Emp List'!$A$1:$I$1,0))</f>
        <v>#N/A</v>
      </c>
      <c r="F11" s="11" t="e">
        <f>INDEX('Master Emp List'!$A$1:$I$38,MATCH($B11,'Master Emp List'!$A$1:$A$38,0),MATCH(F$2,'Master Emp List'!$A$1:$I$1,0))</f>
        <v>#N/A</v>
      </c>
      <c r="G11" s="67"/>
    </row>
    <row r="12" spans="2:7">
      <c r="B12" s="10"/>
      <c r="C12" s="11" t="e">
        <f>INDEX('Master Emp List'!$A$1:$I$38,MATCH($B12,'Master Emp List'!$A$1:$A$38,0),MATCH(C$2,'Master Emp List'!$A$1:$I$1,0))</f>
        <v>#N/A</v>
      </c>
      <c r="D12" s="11" t="e">
        <f>INDEX('Master Emp List'!$A$1:$I$38,MATCH($B12,'Master Emp List'!$A$1:$A$38,0),MATCH(D$2,'Master Emp List'!$A$1:$I$1,0))</f>
        <v>#N/A</v>
      </c>
      <c r="E12" s="11" t="e">
        <f>INDEX('Master Emp List'!$A$1:$I$38,MATCH($B12,'Master Emp List'!$A$1:$A$38,0),MATCH(E$2,'Master Emp List'!$A$1:$I$1,0))</f>
        <v>#N/A</v>
      </c>
      <c r="F12" s="11" t="e">
        <f>INDEX('Master Emp List'!$A$1:$I$38,MATCH($B12,'Master Emp List'!$A$1:$A$38,0),MATCH(F$2,'Master Emp List'!$A$1:$I$1,0))</f>
        <v>#N/A</v>
      </c>
      <c r="G12" s="67"/>
    </row>
    <row r="13" spans="2:7">
      <c r="B13" s="10"/>
      <c r="C13" s="11" t="e">
        <f>INDEX('Master Emp List'!$A$1:$I$38,MATCH($B13,'Master Emp List'!$A$1:$A$38,0),MATCH(C$2,'Master Emp List'!$A$1:$I$1,0))</f>
        <v>#N/A</v>
      </c>
      <c r="D13" s="11" t="e">
        <f>INDEX('Master Emp List'!$A$1:$I$38,MATCH($B13,'Master Emp List'!$A$1:$A$38,0),MATCH(D$2,'Master Emp List'!$A$1:$I$1,0))</f>
        <v>#N/A</v>
      </c>
      <c r="E13" s="11" t="e">
        <f>INDEX('Master Emp List'!$A$1:$I$38,MATCH($B13,'Master Emp List'!$A$1:$A$38,0),MATCH(E$2,'Master Emp List'!$A$1:$I$1,0))</f>
        <v>#N/A</v>
      </c>
      <c r="F13" s="11" t="e">
        <f>INDEX('Master Emp List'!$A$1:$I$38,MATCH($B13,'Master Emp List'!$A$1:$A$38,0),MATCH(F$2,'Master Emp List'!$A$1:$I$1,0))</f>
        <v>#N/A</v>
      </c>
      <c r="G13" s="67"/>
    </row>
    <row r="14" spans="2:7">
      <c r="B14" s="10">
        <v>1302</v>
      </c>
      <c r="C14" s="11" t="str">
        <f>INDEX('Master Emp List'!$A$1:$I$38,MATCH($B14,'Master Emp List'!$A$1:$A$38,0),MATCH(C$2,'Master Emp List'!$A$1:$I$1,0))</f>
        <v>Randy</v>
      </c>
      <c r="D14" s="11" t="str">
        <f>INDEX('Master Emp List'!$A$1:$I$38,MATCH($B14,'Master Emp List'!$A$1:$A$38,0),MATCH(D$2,'Master Emp List'!$A$1:$I$1,0))</f>
        <v>Sindole</v>
      </c>
      <c r="E14" s="11" t="str">
        <f>INDEX('Master Emp List'!$A$1:$I$38,MATCH($B14,'Master Emp List'!$A$1:$A$38,0),MATCH(E$2,'Master Emp List'!$A$1:$I$1,0))</f>
        <v>MK</v>
      </c>
      <c r="F14" s="11">
        <f>INDEX('Master Emp List'!$A$1:$I$38,MATCH($B14,'Master Emp List'!$A$1:$A$38,0),MATCH(F$2,'Master Emp List'!$A$1:$I$1,0))</f>
        <v>14.25</v>
      </c>
      <c r="G14" s="67"/>
    </row>
    <row r="15" spans="2:7">
      <c r="B15" s="10">
        <v>1310</v>
      </c>
      <c r="C15" s="11" t="str">
        <f>INDEX('Master Emp List'!$A$1:$I$38,MATCH($B15,'Master Emp List'!$A$1:$A$38,0),MATCH(C$2,'Master Emp List'!$A$1:$I$1,0))</f>
        <v>Ellen</v>
      </c>
      <c r="D15" s="11" t="str">
        <f>INDEX('Master Emp List'!$A$1:$I$38,MATCH($B15,'Master Emp List'!$A$1:$A$38,0),MATCH(D$2,'Master Emp List'!$A$1:$I$1,0))</f>
        <v>Smith</v>
      </c>
      <c r="E15" s="11" t="str">
        <f>INDEX('Master Emp List'!$A$1:$I$38,MATCH($B15,'Master Emp List'!$A$1:$A$38,0),MATCH(E$2,'Master Emp List'!$A$1:$I$1,0))</f>
        <v>MF</v>
      </c>
      <c r="F15" s="11">
        <f>INDEX('Master Emp List'!$A$1:$I$38,MATCH($B15,'Master Emp List'!$A$1:$A$38,0),MATCH(F$2,'Master Emp List'!$A$1:$I$1,0))</f>
        <v>11.5</v>
      </c>
      <c r="G15" s="67"/>
    </row>
    <row r="16" spans="2:7">
      <c r="B16" s="10">
        <v>1329</v>
      </c>
      <c r="C16" s="11" t="str">
        <f>INDEX('Master Emp List'!$A$1:$I$38,MATCH($B16,'Master Emp List'!$A$1:$A$38,0),MATCH(C$2,'Master Emp List'!$A$1:$I$1,0))</f>
        <v>Tuome</v>
      </c>
      <c r="D16" s="11" t="str">
        <f>INDEX('Master Emp List'!$A$1:$I$38,MATCH($B16,'Master Emp List'!$A$1:$A$38,0),MATCH(D$2,'Master Emp List'!$A$1:$I$1,0))</f>
        <v>Vuanuo</v>
      </c>
      <c r="E16" s="11" t="str">
        <f>INDEX('Master Emp List'!$A$1:$I$38,MATCH($B16,'Master Emp List'!$A$1:$A$38,0),MATCH(E$2,'Master Emp List'!$A$1:$I$1,0))</f>
        <v>AC</v>
      </c>
      <c r="F16" s="11">
        <f>INDEX('Master Emp List'!$A$1:$I$38,MATCH($B16,'Master Emp List'!$A$1:$A$38,0),MATCH(F$2,'Master Emp List'!$A$1:$I$1,0))</f>
        <v>10.35</v>
      </c>
      <c r="G16" s="67"/>
    </row>
    <row r="17" spans="2:7">
      <c r="B17" s="10">
        <v>1333</v>
      </c>
      <c r="C17" s="11" t="str">
        <f>INDEX('Master Emp List'!$A$1:$I$38,MATCH($B17,'Master Emp List'!$A$1:$A$38,0),MATCH(C$2,'Master Emp List'!$A$1:$I$1,0))</f>
        <v>Tadeuz</v>
      </c>
      <c r="D17" s="11" t="str">
        <f>INDEX('Master Emp List'!$A$1:$I$38,MATCH($B17,'Master Emp List'!$A$1:$A$38,0),MATCH(D$2,'Master Emp List'!$A$1:$I$1,0))</f>
        <v>Szcznyck</v>
      </c>
      <c r="E17" s="11" t="str">
        <f>INDEX('Master Emp List'!$A$1:$I$38,MATCH($B17,'Master Emp List'!$A$1:$A$38,0),MATCH(E$2,'Master Emp List'!$A$1:$I$1,0))</f>
        <v>HR</v>
      </c>
      <c r="F17" s="11">
        <f>INDEX('Master Emp List'!$A$1:$I$38,MATCH($B17,'Master Emp List'!$A$1:$A$38,0),MATCH(F$2,'Master Emp List'!$A$1:$I$1,0))</f>
        <v>10.15</v>
      </c>
      <c r="G17" s="67"/>
    </row>
    <row r="18" spans="2:7" ht="13.8" thickBot="1">
      <c r="B18" s="13">
        <v>1368</v>
      </c>
      <c r="C18" s="11" t="str">
        <f>INDEX('Master Emp List'!$A$1:$I$38,MATCH($B18,'Master Emp List'!$A$1:$A$38,0),MATCH(C$2,'Master Emp List'!$A$1:$I$1,0))</f>
        <v>Tammy</v>
      </c>
      <c r="D18" s="11" t="str">
        <f>INDEX('Master Emp List'!$A$1:$I$38,MATCH($B18,'Master Emp List'!$A$1:$A$38,0),MATCH(D$2,'Master Emp List'!$A$1:$I$1,0))</f>
        <v>Wu</v>
      </c>
      <c r="E18" s="11" t="str">
        <f>INDEX('Master Emp List'!$A$1:$I$38,MATCH($B18,'Master Emp List'!$A$1:$A$38,0),MATCH(E$2,'Master Emp List'!$A$1:$I$1,0))</f>
        <v>AD</v>
      </c>
      <c r="F18" s="11">
        <f>INDEX('Master Emp List'!$A$1:$I$38,MATCH($B18,'Master Emp List'!$A$1:$A$38,0),MATCH(F$2,'Master Emp List'!$A$1:$I$1,0))</f>
        <v>12.25</v>
      </c>
      <c r="G18" s="67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zoomScale="115" zoomScaleNormal="115" workbookViewId="0">
      <selection activeCell="D3" sqref="D3"/>
    </sheetView>
  </sheetViews>
  <sheetFormatPr defaultRowHeight="14.25" customHeight="1"/>
  <cols>
    <col min="1" max="8" width="14.109375" style="6" customWidth="1"/>
    <col min="9" max="9" width="14.1093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205" zoomScaleNormal="205" workbookViewId="0">
      <selection activeCell="B6" sqref="B6"/>
    </sheetView>
  </sheetViews>
  <sheetFormatPr defaultColWidth="9.109375" defaultRowHeight="13.2"/>
  <cols>
    <col min="1" max="1" width="30.109375" style="55" bestFit="1" customWidth="1"/>
    <col min="2" max="2" width="18.6640625" style="55" customWidth="1"/>
    <col min="3" max="3" width="16.88671875" style="55" customWidth="1"/>
    <col min="4" max="4" width="8.109375" style="55" customWidth="1"/>
    <col min="5" max="5" width="7.33203125" style="55" customWidth="1"/>
    <col min="6" max="6" width="10.5546875" style="55" bestFit="1" customWidth="1"/>
    <col min="7" max="7" width="12.6640625" style="55" bestFit="1" customWidth="1"/>
    <col min="8" max="16384" width="9.109375" style="55"/>
  </cols>
  <sheetData>
    <row r="1" spans="1:2" ht="13.8" thickBot="1"/>
    <row r="2" spans="1:2" ht="22.5" customHeight="1" thickBot="1">
      <c r="A2" s="129" t="s">
        <v>231</v>
      </c>
      <c r="B2" s="130"/>
    </row>
    <row r="3" spans="1:2" ht="16.8" thickTop="1" thickBot="1">
      <c r="A3" s="61" t="s">
        <v>230</v>
      </c>
      <c r="B3" s="60" t="s">
        <v>226</v>
      </c>
    </row>
    <row r="4" spans="1:2" ht="7.5" customHeight="1" thickTop="1">
      <c r="A4" s="59"/>
      <c r="B4" s="58"/>
    </row>
    <row r="5" spans="1:2">
      <c r="A5" s="62" t="s">
        <v>229</v>
      </c>
      <c r="B5" s="57">
        <f>HLOOKUP($B$3,'Master Inventory List'!$A$2:$G$5,2,FALSE)</f>
        <v>150</v>
      </c>
    </row>
    <row r="6" spans="1:2">
      <c r="A6" s="62" t="s">
        <v>228</v>
      </c>
      <c r="B6" s="57">
        <f>HLOOKUP($B$3,'Master Inventory List'!$A$2:$G$5,3,FALSE)</f>
        <v>110</v>
      </c>
    </row>
    <row r="7" spans="1:2" ht="13.8" thickBot="1">
      <c r="A7" s="63" t="s">
        <v>227</v>
      </c>
      <c r="B7" s="57"/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D3" sqref="D3"/>
    </sheetView>
  </sheetViews>
  <sheetFormatPr defaultColWidth="9.109375" defaultRowHeight="13.2"/>
  <cols>
    <col min="1" max="1" width="14.88671875" style="55" customWidth="1"/>
    <col min="2" max="16384" width="9.109375" style="55"/>
  </cols>
  <sheetData>
    <row r="2" spans="1:7">
      <c r="A2" s="64" t="s">
        <v>238</v>
      </c>
      <c r="B2" s="65" t="s">
        <v>224</v>
      </c>
      <c r="C2" s="65" t="s">
        <v>226</v>
      </c>
      <c r="D2" s="65" t="s">
        <v>237</v>
      </c>
      <c r="E2" s="65" t="s">
        <v>236</v>
      </c>
      <c r="F2" s="65" t="s">
        <v>235</v>
      </c>
      <c r="G2" s="65" t="s">
        <v>225</v>
      </c>
    </row>
    <row r="3" spans="1:7">
      <c r="A3" s="66" t="s">
        <v>234</v>
      </c>
      <c r="B3" s="56">
        <v>120</v>
      </c>
      <c r="C3" s="56">
        <v>150</v>
      </c>
      <c r="D3" s="56">
        <v>135</v>
      </c>
      <c r="E3" s="56">
        <v>90</v>
      </c>
      <c r="F3" s="56">
        <v>95</v>
      </c>
      <c r="G3" s="56">
        <v>140</v>
      </c>
    </row>
    <row r="4" spans="1:7">
      <c r="A4" s="66" t="s">
        <v>233</v>
      </c>
      <c r="B4" s="56">
        <v>55</v>
      </c>
      <c r="C4" s="56">
        <v>110</v>
      </c>
      <c r="D4" s="56">
        <v>75</v>
      </c>
      <c r="E4" s="56">
        <v>95</v>
      </c>
      <c r="F4" s="56">
        <v>75</v>
      </c>
      <c r="G4" s="56">
        <v>55</v>
      </c>
    </row>
    <row r="5" spans="1:7">
      <c r="A5" s="66" t="s">
        <v>232</v>
      </c>
      <c r="B5" s="56">
        <v>70</v>
      </c>
      <c r="C5" s="56">
        <v>115</v>
      </c>
      <c r="D5" s="56">
        <v>65</v>
      </c>
      <c r="E5" s="56">
        <v>55</v>
      </c>
      <c r="F5" s="56">
        <v>85</v>
      </c>
      <c r="G5" s="56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F19"/>
  <sheetViews>
    <sheetView zoomScale="130" zoomScaleNormal="130" workbookViewId="0">
      <selection activeCell="H3" sqref="H3"/>
    </sheetView>
  </sheetViews>
  <sheetFormatPr defaultRowHeight="13.2"/>
  <cols>
    <col min="1" max="1" width="3.109375" customWidth="1"/>
    <col min="2" max="2" width="10" customWidth="1"/>
    <col min="3" max="3" width="16" customWidth="1"/>
    <col min="4" max="4" width="19" bestFit="1" customWidth="1"/>
    <col min="5" max="5" width="5.109375" customWidth="1"/>
    <col min="6" max="6" width="18.33203125" bestFit="1" customWidth="1"/>
  </cols>
  <sheetData>
    <row r="2" spans="2:6" ht="41.25" customHeight="1" thickBot="1">
      <c r="C2" s="120" t="s">
        <v>281</v>
      </c>
      <c r="D2" s="123" t="s">
        <v>282</v>
      </c>
    </row>
    <row r="3" spans="2:6" ht="13.8">
      <c r="B3" s="119" t="s">
        <v>283</v>
      </c>
      <c r="C3" s="121" t="s">
        <v>240</v>
      </c>
      <c r="D3" s="34" t="s">
        <v>241</v>
      </c>
      <c r="F3" s="122" t="s">
        <v>239</v>
      </c>
    </row>
    <row r="4" spans="2:6">
      <c r="B4" s="68">
        <v>1054</v>
      </c>
      <c r="C4" s="68" t="str">
        <f>INDEX('INDEX MATCH Master Emp List'!$A$1:$I$38,10,3)</f>
        <v>AD</v>
      </c>
      <c r="D4" s="68">
        <f>MATCH(B4,'INDEX MATCH Master Emp List'!$D$2:$D$38,0)</f>
        <v>1</v>
      </c>
      <c r="F4" s="69" t="str">
        <f>INDEX('INDEX MATCH Master Emp List'!$C$1:$C$38,MATCH(B4,'INDEX MATCH Master Emp List'!$D$1:$D$38,0))</f>
        <v>AT</v>
      </c>
    </row>
    <row r="5" spans="2:6">
      <c r="B5" s="68">
        <v>1078</v>
      </c>
      <c r="C5" s="68" t="str">
        <f>INDEX('INDEX MATCH Master Emp List'!$A$1:$I$38,1,3)</f>
        <v>Dept</v>
      </c>
      <c r="D5" s="68">
        <f>MATCH(B5,'INDEX MATCH Master Emp List'!$D$2:$D$38,0)</f>
        <v>5</v>
      </c>
      <c r="F5" s="69" t="str">
        <f>INDEX('INDEX MATCH Master Emp List'!$C$1:$C$38,MATCH(B5,'INDEX MATCH Master Emp List'!$D$1:$D$38,0))</f>
        <v>AC</v>
      </c>
    </row>
    <row r="6" spans="2:6">
      <c r="B6" s="68">
        <v>1284</v>
      </c>
      <c r="C6" s="68" t="str">
        <f>INDEX('INDEX MATCH Master Emp List'!$A$1:$I$38,10,3)</f>
        <v>AD</v>
      </c>
      <c r="D6" s="68">
        <f>MATCH(B6,'INDEX MATCH Master Emp List'!$D$2:$D$38,0)</f>
        <v>8</v>
      </c>
      <c r="F6" s="69" t="str">
        <f>INDEX('INDEX MATCH Master Emp List'!$C$1:$C$38,MATCH(B6,'INDEX MATCH Master Emp List'!$D$1:$D$38,0))</f>
        <v>MK</v>
      </c>
    </row>
    <row r="7" spans="2:6">
      <c r="B7" s="68">
        <v>1299</v>
      </c>
      <c r="C7" s="68" t="str">
        <f>INDEX('INDEX MATCH Master Emp List'!$A$1:$I$38,10,3)</f>
        <v>AD</v>
      </c>
      <c r="D7" s="68">
        <f>MATCH(B7,'INDEX MATCH Master Emp List'!$D$2:$D$38,0)</f>
        <v>11</v>
      </c>
      <c r="F7" s="69" t="str">
        <f>INDEX('INDEX MATCH Master Emp List'!$C$1:$C$38,MATCH(B7,'INDEX MATCH Master Emp List'!$D$1:$D$38,0))</f>
        <v>MF</v>
      </c>
    </row>
    <row r="8" spans="2:6">
      <c r="B8" s="68">
        <v>1329</v>
      </c>
      <c r="C8" s="68" t="str">
        <f>INDEX('INDEX MATCH Master Emp List'!$A$1:$I$38,10,3)</f>
        <v>AD</v>
      </c>
      <c r="D8" s="68">
        <f>MATCH(B8,'INDEX MATCH Master Emp List'!$D$2:$D$38,0)</f>
        <v>14</v>
      </c>
      <c r="F8" s="69" t="str">
        <f>INDEX('INDEX MATCH Master Emp List'!$C$1:$C$38,MATCH(B8,'INDEX MATCH Master Emp List'!$D$1:$D$38,0))</f>
        <v>AC</v>
      </c>
    </row>
    <row r="9" spans="2:6">
      <c r="B9" s="68">
        <v>1509</v>
      </c>
      <c r="C9" s="68" t="str">
        <f>INDEX('INDEX MATCH Master Emp List'!$A$1:$I$38,10,3)</f>
        <v>AD</v>
      </c>
      <c r="D9" s="68">
        <f>MATCH(B9,'INDEX MATCH Master Emp List'!$D$2:$D$38,0)</f>
        <v>17</v>
      </c>
      <c r="F9" s="69" t="str">
        <f>INDEX('INDEX MATCH Master Emp List'!$C$1:$C$38,MATCH(B9,'INDEX MATCH Master Emp List'!$D$1:$D$38,0))</f>
        <v>AT</v>
      </c>
    </row>
    <row r="10" spans="2:6">
      <c r="C10" s="68"/>
      <c r="D10" s="68"/>
      <c r="F10" s="69"/>
    </row>
    <row r="11" spans="2:6">
      <c r="C11" s="68"/>
      <c r="D11" s="68"/>
      <c r="F11" s="69"/>
    </row>
    <row r="12" spans="2:6">
      <c r="C12" s="68"/>
      <c r="D12" s="68"/>
      <c r="F12" s="69"/>
    </row>
    <row r="13" spans="2:6">
      <c r="C13" s="68"/>
      <c r="D13" s="68"/>
      <c r="F13" s="69"/>
    </row>
    <row r="14" spans="2:6">
      <c r="C14" s="68"/>
      <c r="D14" s="68"/>
      <c r="F14" s="69"/>
    </row>
    <row r="15" spans="2:6">
      <c r="C15" s="68"/>
      <c r="D15" s="68"/>
      <c r="F15" s="69"/>
    </row>
    <row r="16" spans="2:6">
      <c r="C16" s="68"/>
      <c r="D16" s="68"/>
      <c r="F16" s="69"/>
    </row>
    <row r="17" spans="3:6">
      <c r="C17" s="68"/>
      <c r="D17" s="68"/>
      <c r="F17" s="69"/>
    </row>
    <row r="18" spans="3:6">
      <c r="C18" s="68"/>
      <c r="D18" s="68"/>
      <c r="F18" s="69"/>
    </row>
    <row r="19" spans="3:6">
      <c r="C19" s="68"/>
      <c r="D19" s="68"/>
      <c r="F19" s="6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zoomScale="115" zoomScaleNormal="115" workbookViewId="0">
      <selection activeCell="D6" sqref="D6"/>
    </sheetView>
  </sheetViews>
  <sheetFormatPr defaultRowHeight="14.25" customHeight="1"/>
  <cols>
    <col min="1" max="8" width="14.109375" style="6" customWidth="1"/>
    <col min="9" max="9" width="14.109375" customWidth="1"/>
  </cols>
  <sheetData>
    <row r="1" spans="1:9" ht="24.75" customHeight="1">
      <c r="A1" s="32" t="s">
        <v>17</v>
      </c>
      <c r="B1" s="32" t="s">
        <v>18</v>
      </c>
      <c r="C1" s="32" t="s">
        <v>19</v>
      </c>
      <c r="D1" s="32" t="s">
        <v>16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 t="s">
        <v>25</v>
      </c>
      <c r="B2" s="7" t="s">
        <v>26</v>
      </c>
      <c r="C2" s="7" t="s">
        <v>27</v>
      </c>
      <c r="D2" s="7">
        <v>1054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 t="s">
        <v>30</v>
      </c>
      <c r="B3" s="7" t="s">
        <v>31</v>
      </c>
      <c r="C3" s="7" t="s">
        <v>27</v>
      </c>
      <c r="D3" s="7">
        <v>1056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 t="s">
        <v>33</v>
      </c>
      <c r="B4" s="7" t="s">
        <v>34</v>
      </c>
      <c r="C4" s="7" t="s">
        <v>27</v>
      </c>
      <c r="D4" s="7">
        <v>1067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 t="s">
        <v>36</v>
      </c>
      <c r="B5" s="7" t="s">
        <v>37</v>
      </c>
      <c r="C5" s="7" t="s">
        <v>38</v>
      </c>
      <c r="D5" s="7">
        <v>1075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 t="s">
        <v>41</v>
      </c>
      <c r="B6" s="7" t="s">
        <v>42</v>
      </c>
      <c r="C6" s="7" t="s">
        <v>43</v>
      </c>
      <c r="D6" s="7">
        <v>1078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 t="s">
        <v>45</v>
      </c>
      <c r="B7" s="7" t="s">
        <v>46</v>
      </c>
      <c r="C7" s="7" t="s">
        <v>38</v>
      </c>
      <c r="D7" s="7">
        <v>1152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 t="s">
        <v>48</v>
      </c>
      <c r="B8" s="7" t="s">
        <v>49</v>
      </c>
      <c r="C8" s="7" t="s">
        <v>50</v>
      </c>
      <c r="D8" s="7">
        <v>1196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 t="s">
        <v>52</v>
      </c>
      <c r="B9" s="7" t="s">
        <v>53</v>
      </c>
      <c r="C9" s="7" t="s">
        <v>54</v>
      </c>
      <c r="D9" s="7">
        <v>1284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 t="s">
        <v>56</v>
      </c>
      <c r="B10" s="7" t="s">
        <v>57</v>
      </c>
      <c r="C10" s="7" t="s">
        <v>38</v>
      </c>
      <c r="D10" s="7">
        <v>1290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 t="s">
        <v>59</v>
      </c>
      <c r="B11" s="7" t="s">
        <v>60</v>
      </c>
      <c r="C11" s="7" t="s">
        <v>50</v>
      </c>
      <c r="D11" s="7">
        <v>1293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 t="s">
        <v>62</v>
      </c>
      <c r="B12" s="7" t="s">
        <v>63</v>
      </c>
      <c r="C12" s="7" t="s">
        <v>64</v>
      </c>
      <c r="D12" s="7">
        <v>1299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 t="s">
        <v>66</v>
      </c>
      <c r="B13" s="7" t="s">
        <v>67</v>
      </c>
      <c r="C13" s="7" t="s">
        <v>54</v>
      </c>
      <c r="D13" s="7">
        <v>1302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 t="s">
        <v>25</v>
      </c>
      <c r="B14" s="7" t="s">
        <v>69</v>
      </c>
      <c r="C14" s="7" t="s">
        <v>64</v>
      </c>
      <c r="D14" s="7">
        <v>1310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 t="s">
        <v>71</v>
      </c>
      <c r="B15" s="7" t="s">
        <v>72</v>
      </c>
      <c r="C15" s="7" t="s">
        <v>43</v>
      </c>
      <c r="D15" s="7">
        <v>1329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 t="s">
        <v>74</v>
      </c>
      <c r="B16" s="7" t="s">
        <v>75</v>
      </c>
      <c r="C16" s="7" t="s">
        <v>50</v>
      </c>
      <c r="D16" s="7">
        <v>1333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 t="s">
        <v>77</v>
      </c>
      <c r="B17" s="7" t="s">
        <v>78</v>
      </c>
      <c r="C17" s="7" t="s">
        <v>38</v>
      </c>
      <c r="D17" s="7">
        <v>1368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 t="s">
        <v>80</v>
      </c>
      <c r="B18" s="7" t="s">
        <v>81</v>
      </c>
      <c r="C18" s="7" t="s">
        <v>27</v>
      </c>
      <c r="D18" s="7">
        <v>1509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 t="s">
        <v>83</v>
      </c>
      <c r="B19" s="7" t="s">
        <v>84</v>
      </c>
      <c r="C19" s="7" t="s">
        <v>43</v>
      </c>
      <c r="D19" s="7">
        <v>1516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 t="s">
        <v>86</v>
      </c>
      <c r="B20" s="7" t="s">
        <v>87</v>
      </c>
      <c r="C20" s="7" t="s">
        <v>54</v>
      </c>
      <c r="D20" s="7">
        <v>1529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 t="s">
        <v>89</v>
      </c>
      <c r="B21" s="7" t="s">
        <v>90</v>
      </c>
      <c r="C21" s="7" t="s">
        <v>64</v>
      </c>
      <c r="D21" s="7">
        <v>1656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 t="s">
        <v>92</v>
      </c>
      <c r="B22" s="7" t="s">
        <v>93</v>
      </c>
      <c r="C22" s="7" t="s">
        <v>64</v>
      </c>
      <c r="D22" s="7">
        <v>1672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 t="s">
        <v>95</v>
      </c>
      <c r="B23" s="7" t="s">
        <v>53</v>
      </c>
      <c r="C23" s="7" t="s">
        <v>38</v>
      </c>
      <c r="D23" s="7">
        <v>1673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 t="s">
        <v>97</v>
      </c>
      <c r="B24" s="7" t="s">
        <v>98</v>
      </c>
      <c r="C24" s="7" t="s">
        <v>54</v>
      </c>
      <c r="D24" s="7">
        <v>1676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 t="s">
        <v>100</v>
      </c>
      <c r="B25" s="7" t="s">
        <v>101</v>
      </c>
      <c r="C25" s="7" t="s">
        <v>50</v>
      </c>
      <c r="D25" s="7">
        <v>1721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 t="s">
        <v>103</v>
      </c>
      <c r="B26" s="7" t="s">
        <v>46</v>
      </c>
      <c r="C26" s="7" t="s">
        <v>54</v>
      </c>
      <c r="D26" s="7">
        <v>1723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 t="s">
        <v>105</v>
      </c>
      <c r="B27" s="7" t="s">
        <v>106</v>
      </c>
      <c r="C27" s="7" t="s">
        <v>43</v>
      </c>
      <c r="D27" s="7">
        <v>1758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 t="s">
        <v>108</v>
      </c>
      <c r="B28" s="7" t="s">
        <v>109</v>
      </c>
      <c r="C28" s="7" t="s">
        <v>27</v>
      </c>
      <c r="D28" s="7">
        <v>1792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 t="s">
        <v>111</v>
      </c>
      <c r="B29" s="7" t="s">
        <v>112</v>
      </c>
      <c r="C29" s="7" t="s">
        <v>50</v>
      </c>
      <c r="D29" s="7">
        <v>1814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 t="s">
        <v>114</v>
      </c>
      <c r="B30" s="7" t="s">
        <v>115</v>
      </c>
      <c r="C30" s="7" t="s">
        <v>27</v>
      </c>
      <c r="D30" s="7">
        <v>1908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 t="s">
        <v>117</v>
      </c>
      <c r="B31" s="7" t="s">
        <v>118</v>
      </c>
      <c r="C31" s="7" t="s">
        <v>43</v>
      </c>
      <c r="D31" s="7">
        <v>1931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 t="s">
        <v>120</v>
      </c>
      <c r="B32" s="7" t="s">
        <v>121</v>
      </c>
      <c r="C32" s="7" t="s">
        <v>64</v>
      </c>
      <c r="D32" s="7">
        <v>1960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 t="s">
        <v>123</v>
      </c>
      <c r="B33" s="7" t="s">
        <v>124</v>
      </c>
      <c r="C33" s="7" t="s">
        <v>43</v>
      </c>
      <c r="D33" s="7">
        <v>1964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 t="s">
        <v>126</v>
      </c>
      <c r="B34" s="7" t="s">
        <v>127</v>
      </c>
      <c r="C34" s="7" t="s">
        <v>43</v>
      </c>
      <c r="D34" s="7">
        <v>1975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 t="s">
        <v>123</v>
      </c>
      <c r="B35" s="7" t="s">
        <v>129</v>
      </c>
      <c r="C35" s="7" t="s">
        <v>27</v>
      </c>
      <c r="D35" s="7">
        <v>1983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 t="s">
        <v>131</v>
      </c>
      <c r="B36" s="7" t="s">
        <v>132</v>
      </c>
      <c r="C36" s="7" t="s">
        <v>64</v>
      </c>
      <c r="D36" s="7">
        <v>1990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 t="s">
        <v>134</v>
      </c>
      <c r="B37" s="7" t="s">
        <v>135</v>
      </c>
      <c r="C37" s="7" t="s">
        <v>27</v>
      </c>
      <c r="D37" s="7">
        <v>1995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 t="s">
        <v>137</v>
      </c>
      <c r="B38" s="7" t="s">
        <v>138</v>
      </c>
      <c r="C38" s="7" t="s">
        <v>50</v>
      </c>
      <c r="D38" s="7">
        <v>1999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zoomScale="160" zoomScaleNormal="160" workbookViewId="0">
      <selection activeCell="H3" sqref="H3"/>
    </sheetView>
  </sheetViews>
  <sheetFormatPr defaultRowHeight="13.2"/>
  <cols>
    <col min="1" max="1" width="14.44140625" customWidth="1"/>
    <col min="2" max="2" width="27.88671875" bestFit="1" customWidth="1"/>
    <col min="3" max="3" width="12.5546875" customWidth="1"/>
    <col min="4" max="4" width="3.109375" customWidth="1"/>
    <col min="5" max="5" width="11.88671875" customWidth="1"/>
    <col min="6" max="6" width="10.5546875" customWidth="1"/>
    <col min="7" max="7" width="14.5546875" customWidth="1"/>
    <col min="8" max="8" width="10.88671875" bestFit="1" customWidth="1"/>
  </cols>
  <sheetData>
    <row r="2" spans="1:8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RIGHT(A3,2)</f>
        <v>WW</v>
      </c>
    </row>
    <row r="4" spans="1:8">
      <c r="A4" s="22" t="s">
        <v>170</v>
      </c>
      <c r="B4" s="23" t="s">
        <v>181</v>
      </c>
      <c r="C4" s="24">
        <v>12.19</v>
      </c>
      <c r="D4" s="37"/>
      <c r="E4" s="17"/>
      <c r="F4" s="17"/>
      <c r="G4" s="17"/>
    </row>
    <row r="5" spans="1:8">
      <c r="A5" s="22" t="s">
        <v>171</v>
      </c>
      <c r="B5" s="23" t="s">
        <v>182</v>
      </c>
      <c r="C5" s="24">
        <v>10.89</v>
      </c>
      <c r="D5" s="37"/>
      <c r="E5" s="17"/>
      <c r="F5" s="17"/>
      <c r="G5" s="17"/>
    </row>
    <row r="6" spans="1:8">
      <c r="A6" s="22" t="s">
        <v>172</v>
      </c>
      <c r="B6" s="23" t="s">
        <v>183</v>
      </c>
      <c r="C6" s="24">
        <v>9.75</v>
      </c>
      <c r="D6" s="37"/>
      <c r="E6" s="17"/>
      <c r="F6" s="17"/>
      <c r="G6" s="17"/>
    </row>
    <row r="7" spans="1:8">
      <c r="A7" s="22" t="s">
        <v>173</v>
      </c>
      <c r="B7" s="23" t="s">
        <v>184</v>
      </c>
      <c r="C7" s="24">
        <v>9.59</v>
      </c>
      <c r="D7" s="37"/>
      <c r="E7" s="17"/>
      <c r="F7" s="17"/>
      <c r="G7" s="17"/>
    </row>
    <row r="8" spans="1:8">
      <c r="A8" s="22" t="s">
        <v>174</v>
      </c>
      <c r="B8" s="23" t="s">
        <v>185</v>
      </c>
      <c r="C8" s="24">
        <v>10.4</v>
      </c>
      <c r="D8" s="37"/>
      <c r="E8" s="17"/>
      <c r="F8" s="17"/>
      <c r="G8" s="17"/>
    </row>
    <row r="9" spans="1:8">
      <c r="A9" s="22" t="s">
        <v>175</v>
      </c>
      <c r="B9" s="23" t="s">
        <v>186</v>
      </c>
      <c r="C9" s="24">
        <v>10.56</v>
      </c>
      <c r="D9" s="37"/>
      <c r="E9" s="17"/>
      <c r="F9" s="17"/>
      <c r="G9" s="17"/>
    </row>
    <row r="10" spans="1:8">
      <c r="A10" s="22" t="s">
        <v>176</v>
      </c>
      <c r="B10" s="23" t="s">
        <v>187</v>
      </c>
      <c r="C10" s="24">
        <v>9.75</v>
      </c>
      <c r="D10" s="37"/>
      <c r="E10" s="17"/>
      <c r="F10" s="17"/>
      <c r="G10" s="17"/>
    </row>
    <row r="11" spans="1:8">
      <c r="A11" s="22" t="s">
        <v>177</v>
      </c>
      <c r="B11" s="23" t="s">
        <v>188</v>
      </c>
      <c r="C11" s="24">
        <v>9.75</v>
      </c>
      <c r="D11" s="37"/>
      <c r="E11" s="17"/>
      <c r="F11" s="17"/>
      <c r="G11" s="17"/>
    </row>
    <row r="12" spans="1:8">
      <c r="A12" s="22" t="s">
        <v>204</v>
      </c>
      <c r="B12" s="23" t="s">
        <v>189</v>
      </c>
      <c r="C12" s="24">
        <v>4.0599999999999996</v>
      </c>
      <c r="D12" s="37"/>
      <c r="E12" s="17"/>
      <c r="F12" s="17"/>
      <c r="G12" s="17"/>
    </row>
    <row r="13" spans="1:8">
      <c r="A13" s="22" t="s">
        <v>205</v>
      </c>
      <c r="B13" s="23" t="s">
        <v>190</v>
      </c>
      <c r="C13" s="24">
        <v>5.04</v>
      </c>
      <c r="D13" s="37"/>
      <c r="E13" s="17"/>
      <c r="F13" s="17"/>
      <c r="G13" s="17"/>
    </row>
    <row r="14" spans="1:8">
      <c r="A14" s="22" t="s">
        <v>206</v>
      </c>
      <c r="B14" s="23" t="s">
        <v>191</v>
      </c>
      <c r="C14" s="24">
        <v>3.9</v>
      </c>
      <c r="D14" s="37"/>
      <c r="E14" s="17"/>
      <c r="F14" s="17"/>
      <c r="G14" s="17"/>
    </row>
    <row r="15" spans="1:8">
      <c r="A15" s="22" t="s">
        <v>207</v>
      </c>
      <c r="B15" s="23" t="s">
        <v>192</v>
      </c>
      <c r="C15" s="24">
        <v>4.55</v>
      </c>
      <c r="D15" s="37"/>
      <c r="E15" s="17"/>
      <c r="F15" s="17"/>
      <c r="G15" s="17"/>
    </row>
    <row r="16" spans="1:8">
      <c r="A16" s="22" t="s">
        <v>208</v>
      </c>
      <c r="B16" s="23" t="s">
        <v>193</v>
      </c>
      <c r="C16" s="24">
        <v>5.2</v>
      </c>
      <c r="D16" s="37"/>
      <c r="E16" s="17"/>
      <c r="F16" s="17"/>
      <c r="G16" s="17"/>
    </row>
    <row r="17" spans="1:7">
      <c r="A17" s="22" t="s">
        <v>209</v>
      </c>
      <c r="B17" s="23" t="s">
        <v>194</v>
      </c>
      <c r="C17" s="24">
        <v>7.31</v>
      </c>
      <c r="D17" s="37"/>
      <c r="E17" s="17"/>
      <c r="F17" s="17"/>
      <c r="G17" s="17"/>
    </row>
    <row r="18" spans="1:7">
      <c r="A18" s="22" t="s">
        <v>210</v>
      </c>
      <c r="B18" s="23" t="s">
        <v>195</v>
      </c>
      <c r="C18" s="24">
        <v>6.5</v>
      </c>
      <c r="D18" s="37"/>
      <c r="E18" s="17"/>
      <c r="F18" s="17"/>
      <c r="G18" s="17"/>
    </row>
    <row r="19" spans="1:7">
      <c r="A19" s="22" t="s">
        <v>178</v>
      </c>
      <c r="B19" s="23" t="s">
        <v>196</v>
      </c>
      <c r="C19" s="24">
        <v>4.55</v>
      </c>
      <c r="D19" s="37"/>
      <c r="E19" s="17"/>
      <c r="F19" s="17"/>
      <c r="G19" s="17"/>
    </row>
    <row r="20" spans="1:7">
      <c r="A20" s="22" t="s">
        <v>211</v>
      </c>
      <c r="B20" s="23" t="s">
        <v>197</v>
      </c>
      <c r="C20" s="24">
        <v>14.3</v>
      </c>
      <c r="D20" s="37"/>
      <c r="E20" s="17"/>
      <c r="F20" s="17"/>
      <c r="G20" s="17"/>
    </row>
    <row r="21" spans="1:7">
      <c r="A21" s="22" t="s">
        <v>212</v>
      </c>
      <c r="B21" s="23" t="s">
        <v>213</v>
      </c>
      <c r="C21" s="24">
        <v>13.81</v>
      </c>
      <c r="D21" s="37"/>
      <c r="E21" s="17"/>
      <c r="F21" s="17"/>
      <c r="G21" s="17"/>
    </row>
    <row r="22" spans="1:7">
      <c r="A22" s="22" t="s">
        <v>217</v>
      </c>
      <c r="B22" s="23" t="s">
        <v>198</v>
      </c>
      <c r="C22" s="24">
        <v>7.31</v>
      </c>
      <c r="D22" s="37"/>
      <c r="E22" s="17"/>
      <c r="F22" s="17"/>
      <c r="G22" s="17"/>
    </row>
    <row r="23" spans="1:7">
      <c r="A23" s="22" t="s">
        <v>218</v>
      </c>
      <c r="B23" s="23" t="s">
        <v>199</v>
      </c>
      <c r="C23" s="24">
        <v>7.31</v>
      </c>
      <c r="D23" s="37"/>
      <c r="E23" s="17"/>
      <c r="F23" s="17"/>
      <c r="G23" s="17"/>
    </row>
    <row r="24" spans="1:7">
      <c r="A24" s="22" t="s">
        <v>214</v>
      </c>
      <c r="B24" s="23" t="s">
        <v>200</v>
      </c>
      <c r="C24" s="24">
        <v>7.31</v>
      </c>
      <c r="D24" s="37"/>
      <c r="E24" s="17"/>
      <c r="F24" s="17"/>
      <c r="G24" s="17"/>
    </row>
    <row r="25" spans="1:7">
      <c r="A25" s="22" t="s">
        <v>215</v>
      </c>
      <c r="B25" s="23" t="s">
        <v>201</v>
      </c>
      <c r="C25" s="24">
        <v>7.64</v>
      </c>
      <c r="D25" s="37"/>
      <c r="E25" s="17"/>
      <c r="F25" s="17"/>
      <c r="G25" s="17"/>
    </row>
    <row r="26" spans="1:7">
      <c r="A26" s="22" t="s">
        <v>216</v>
      </c>
      <c r="B26" s="23" t="s">
        <v>202</v>
      </c>
      <c r="C26" s="24">
        <v>6.14</v>
      </c>
      <c r="D26" s="37"/>
      <c r="E26" s="17"/>
      <c r="F26" s="17"/>
      <c r="G26" s="17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</vt:i4>
      </vt:variant>
    </vt:vector>
  </HeadingPairs>
  <TitlesOfParts>
    <vt:vector size="21" baseType="lpstr">
      <vt:lpstr>IF Function</vt:lpstr>
      <vt:lpstr>SUMIF Function</vt:lpstr>
      <vt:lpstr>VLOOKUP Function</vt:lpstr>
      <vt:lpstr>Master Emp List</vt:lpstr>
      <vt:lpstr>HLOOKUP Function</vt:lpstr>
      <vt:lpstr>Master Inventory List</vt:lpstr>
      <vt:lpstr>INDEX MATCH Functions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Goal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HP</cp:lastModifiedBy>
  <cp:lastPrinted>2016-02-22T19:48:39Z</cp:lastPrinted>
  <dcterms:created xsi:type="dcterms:W3CDTF">2001-09-07T21:10:35Z</dcterms:created>
  <dcterms:modified xsi:type="dcterms:W3CDTF">2023-03-01T14:14:07Z</dcterms:modified>
</cp:coreProperties>
</file>