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ishtha\Desktop\Enterprise Analytics\"/>
    </mc:Choice>
  </mc:AlternateContent>
  <xr:revisionPtr revIDLastSave="0" documentId="13_ncr:1_{5CE1640A-B1F9-4FE7-8367-4BB542AF08D3}" xr6:coauthVersionLast="36" xr6:coauthVersionMax="36" xr10:uidLastSave="{00000000-0000-0000-0000-000000000000}"/>
  <bookViews>
    <workbookView xWindow="0" yWindow="0" windowWidth="20490" windowHeight="7545" xr2:uid="{EC2B3210-96C0-42DD-8C41-77C6DC5AB466}"/>
  </bookViews>
  <sheets>
    <sheet name="Part1" sheetId="1" r:id="rId1"/>
    <sheet name="CB_DATA_" sheetId="3" state="veryHidden" r:id="rId2"/>
    <sheet name="Part2" sheetId="2" r:id="rId3"/>
  </sheets>
  <definedNames>
    <definedName name="CB_Block_00000000000000000000000000000000" localSheetId="2" hidden="1">"'7.0.0.0"</definedName>
    <definedName name="CB_Block_00000000000000000000000000000001" localSheetId="1" hidden="1">"'636851579524037581"</definedName>
    <definedName name="CB_Block_00000000000000000000000000000001" localSheetId="2" hidden="1">"'636851578239602465"</definedName>
    <definedName name="CB_Block_00000000000000000000000000000003" localSheetId="2" hidden="1">"'11.1.4716.0"</definedName>
    <definedName name="CB_BlockExt_00000000000000000000000000000003" localSheetId="2" hidden="1">"'11.1.2.4.850"</definedName>
    <definedName name="CBWorkbookPriority" localSheetId="1" hidden="1">-1353977190495760</definedName>
    <definedName name="CBx_08be0e0b547640289672839f9b8c3e4f" localSheetId="1" hidden="1">"'Part2'!$A$1"</definedName>
    <definedName name="CBx_e0f55a61e17444c8911d6afb7895bf5f" localSheetId="1" hidden="1">"'CB_DATA_'!$A$1"</definedName>
    <definedName name="CBx_Sheet_Guid" localSheetId="1" hidden="1">"'e0f55a61-e174-44c8-911d-6afb7895bf5f"</definedName>
    <definedName name="CBx_Sheet_Guid" localSheetId="2" hidden="1">"'08be0e0b-5476-4028-9672-839f9b8c3e4f"</definedName>
    <definedName name="CBx_SheetRef" localSheetId="1" hidden="1">CB_DATA_!$A$14</definedName>
    <definedName name="CBx_SheetRef" localSheetId="2" hidden="1">CB_DATA_!$B$14</definedName>
    <definedName name="CBx_StorageType" localSheetId="1" hidden="1">2</definedName>
    <definedName name="CBx_StorageType" localSheetId="2" hidden="1">2</definedName>
    <definedName name="solver_adj" localSheetId="0" hidden="1">Part1!$B$15</definedName>
    <definedName name="solver_adj" localSheetId="2" hidden="1">Part2!$J$31</definedName>
    <definedName name="solver_cvg" localSheetId="0" hidden="1">0.0001</definedName>
    <definedName name="solver_cvg" localSheetId="2" hidden="1">0.0001</definedName>
    <definedName name="solver_drv" localSheetId="0" hidden="1">1</definedName>
    <definedName name="solver_drv" localSheetId="2" hidden="1">1</definedName>
    <definedName name="solver_eng" localSheetId="0" hidden="1">1</definedName>
    <definedName name="solver_eng" localSheetId="2" hidden="1">1</definedName>
    <definedName name="solver_est" localSheetId="0" hidden="1">1</definedName>
    <definedName name="solver_est" localSheetId="2" hidden="1">1</definedName>
    <definedName name="solver_itr" localSheetId="0" hidden="1">2147483647</definedName>
    <definedName name="solver_itr" localSheetId="2" hidden="1">2147483647</definedName>
    <definedName name="solver_lhs1" localSheetId="0" hidden="1">Part1!$B$16</definedName>
    <definedName name="solver_lhs1" localSheetId="2" hidden="1">Part2!$I$11</definedName>
    <definedName name="solver_lhs2" localSheetId="2" hidden="1">Part2!$I$11</definedName>
    <definedName name="solver_lhs3" localSheetId="2" hidden="1">Part2!$I$11</definedName>
    <definedName name="solver_lhs4" localSheetId="2" hidden="1">Part2!$I$11</definedName>
    <definedName name="solver_lhs5" localSheetId="2" hidden="1">Part2!$I$11</definedName>
    <definedName name="solver_lhs6" localSheetId="2" hidden="1">Part2!$I$11</definedName>
    <definedName name="solver_mip" localSheetId="0" hidden="1">2147483647</definedName>
    <definedName name="solver_mip" localSheetId="2" hidden="1">2147483647</definedName>
    <definedName name="solver_mni" localSheetId="0" hidden="1">30</definedName>
    <definedName name="solver_mni" localSheetId="2" hidden="1">30</definedName>
    <definedName name="solver_mrt" localSheetId="0" hidden="1">0.075</definedName>
    <definedName name="solver_mrt" localSheetId="2" hidden="1">0.075</definedName>
    <definedName name="solver_msl" localSheetId="0" hidden="1">2</definedName>
    <definedName name="solver_msl" localSheetId="2" hidden="1">2</definedName>
    <definedName name="solver_neg" localSheetId="0" hidden="1">2</definedName>
    <definedName name="solver_neg" localSheetId="2" hidden="1">1</definedName>
    <definedName name="solver_nod" localSheetId="0" hidden="1">2147483647</definedName>
    <definedName name="solver_nod" localSheetId="2" hidden="1">2147483647</definedName>
    <definedName name="solver_num" localSheetId="0" hidden="1">0</definedName>
    <definedName name="solver_num" localSheetId="2" hidden="1">0</definedName>
    <definedName name="solver_nwt" localSheetId="0" hidden="1">1</definedName>
    <definedName name="solver_nwt" localSheetId="2" hidden="1">1</definedName>
    <definedName name="solver_opt" localSheetId="0" hidden="1">Part1!$B$21</definedName>
    <definedName name="solver_opt" localSheetId="2" hidden="1">Part2!$I$31</definedName>
    <definedName name="solver_pre" localSheetId="0" hidden="1">0.000001</definedName>
    <definedName name="solver_pre" localSheetId="2" hidden="1">0.000001</definedName>
    <definedName name="solver_rbv" localSheetId="0" hidden="1">1</definedName>
    <definedName name="solver_rbv" localSheetId="2" hidden="1">1</definedName>
    <definedName name="solver_rel1" localSheetId="0" hidden="1">1</definedName>
    <definedName name="solver_rel1" localSheetId="2" hidden="1">3</definedName>
    <definedName name="solver_rel2" localSheetId="2" hidden="1">3</definedName>
    <definedName name="solver_rel3" localSheetId="2" hidden="1">3</definedName>
    <definedName name="solver_rel4" localSheetId="2" hidden="1">3</definedName>
    <definedName name="solver_rel5" localSheetId="2" hidden="1">3</definedName>
    <definedName name="solver_rel6" localSheetId="2" hidden="1">3</definedName>
    <definedName name="solver_rhs1" localSheetId="0" hidden="1">15000</definedName>
    <definedName name="solver_rhs1" localSheetId="2" hidden="1">1000</definedName>
    <definedName name="solver_rhs2" localSheetId="2" hidden="1">1000</definedName>
    <definedName name="solver_rhs3" localSheetId="2" hidden="1">1000</definedName>
    <definedName name="solver_rhs4" localSheetId="2" hidden="1">1000</definedName>
    <definedName name="solver_rhs5" localSheetId="2" hidden="1">1000</definedName>
    <definedName name="solver_rhs6" localSheetId="2" hidden="1">1000</definedName>
    <definedName name="solver_rlx" localSheetId="0" hidden="1">2</definedName>
    <definedName name="solver_rlx" localSheetId="2" hidden="1">2</definedName>
    <definedName name="solver_rsd" localSheetId="0" hidden="1">0</definedName>
    <definedName name="solver_rsd" localSheetId="2" hidden="1">0</definedName>
    <definedName name="solver_scl" localSheetId="0" hidden="1">1</definedName>
    <definedName name="solver_scl" localSheetId="2" hidden="1">1</definedName>
    <definedName name="solver_sho" localSheetId="0" hidden="1">2</definedName>
    <definedName name="solver_sho" localSheetId="2" hidden="1">2</definedName>
    <definedName name="solver_ssz" localSheetId="0" hidden="1">100</definedName>
    <definedName name="solver_ssz" localSheetId="2" hidden="1">100</definedName>
    <definedName name="solver_tim" localSheetId="0" hidden="1">2147483647</definedName>
    <definedName name="solver_tim" localSheetId="2" hidden="1">2147483647</definedName>
    <definedName name="solver_tol" localSheetId="0" hidden="1">0.01</definedName>
    <definedName name="solver_tol" localSheetId="2" hidden="1">0.01</definedName>
    <definedName name="solver_typ" localSheetId="0" hidden="1">2</definedName>
    <definedName name="solver_typ" localSheetId="2" hidden="1">2</definedName>
    <definedName name="solver_val" localSheetId="0" hidden="1">0</definedName>
    <definedName name="solver_val" localSheetId="2" hidden="1">0</definedName>
    <definedName name="solver_ver" localSheetId="0" hidden="1">3</definedName>
    <definedName name="solver_ver" localSheetId="2"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3" i="2" l="1"/>
  <c r="I3" i="2" s="1"/>
  <c r="H4" i="2"/>
  <c r="I4" i="2" s="1"/>
  <c r="H5" i="2"/>
  <c r="I5" i="2" s="1"/>
  <c r="H6" i="2"/>
  <c r="I6" i="2" s="1"/>
  <c r="H7" i="2"/>
  <c r="I7" i="2" s="1"/>
  <c r="H8" i="2"/>
  <c r="I8" i="2" s="1"/>
  <c r="H9" i="2"/>
  <c r="I9" i="2" s="1"/>
  <c r="H10" i="2"/>
  <c r="I10" i="2" s="1"/>
  <c r="H11" i="2"/>
  <c r="I11" i="2" s="1"/>
  <c r="H12" i="2"/>
  <c r="I12" i="2" s="1"/>
  <c r="H13" i="2"/>
  <c r="I13" i="2" s="1"/>
  <c r="H14" i="2"/>
  <c r="I14" i="2" s="1"/>
  <c r="H15" i="2"/>
  <c r="I15" i="2" s="1"/>
  <c r="H16" i="2"/>
  <c r="I16" i="2" s="1"/>
  <c r="H17" i="2"/>
  <c r="I17" i="2" s="1"/>
  <c r="H18" i="2"/>
  <c r="K18" i="2" s="1"/>
  <c r="H19" i="2"/>
  <c r="I19" i="2" s="1"/>
  <c r="H20" i="2"/>
  <c r="I20" i="2" s="1"/>
  <c r="H21" i="2"/>
  <c r="I21" i="2" s="1"/>
  <c r="H22" i="2"/>
  <c r="I22" i="2" s="1"/>
  <c r="H23" i="2"/>
  <c r="I23" i="2" s="1"/>
  <c r="H24" i="2"/>
  <c r="I24" i="2" s="1"/>
  <c r="H25" i="2"/>
  <c r="I25" i="2" s="1"/>
  <c r="H26" i="2"/>
  <c r="I26" i="2" s="1"/>
  <c r="H27" i="2"/>
  <c r="I27" i="2" s="1"/>
  <c r="H28" i="2"/>
  <c r="I28" i="2" s="1"/>
  <c r="H29" i="2"/>
  <c r="I29" i="2" s="1"/>
  <c r="H30" i="2"/>
  <c r="I30" i="2" s="1"/>
  <c r="H31" i="2"/>
  <c r="I31" i="2" s="1"/>
  <c r="H2" i="2"/>
  <c r="I2" i="2" s="1"/>
  <c r="I18" i="2" l="1"/>
  <c r="K26" i="2"/>
  <c r="K17" i="2"/>
  <c r="K25" i="2"/>
  <c r="K10" i="2"/>
  <c r="K9" i="2"/>
  <c r="K24" i="2"/>
  <c r="K16" i="2"/>
  <c r="K8" i="2"/>
  <c r="K31" i="2"/>
  <c r="K23" i="2"/>
  <c r="K15" i="2"/>
  <c r="K7" i="2"/>
  <c r="K30" i="2"/>
  <c r="K22" i="2"/>
  <c r="K14" i="2"/>
  <c r="K6" i="2"/>
  <c r="K29" i="2"/>
  <c r="K21" i="2"/>
  <c r="K13" i="2"/>
  <c r="K5" i="2"/>
  <c r="K28" i="2"/>
  <c r="K20" i="2"/>
  <c r="K12" i="2"/>
  <c r="K4" i="2"/>
  <c r="K27" i="2"/>
  <c r="K19" i="2"/>
  <c r="K11" i="2"/>
  <c r="K3" i="2"/>
  <c r="K2" i="2"/>
  <c r="B11" i="3"/>
  <c r="A11" i="3"/>
  <c r="B17" i="2" l="1"/>
  <c r="B18" i="2" s="1"/>
  <c r="B7" i="2"/>
  <c r="B19" i="2" l="1"/>
  <c r="B20" i="2"/>
  <c r="B21" i="2" s="1"/>
  <c r="F6" i="1"/>
  <c r="F7" i="1"/>
  <c r="F8" i="1"/>
  <c r="F9" i="1"/>
  <c r="F10" i="1"/>
  <c r="F11" i="1"/>
  <c r="F12" i="1"/>
  <c r="F13" i="1"/>
  <c r="F14" i="1"/>
  <c r="F5" i="1"/>
  <c r="B17" i="1"/>
  <c r="B18" i="1" s="1"/>
  <c r="B7" i="1"/>
  <c r="F15" i="1" l="1"/>
  <c r="E4" i="1" l="1"/>
  <c r="F4" i="1" s="1"/>
  <c r="B19" i="1"/>
  <c r="B20" i="1"/>
  <c r="B21" i="1" l="1"/>
  <c r="H4" i="1" s="1"/>
</calcChain>
</file>

<file path=xl/sharedStrings.xml><?xml version="1.0" encoding="utf-8"?>
<sst xmlns="http://schemas.openxmlformats.org/spreadsheetml/2006/main" count="107" uniqueCount="58">
  <si>
    <t>Unit Cost</t>
  </si>
  <si>
    <t>Supplier Cost</t>
  </si>
  <si>
    <t>Holding cost/unit</t>
  </si>
  <si>
    <t>Data</t>
  </si>
  <si>
    <t>Manufactured in-house</t>
  </si>
  <si>
    <t>Purchased from supplier</t>
  </si>
  <si>
    <t>Model</t>
  </si>
  <si>
    <t>Demand volume</t>
  </si>
  <si>
    <t>Total holding cost</t>
  </si>
  <si>
    <t>Total supplier cost</t>
  </si>
  <si>
    <t>Batch value</t>
  </si>
  <si>
    <t xml:space="preserve">Initial stock </t>
  </si>
  <si>
    <t>Threshold value</t>
  </si>
  <si>
    <t>Total volume ordered</t>
  </si>
  <si>
    <t>Inventory Management Decision Model</t>
  </si>
  <si>
    <t>Total Cost</t>
  </si>
  <si>
    <t>Total Volume Ordered</t>
  </si>
  <si>
    <t>Batch Value</t>
  </si>
  <si>
    <t>Number of orders</t>
  </si>
  <si>
    <t>Initial Stock</t>
  </si>
  <si>
    <t>Minimum Total Cost</t>
  </si>
  <si>
    <t>Annual Demand</t>
  </si>
  <si>
    <t>Min</t>
  </si>
  <si>
    <t>Max</t>
  </si>
  <si>
    <t>Peak</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</si>
  <si>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</si>
  <si>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</si>
  <si>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</si>
  <si>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</si>
  <si>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</si>
  <si>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</si>
  <si>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</si>
  <si>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</si>
  <si>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</si>
  <si>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</si>
  <si>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</si>
  <si>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</si>
  <si>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e0f55a61-e174-44c8-911d-6afb7895bf5f</t>
  </si>
  <si>
    <t>CB_Block_0</t>
  </si>
  <si>
    <t>㜸〱敤㕣㕢㙣ㅣ㔷ㄹ摥㌳摥㕤敦慣敤搸㡤搳㑢㑡㘹㕤㑡㈹搴挱㡤搳㠶戶㐰〸扥㌴㤷搶㠹摤搸㐹㐱㠰㌶攳摤㌳昱㌴㍢㌳敥捣慣ㄳ㤷㑡慤愰ㄷ㄰㌷㠹㥢㈸ㄴ愸㉡㠴挴〳搷〷㈸ㄷ㈱㈱㈱㠱㔰㉢昱〰て㐸㍣ㄴ㠴攰〱㠴㈲昱㠲〰〹扥敦捣捣敥捣慥㜷散㙥㕢㜰㤱㑦扡扦捦㥣摢㥣㜳晥敢昹晦㌳捤㠹㕣㉥昷㙦㈴晥㘵捡㌳㜳捤攲扡ㅦ㐸㝢㘲挶慤搷㘵㌵戰㕣挷㥦㤸昲㍣㘳㝤捥昲㠳㍥㌴㈸㔶㉣搴晢㠵㡡㙦㍤㈸㑢㤵㌵改昹㘸㔴挸攵㑡㈵㕤㐳㍤〷攱㙦㈴㝥搰搹㙢㌰て戰㌴㌳㍤扦㝣㍦㐶㕤っ㕣㑦敥ㅢ㍢ㄳ昶㍤㌴㌹㌹㌱㌹㜱摢敤㤳㙦㤹搸扦㙦㙣愶㔱てㅡ㥥㍣攴挸㐶攰ㄹ昵㝤㘳ぢ㡤攵扡㔵扤㐷慥㉦戹攷愵㜳㐸㉥敦扦㜵搹戸敤㡥挹摢づㅥ㌴敦扣昳㡥㐱扣㍡㜷㜲㘶㝡挱㤳愶晦㌲㡤㔹攰㤴㙦㥢㤵㔵㡢㙢㤳搲戳㥣㜳ㄳ㌳搳昸㉦㌱㝦㍣摤㍥戱戸㈲㘵挰㔷㑢㑦㍡㔵改敢攸㌸㘰㑦昹㝥挳㕥攵收改昶ㄱ㉣戵㙡昸㐱挱㥥㤱昵扡㙥挷愳㤶散㜹散㕤摤㔸ㅦ戴ㄷ愵攳㕢㠱戵㘶〵敢㐵㝢〹〳搵㠶散搳扥㍣㘵㌸攷攴㐹挳㤶〵晢㘸挳慡攵挳㤴敢扢㈹ㅥ㈲㌹㌱戵晣㠹㈹摦㥥㔹㌱㍣㌵㈳㥦ㅢ㤳搱昶㠸㔷㑤户扤愱晢戸㥣扡㝡〳挷扣戱㝢㍢搴㥣㌱扣㘶换昱敥㉤愳挵愷㘷㜰㑢昷昶㠹㍤㑡昷㜹㔳昷㍥㙡㉢搳慤挵㐰㐴摦㙡㐷戱ㄸ扤㐸搰㑦㔰㈲㈰〲昵㌲挱〰挱㈰㠰挸晦つ㕣㤲散挸㉡慤㘲㘸㤵㘵慤㔲搵㉡㌵慤㈲戵㡡愹㔵捥㘹㤵ㄵ慤㘲㘹㤵晢戵捡㜹戴㠹㔳愹扦㕦㡢搲愱敢ㅦ㝦晥㠹㙢㝥㍣昷昸ㅤ晦㝣昶ㅦ摦㌱扦㍥戸ぢ㡤敥㡤㈶㌵敢ㄹㄷ㐰㙡㉤㉡㍥㌰戱㥦晦㌶攷ち㌰㠵㜹搰扣摤㥣㥣慣ㅤ摣㙦摣㙡ㄴ戸慣っ攴愷〸㘵〴㙤〷捤晢㉣愷收㕥㔰戸扢㘶摡昰㘵㙢攳挶愳扡㘹户攱搴晣搷㙣㕣戹ㄸㄸ㠱扣扡扤慥㌵㐸㐷户㐵戰㤵昴搵晢慥㙤敦㜶挶愸㌷攴搴㐵㉢慣㝥㙤㕢戵扤攰戹换摤㙢㡦㜸昲㠱㘶㙤挷㡣愶㈰搴搶搴搸ㅤ慢っ慢挲㜹㡤捤慣戸扥㜴搴昴挶敤〵慢㝡㕥㝡㡢㤲㈲㔱搶搴㔲㉦㘷㔵挴昵攳昳づㄶち㙥慤扤㉥㔹㙡摥㜵㌱〰㌳换ㅡ收扢㉡扤㘰㝤挹㔸慥换㉢㔲㑤挲㜷愲㘲㙦慡昸㠸㕢㙤昸㌳慥ㄳ㜸㙥㍤㕤㌳㔵㕢㌳㈰㘹㙡㈷摣㥡捣攷㜳㑡㈸㐰攰昶昵〹㤱扢戹㍢㉦㈸㐴㈴㔰㑣㐶扥㉡㑤㜶ㄳ愷戰㍡慣愲㉥㐹㤳摡敢㌷ㄹ㡣昳㔵㌲㈶㠳〳ㄳ㙢愲晥攰㑢摦戸挹戰㑤捣扤戲㡤㌵㙤㌴㕡晤㕤㙢搲〹㡥ㄹ㑥慤㉥扤㑣敤㈷㌸㈳㝤ㄸ愰㜰〹〲愱敢敥㔱搵㠹㡢㘲扤㜰挱慡〵㉢挵ㄵ㘹㥤㕢〹㔰〶つ㔹㉡㜱㙢㍢㤲㝥ㄹ㡡昴摤〴愳〰攵㜲慥戸㠷㡤㡡㘵愴㕣㠱搲㈹㠳㤷㔳㠲㥣晤㔲扣㍣㘸ㅥ戱敡㠱っ㠵昲戰〹㡣㠴㕡㑤愱㙦㠸㈴敡ㄹ搵㔰㘱散㌱㘷㐰愵㠶攵〴敢㉤扥敤攰㤲㤰㠸㜶㘴挱戶㤳〵ㄴ〵㘹㜹㤰挱㙢㈰㥡㌶㘹㤰摤㌸㐱㐴㘴㠳っ捤㡥㤱搳㐴挶昶ㄹ㌲〲敤㤳㐴挸搶晢扢换〸ㄲ㝢㈷㤱戲㔳㔷㝥摣㤱㘶ㅢ搹昲愱㌴扢ㅣㅢ愷㕦㐱㜰㈵挱㔵〴㝢〱挴ㅦ㈱攱㈸攵㤰㑦㈷晤㌵㜸搶慦㈱㜸㉤〰攴㤳㑥㤹ㄳ㠹㉡摡㔰㕢戱㈳搹㙥〸㜶戲㌲㡡㐳㔱㐴换戸㘹㘷づ搹ち搱㤱搵戹㍤㜴㙤㕥改搸㌷㜴愷捤攴㜲㐸㤱ㄹ㑤㤳㙢摤愴㘹㜲㈳搸戴㐷扤㜵ㅤ扡敡㘳〴搷〳㤴昵搷ㄱ㐲戹搰攰摤㥡㐵㑦㤳昲㔵㘱ㄶ㠵挶㔰㡦ち㍥㈲㘴ㅥ〱㌲㠴㕣挷昱㘵挷㠶愶㌹㌸㙥扥敡㙤攸㝤摤昹㍢㐲㝡㥢摥摣搱㍢昴ㄷ扤㐸㉢晡〶戰㤷昸㙤㔷ㅤ㜳㈳慡昵㌷㄰摣〴搰愶㘳㜸晡㝥戱㥥〲㘵ㄶ摢〹捣敤愶搷㐵㔹戹㑢敢慢㔲㘹愰㐱㜳挹昰捥挹〰ㅥ㡣攳戳戰㠵㕤捦㤳㜵ㅣ㙡㙢慡㠰攷㤷㉢搳㠵晥ㄱ捦戵㔹扥㘳㈳晢慦ち挵㤰捦㙢㝤戹㌶ㅢ㌹挳搶㑣昸㥣ㄲ㤴㐳ㅤ㝣㙢㜷㈱㤱攸㤴㈶㉦昶换㍥㕦敥㐸㤲ㅥ㈴挹㥢戰慤晡捤〰㤰ㄲ攲搷㕤㈵捡㍥㌶㝢戳㙡㤶戶㔸改攱换㌸㥤戴昹㄰㍢攴挸㐰攸戰㥤㠶晦挰ㅦ戲ㄷ㉤扢㈹㉣〶散〵改㔵攱㕢戰敡戲ㅣ扡㘵㈹㙡㜶㘴挵慢㐴㔶昴昵㜵㥣愷㌳晣㙢㡡㑥摡愴㐴㈶户㘷㔶㘶㥣挵㕢㐴㐵㌷㈴㠵㑡㠶㙢愸㈹㠱㐸㜹㙣扢㈳㘲㝡㄰㌱户㘰攳昴晤〴㤳〴〷〰ち捦㐳搲㙣㜵攳ㄹづ敢㕦愳㑢扢㔲挹㤵㠸〶攵㈲㝣慥慢戰㍡挸搷扣㠵攰㜶㠰㌶昳㠷づ挸っ㐲㔴㈸㑦㄰愲ち㘳㤸㘷㉣㜹㠱㌴戰换㐴㘰㘹愶攱〷慥捤挸搲㤰㌹敢㥥㜴㠳㔹换㕦㐵㈴㙡搴㡣㌲昷慤㐸〷搴攵挱昶㘹㉢㜳㔷㔷㘵㑤㌷ㄷ摤〶㐴摢昱搹敤㜰㌰挷㜶挰㤶㔴㘷㜳㑤㈰昵㜶㍥挶㄰〲㍢慤晣慤昴挶㙥挹晢捤㐳摦㜰㙢㐷㤷慣愰㉥〷捣㤰改㤸㉦㤹搸㐵㐴づ㙡晤收搲㡡㈷攵散㤰㜹搴戳㙡㜵换㤱㐴〶㙣㑣〶敢收攴㌹㐴〹ㄶ㕣挶〰㕤㘷挸㕣昲っ挷㕦㌵ㄸ㔰㕣摦㥤㝡㔲㘱㤱㠲㌹㙤㌹㍥㕥愳戰挸晣戰戹戸攲㕥㐰挴戶㘱㍢㐷㡤㔵㝦㕢㘰㠵㐴ㅦ㈶㠵ㅡ愱〹㑤ㄳ㈵慤搴㉢㝥㜸㈰捦攵挸㝢㜹〲㠵慢㕣㠱㍥昳っ敤㑤扢㍥㡡搱搰㑥攷㥣〶ㄱ㍤㙡ㄶ昶㘵㑡㘱㜲慡㝥㈷晢扣ㄵ攰敥愳愷㡦户㈲㜳㉦㈹㘶㕤愰㤷㍦㐳挶㉢戲㘸〶㐲攸愳摢ㄵ㤲ち换㐸㌹攰㐰㘰㥣㑦敤攴㔷㌶㔵ㅢ㔲摦慥㔶昶〸㈲㐹㠳收㥣戱㉣敢㠸㐷摢㐶戰㉢㝣愰ㄹ㙢ㅢ㜵㍦慡㥢㜱㙤摢㈰㘹㤱㉣ㄷ慢〶㈹㜸慡ㄱ戸㈷㉣㐷㌷〱ㄴ晤㐵㐵挶㐵ㄴㄹㄷ㔵搱愰㜹㡡愱㐱㤵攷㔸敥㌹挳戳㠲ㄵ摢慡㤶昸挰昰摤戶愰㐹㌰㌹㈵㙦㥣㘲㤹㌱搶㘶捤㥦㠶挹收㑦〰摤ㄳ㤰愳摣㍡愲ㅦ㤴慢㠹㈲晥㠹ㅥㅤ㑢㄰㌰捡㔳慡扦ㅤ愳ㄵ搴敤〸㠸ㅣ㤵㉥挵㜷㌰㉥㍤㡣㤲㔰〸ㄱ敢ㄹ㈴〲慦㘰㐲挸搳挵㕤㌴㑦㍢㔶〰散ㄱ㘳㐷慣㘰搶〷捡〱㤰㔵挷摢慢ㄵ㔶ㄳ㥤挶㥢㕡攱扡捥慡㤴㥡戸戶戳㍥愹㌷㕥扦㐱㜵愸㔱ㄲ㡡㘴戳㐶㑡戳㙣㌰挷敤愴㙡㠴㔲摣戱戶ㄱ㔹㙥搳搶扥㔳㡡扣〴挵愴㘸㈶愷扦㐳ㄱち〲扤㤱㡥愲捦㍥㥢㍣ㄲㄱㅢ摡〰㘵敡愹戰㙣㈸ち〹ㅥ挷戵㤳㥡㉣㐷㑦攰敦㕤㔱㜶扥ㄱ愴㙡㡣㡢愳㔱捤㔴扤㍥敦挰㑡愸ㅡ㕥㙤㥢戰㌴搶ㄶ㙡ㄸ挵㥤扤㙡晦㜰㝢ㄳ㡣ㄸ戱㈱挳㈲ㄹ㝥㘰戰㈱㤸㉢ㄱ㔱愵㜵㌶挴慤㙥ㄶ㤷昸㜴㐲ㅡ㡥挲挰㘲㔰㥢㤵㙢捡っ㙢㔹昲愳慡㐳昳戴愸攴愸㙥㑥㉤晢㔰改〱攵㜸㤴㔳っ慥㥢愷攸㤶挲㈵〶㠸摤㈸户㔰つ㄰摡㙤づ挰㤳挱昶挱づ㜶㈴っ㥤搰㍡愳〴㉤㘶㄰㙥㝡ㄱ攴㥤ㅥ㌱ち㐱㙡慡昴搷挳攲昳㑦㌲㝤敤㜰㉥捥㐴㑣挴㜰㔷㠶昵〰攴㈶㈳㤳攴愲搱㌸㘰ㅥ㑡㌶㈵戴〶攳㌲㥡ㄸ㐳㌴昹扣〰户㜸ㄸ换ㅡ㈶摢搴㜱捦㉤戰愰㑤敢敢扢捣攳㑥戵摥愸㐹愵㡡㘳㔹慤㌴昲戶挰㤷扡〲ㄸ㜲㔳挶扥㐴㥢㜲ㅣ㐷㈹㉥㤹㐸敡摤敥搶て愳扢ㄲ㜲ㄸ㈳㔴㝤っ㐰㘶戸攵㔴㐰慣攳㥥〲敤挳摤慤ぢっ敡昲ㅣ㐴㕡㐷ㄱ㘵搹ㅣ敥攳㌵愳挸㡡摢ㄲ捤收摣㌹㤷㌶㝢愲攸㤸ㄵㄶ㙤ぢㅣ㘱㥤愱挰㉢ㄶ㘱㡣昴挸ㅤㅣ㈴㜷㈹㡡敥㕥㝡㔸㍤收㉥〱ㄵち〳㠲㌱㕥㥥㠲㜲搸㔵㌰ㄲつ㙥慤㘵㜵ぢ㐶㝦㘹㜹敢㔳〰㠲㘱㘰ㅡ戴㘸ㄹㅡ㌸㌳挸㙦㙥攰㕣㠷㔶ㄹㄱ搲㘴㌰㤵㌱捡㔱㌸散㠱㌴㜰ㄳて搲㑢㉥㤴㔰戰㐷㕤っ㡢敦㈶㡥摢㌸〲戹摥ㄵ㙤㠵ぢ㐶㠰敢㉦捥摥戶攲愹㕡㡤收㉥晣㜳摢〲慢戸扡ㄱ㥡愳㝢摡㉥㘵愹㌵搱扥扢愱慤㈲扡㉣㜸㘰㜶攲㤸ㄱ㔴㔷ㄶ㠳昵昰攲㔶慦㈴㔱昸ㄱ晣ㄱㅢ扥㥤㌶㜳摥攱㐵搴㌵敥㝤昹扣攳㕥㜰搴扣ち㍥㙦晤㠱㐲㜰㠵戲㥦㤳㉣攷晥㡤㝦㉡㘹戹挲て㌱攲㔶愶捤〱㕡づㄲ㡥愳㔲㈸つ挶㤰捦愰ㄳ搸敥捤㕢〳愴㤳㍤㙤㜴愲〴挱づ愱㌸攷㕥㌶㐲ㄱ㍦〰㕡㐹㉣攱㤱ㅣ㝢晥㔵戰扥昸㍥㑡㠸㜰㍣㐷㘲愴㜰㍤㜲ㄹ愸㔳㠲㍣扡攲挱ぢ㈱晦㍦㔸㡡戹㜹㐳㜶晡㉦㌰戳㜸戶ㅤ㐵搷ㄲ㐵摦敢㐰㤱攰㌵㄰挵扦㜷㈳ㄳ愷〲挳戳㉦㉡㄰捥㌵敤ㅣ㐰㕦昱ぢ扦晦挳〳攸㕣㐴ㅣ捡㐶㐳愸敤㐶㍣㌷㑤㠴扥づㄳ㠱挱㝢㘵㈲㥣㐰㐶㌰㡡ㅦ㥡〸㤱て㘴ㅥ〵㥢㥢〸㡣敤㘵ㄸ㠲㠹㔰㙢挲慤挱ㄳ搸ㄵ㌶晤㘳挷㜰昱㔶晡㠸攷㐳㘹昹㌳昰㐸㕤搹㔹扣㘰㜸㠶扤㔷㤵ㅦ昵㈴㤴㤹户㠴㥢摣慡ぢ㝢㕣扤㘱㡤敡戴㠱慦㈲昶戲敦昸㔳戶㜶㝦ㅤ㤸ち㔳攸扥ㄷ㈵㔱㝣〹㥥ㄲ挱㜳㐳敥晤㝢扥㜱昴㜷て㍥㝡㤸户搵㈲㕡㉤摣㡣㝣㉦㈱㝢摡ㄳ〸敡㈶㉥㡡㕣捥て㜳㑥攰ㄳ㈵㙢戵㉥愷つ㑦㔹㐱扥㙥挷搹㤰昰ㄲ㠴ㄹㄲ摦㜶㌰㌱㜱敦㈱㌴㌱㈷摡摣㥤敡挳㈶攵㈲㥣㐸㑣㕣昹昴攲戰愱攸慡挸㝡戴㌶ぢ摦㠲㉡㝡㤱ㄳ㐹㕢㠹㍣㜵㌲〹昱捤㜶㕤㜷㤰扡㉥㍣挸㌰散ㅦ㑢㈹挴ㅦ㐸㈱挹㠳っ㉦〴㈸㈹㜵ち㤹挲㉤〰ㄹ㤱戵昶㄰㉦晤〱㍢㐲㐰㌶㉦晤昵昸ㄱぢ㜶ㄱ㔸㡣㝤昱扤㥥㘸㘹㡢挶慡㠹愱㕡㘵搳㉣㈲愳づ㉦㉣㤸㡣㑢㔳㤶捥〱㤴㙥搹ㅤ挵㤷っ搹㘱攰㉤㘴散㠲㑤㕦㕢搹扥换㘹攰收〷昴㑣㔱㈹っ㘷㌷㡢㜱㈰㔵㌱扡戰㘹㌹㉣㈲ㅣづ戳捤㑥〳㔱ㄵ㜴㤶戳ㄷ愷㔲〴晦昸愵㄰敢挷㕢㐳㕦摥㕥㐳ㅤ攷昴㘳㠱晣挱晥扡㌶㠳戱昱㔶㜲っ㈴散㤶㕡㤵挲敢攱愷搱㠵㡢捥〹扤㤵㔵捦攲㈰晥挴㥣搵愷㜵攸㝦㐶慦ㄵ㘷㥤㘱㙦㠶戱㔳晡晦㕤㈸搸㔴晦ぢ挶摥ㄴ㈲摦ㅤ㘵昸㔰㘰晣㘴搳㤰つ㜷〴㥥㙤〴㙦搴挱㔸㔷㔹㠶扣挳摣㈲㍥㕥つ慢㤵〴㠷摦㉢摦㝥㌵愲搹㤷戶敤㐰㔷〱挸搸㔰攱慢㄰㐱㕤晢愷攵㔶㝣扡㉤扥〷ㅤ昷㥣戰慡㥥敢扢㘶㌰戶㠸愰敦ㄸ扦㍤㌳㘱昳㑣㠹慦戴ぢ戵ㅢ戰ㄳ㠳敦㐳㥦㤳昳㄰搸㈷㘵昰㜲挵㈲ㄹ㔹搸㕡㈴㠳摦㈱㡤㈴挲㑢搴づ晥㘵收扤つ愳㡥㑦㔷攷攱敢っ㔸戴㉤㤴㕤攸㜱㙥扦愱挱慤挳ㅤ慤㝢攰て㤲昵〹〴挷搴ㄲ摥昳㍥敥㙢晢ㅥ愴摢㐶㙢昳搹戲㌷㥦㕢戹昰っ㜰扡戵户愴㐹㠶敦攴ㄷ挹㘵扤㐲㠸㑢晢㠷昱㜷敢づ㕡㡥㌶ち㍡㡦㍥攸愶㈳㙣扣づ昷搹ㄶ愲摦㘷搱㔵㑣ㄱ攰愷ㅢ㔱㠶て㠲㕥㍥戲愲昸ㄲ㤶㐵〶㐰㍥㔷慣〲㜴愷敡愷㌶愲敡㤱㔸㈰ぢ㥥㌱㐸㡥㘵昱〵㌴攴㜶㠵换〶㑢㜰搹㐲㥤㈵㤰搷攳ㅥ挸攷〴捦ㄲ㙡㈲㥦㐳㠷收㐴㉣㤴㜶㥦挸㘷㌷㥡㠸愰ㄵ愰ㄶ㥡ㅣ㝦㈴搶㈲㝡ㅤ搵扡㑤攰㄰戸〰挳ㄴ㡢㤴㌵挵㌰戴昰㝤㘲〶改㤷搱摦ㄷづ㍦晦ㅣ搳㕦づぢ㈵〸㔱㤵㥥㍣〵愱㥡晣㈷㤲㤳昷㔰摡㝤昲ㅦ摢㘸昲㈳㤴㤱㥣㠹ㅥ〰っ昵㠹ち晥愸挵㌴㤰攱㍥昲㈷捥ㄲ攰㤷㥡挵㠸㠱ㄲ搵昷〲㌲攸换つ㔷慤㉥㈲ㄳ昷㉤㜰晤ㄹㅦ昷㈸晢㠸ㄷ㈱改换㈹㠶捥搸㘲愸ㄵ㑢㜶攴㠵摤ㄶ戲〱㑢攲搷戲㕤㐵㝡戱挷〸扦㜸㈲㐶捣戱㘳昱㤷㔳㕡ㄴ㜳〲㘱㠴ㄶ㈹改㠷ㅢ㈹ㅥ㡦ㅢ㝦晢扢㉤㤷㈹㉡㤰㐰㍤㘱㘳搲㤹㙡晣㔸摣昸〰扥捡㔲㙤㜲扣㐱挰昴㐲摣㤸昴愸ㅡ㍦ㅡ㌷晥昳㠱扤捤挶㌱ㅤ㠶㈳ㄷ㐸㈴ㄹ戶慥戲晥ㄳ㕦㘸て愳㜹挱愴晥ㅣ㌰挳㘲㑡㑥ㄵ㍡慥㉢つ㍡㠸换㈰ㅥ扥㤱㥥挳摤㈶㕣〱㠱㤰つ晦㔷〹挷㜱攷㘹搶〸っ㝣〲扤㠶㘰戳愷慢㈷㜶㉥㥡昳ㅥち晡捤攳㍥捥㔴戵㙤㐵㈲㌰〷昲攱晥㙥攲㤴捦㌰ㅤ㕢晢ㄱ〷挹㌴摥㈱改㑤㜹愸挰㑡㕥㝣㈰挶㙣敥㤱ㄶ捤攸て〳㌹㤰㡥㠰捣攸㡦〰㠶㠱ㄸ摥㔶捥㡤㤰晦ㄵ㜳㝦㠰ㄵㅦ㈴㜸ㄴ愰㉣挸散愴㠳攲㘳〰挳昱晦愸㘲㙣㑤昹㑢㌴昱㘰晣戲㈴ㄹ改㑦戰挳㠷〰晡攰扥ㄵㄱㄱ㤶昵て愳㈴昹㔲ちづ昵搲㡦戰攲愳〴ㅦ〳㈸ㄷ㌸搹㉤敦ㅡ搷搴愳收晡㌸扡㡡㐷〸昰搳㍦ㄱ㘵昸㔰攰㍥扣慤扢慤捣愳㜰晣㘱㍦㐲㥤愹㉦昸敦挲ㄷ昹敢㕣㜴ㅦ晥㠷㈴〵㘵搸攷戵户昶㌶ㄶ㤹㠰㌶戹晡慤㘲戳㕦挲㌸㕣㔷㉢㠲挲ㄱ愹㔴㑡㕡㔱㄰摦㕣戰㜰昱〶扥攵㤰慡㄰㠲㌴愰㉡㥣愸攲㌰ち昴㑦戱㈹㜱㑣㍣改㥦收ㄳ㔱慢㌶昱㌳㔱㠶て㠲㜸㔵摤敦㡦扡挷㉦㈴慥㔵㠵搵昶㐲攲㕦㔵慣㈴㕦昸㈴〷㔳挸㐲㈶慤㤵㠸㌴㐵㐳㕦㐰㘶愸㙦㤸㜳扢て㍦敤愲愸㥥慤㥤㍤晢昷攱晣搸搵昹㜷扤㜳昰挹ㄷ㝥昱晢㑦晥敡扤㠷晥昴慦愷㥥晡搵ㅦ㍥昹摣扦㝥戴㝣攸㘷捦㍣昳搳扢扦晣摣敦㜷㥢㑦㙢摦晤晢摣搳て㑤㥥㝦攸〱昳昴捤㐷ㅦ㝡昷晤昷㑥㉥㕣㌶摥搷搷摦㝦搳攸捦慦㝡攳挸㈳て㍣㉢㝥昲㥢㉢ㅤ愱㤶㡢ㄷ愴愷挱㘵慢㘹㝣ㄱㄹ㑣㠳㌳㝥㐵愷挱攵慡㡤㕡㡥㌶㙡ㅡ〵㈵昸㌴㌸〱㔵㘱愴㉢〶晥〳慡戴戳搹</t>
  </si>
  <si>
    <t>Decisioneering:7.0.0.0</t>
  </si>
  <si>
    <t>08be0e0b-5476-4028-9672-839f9b8c3e4f</t>
  </si>
  <si>
    <t>Order Quantity</t>
  </si>
  <si>
    <t>Annual Number of Orders</t>
  </si>
  <si>
    <t>Mean</t>
  </si>
  <si>
    <t>Standard Error</t>
  </si>
  <si>
    <t>Median</t>
  </si>
  <si>
    <t>Mode</t>
  </si>
  <si>
    <t>Standard Deviation</t>
  </si>
  <si>
    <t>Sample Variance</t>
  </si>
  <si>
    <t>Kurtosis</t>
  </si>
  <si>
    <t>Skewness</t>
  </si>
  <si>
    <t>Range</t>
  </si>
  <si>
    <t>Minimum</t>
  </si>
  <si>
    <t>Maximum</t>
  </si>
  <si>
    <t>Sum</t>
  </si>
  <si>
    <t>Count</t>
  </si>
  <si>
    <t>Number Of Oders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</si>
</sst>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theme="7"/>
        <bgColor indexed="64"/>
      </patternFill>
    </fill>
    <fill>
      <patternFill patternType="solid">
        <fgColor theme="7" tint="0.79998168889431442"/>
        <bgColor indexed="64"/>
      </patternFill>
    </fill>
    <fill>
      <patternFill patternType="solid">
        <fgColor theme="8"/>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8" tint="0.39997558519241921"/>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7">
    <xf numFmtId="0" fontId="0" fillId="0" borderId="0" xfId="0"/>
    <xf numFmtId="164" fontId="0" fillId="0" borderId="0" xfId="0" applyNumberFormat="1"/>
    <xf numFmtId="0" fontId="1" fillId="0" borderId="0" xfId="0" applyFont="1"/>
    <xf numFmtId="0" fontId="0" fillId="0" borderId="0" xfId="0" applyAlignment="1">
      <alignment horizontal="right"/>
    </xf>
    <xf numFmtId="164" fontId="0" fillId="0" borderId="0" xfId="0" applyNumberFormat="1" applyAlignment="1">
      <alignment horizontal="left"/>
    </xf>
    <xf numFmtId="0" fontId="0" fillId="3" borderId="0" xfId="0" applyFill="1"/>
    <xf numFmtId="0" fontId="0" fillId="3" borderId="0" xfId="0" applyFont="1" applyFill="1"/>
    <xf numFmtId="0" fontId="1" fillId="2" borderId="0" xfId="0" applyFont="1" applyFill="1"/>
    <xf numFmtId="0" fontId="1" fillId="4" borderId="0" xfId="0" applyFont="1" applyFill="1"/>
    <xf numFmtId="0" fontId="1" fillId="6" borderId="0" xfId="0" applyFont="1" applyFill="1"/>
    <xf numFmtId="164" fontId="0" fillId="3" borderId="0" xfId="0" applyNumberFormat="1" applyFont="1" applyFill="1"/>
    <xf numFmtId="164" fontId="1" fillId="2" borderId="0" xfId="0" applyNumberFormat="1" applyFont="1" applyFill="1"/>
    <xf numFmtId="0" fontId="0" fillId="6" borderId="0" xfId="0" applyFill="1"/>
    <xf numFmtId="165" fontId="0" fillId="5" borderId="0" xfId="0" applyNumberFormat="1" applyFill="1"/>
    <xf numFmtId="164" fontId="0" fillId="5" borderId="0" xfId="0" applyNumberFormat="1" applyFill="1"/>
    <xf numFmtId="164" fontId="0" fillId="6" borderId="0" xfId="0" applyNumberFormat="1" applyFont="1" applyFill="1"/>
    <xf numFmtId="0" fontId="1" fillId="7" borderId="0" xfId="0" applyFont="1" applyFill="1"/>
    <xf numFmtId="0" fontId="0" fillId="5" borderId="0" xfId="0" applyFill="1"/>
    <xf numFmtId="0" fontId="0" fillId="0" borderId="0" xfId="0" quotePrefix="1"/>
    <xf numFmtId="3" fontId="0" fillId="0" borderId="0" xfId="0" applyNumberFormat="1"/>
    <xf numFmtId="1" fontId="0" fillId="0" borderId="0" xfId="0" applyNumberFormat="1"/>
    <xf numFmtId="0" fontId="1" fillId="0" borderId="0" xfId="0" applyFont="1" applyAlignment="1">
      <alignment horizontal="center"/>
    </xf>
    <xf numFmtId="0" fontId="1" fillId="7" borderId="0" xfId="0" applyFont="1" applyFill="1" applyAlignment="1">
      <alignment horizontal="center"/>
    </xf>
    <xf numFmtId="0" fontId="0" fillId="7" borderId="0" xfId="0" applyFill="1" applyAlignment="1">
      <alignment horizontal="center"/>
    </xf>
    <xf numFmtId="0" fontId="0" fillId="0" borderId="0" xfId="0" applyFill="1" applyBorder="1" applyAlignment="1"/>
    <xf numFmtId="0" fontId="0" fillId="0" borderId="1" xfId="0" applyFill="1" applyBorder="1" applyAlignment="1"/>
    <xf numFmtId="0" fontId="2" fillId="0" borderId="2" xfId="0" applyFont="1" applyFill="1" applyBorder="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baseline="0"/>
              <a:t>Total Cost versus the Order Quantity</a:t>
            </a:r>
            <a:endParaRPr lang="en-US" b="1"/>
          </a:p>
        </c:rich>
      </c:tx>
      <c:layout>
        <c:manualLayout>
          <c:xMode val="edge"/>
          <c:yMode val="edge"/>
          <c:x val="0.23491666666666666"/>
          <c:y val="3.7037037037037035E-2"/>
        </c:manualLayout>
      </c:layout>
      <c:overlay val="0"/>
      <c:spPr>
        <a:noFill/>
        <a:ln>
          <a:noFill/>
        </a:ln>
        <a:effectLst/>
      </c:spPr>
    </c:title>
    <c:autoTitleDeleted val="0"/>
    <c:plotArea>
      <c:layout/>
      <c:lineChart>
        <c:grouping val="standard"/>
        <c:varyColors val="0"/>
        <c:ser>
          <c:idx val="0"/>
          <c:order val="0"/>
          <c:tx>
            <c:strRef>
              <c:f>Part1!$F$3</c:f>
              <c:strCache>
                <c:ptCount val="1"/>
                <c:pt idx="0">
                  <c:v>Total Cost</c:v>
                </c:pt>
              </c:strCache>
            </c:strRef>
          </c:tx>
          <c:marker>
            <c:symbol val="none"/>
          </c:marker>
          <c:cat>
            <c:numRef>
              <c:f>Part1!$E$4:$E$14</c:f>
              <c:numCache>
                <c:formatCode>General</c:formatCode>
                <c:ptCount val="11"/>
                <c:pt idx="0">
                  <c:v>15000</c:v>
                </c:pt>
                <c:pt idx="1">
                  <c:v>16000</c:v>
                </c:pt>
                <c:pt idx="2">
                  <c:v>16000</c:v>
                </c:pt>
                <c:pt idx="3">
                  <c:v>18000</c:v>
                </c:pt>
                <c:pt idx="4">
                  <c:v>16000</c:v>
                </c:pt>
                <c:pt idx="5">
                  <c:v>20000</c:v>
                </c:pt>
                <c:pt idx="6">
                  <c:v>24000</c:v>
                </c:pt>
                <c:pt idx="7">
                  <c:v>28000</c:v>
                </c:pt>
                <c:pt idx="8">
                  <c:v>16000</c:v>
                </c:pt>
                <c:pt idx="9">
                  <c:v>18000</c:v>
                </c:pt>
                <c:pt idx="10">
                  <c:v>20000</c:v>
                </c:pt>
              </c:numCache>
            </c:numRef>
          </c:cat>
          <c:val>
            <c:numRef>
              <c:f>Part1!$F$4:$F$14</c:f>
              <c:numCache>
                <c:formatCode>"$"#,##0.00</c:formatCode>
                <c:ptCount val="11"/>
                <c:pt idx="0">
                  <c:v>4716000</c:v>
                </c:pt>
                <c:pt idx="1">
                  <c:v>5030400</c:v>
                </c:pt>
                <c:pt idx="2">
                  <c:v>5030400</c:v>
                </c:pt>
                <c:pt idx="3">
                  <c:v>5659200</c:v>
                </c:pt>
                <c:pt idx="4">
                  <c:v>5030400</c:v>
                </c:pt>
                <c:pt idx="5">
                  <c:v>6288000</c:v>
                </c:pt>
                <c:pt idx="6">
                  <c:v>7545600</c:v>
                </c:pt>
                <c:pt idx="7">
                  <c:v>8803200</c:v>
                </c:pt>
                <c:pt idx="8">
                  <c:v>5030400</c:v>
                </c:pt>
                <c:pt idx="9">
                  <c:v>5659200</c:v>
                </c:pt>
                <c:pt idx="10">
                  <c:v>6288000</c:v>
                </c:pt>
              </c:numCache>
            </c:numRef>
          </c:val>
          <c:smooth val="0"/>
          <c:extLst>
            <c:ext xmlns:c16="http://schemas.microsoft.com/office/drawing/2014/chart" uri="{C3380CC4-5D6E-409C-BE32-E72D297353CC}">
              <c16:uniqueId val="{00000004-BB46-434E-8BED-5D8450F80E1C}"/>
            </c:ext>
          </c:extLst>
        </c:ser>
        <c:ser>
          <c:idx val="1"/>
          <c:order val="1"/>
          <c:tx>
            <c:strRef>
              <c:f>Part1!$F$3</c:f>
              <c:strCache>
                <c:ptCount val="1"/>
                <c:pt idx="0">
                  <c:v>Total Cost</c:v>
                </c:pt>
              </c:strCache>
            </c:strRef>
          </c:tx>
          <c:spPr>
            <a:ln w="28575" cap="rnd">
              <a:solidFill>
                <a:schemeClr val="accent2"/>
              </a:solidFill>
              <a:round/>
            </a:ln>
            <a:effectLst/>
          </c:spPr>
          <c:marker>
            <c:symbol val="none"/>
          </c:marker>
          <c:cat>
            <c:numRef>
              <c:f>Part1!$E$4:$E$14</c:f>
              <c:numCache>
                <c:formatCode>General</c:formatCode>
                <c:ptCount val="11"/>
                <c:pt idx="0">
                  <c:v>15000</c:v>
                </c:pt>
                <c:pt idx="1">
                  <c:v>16000</c:v>
                </c:pt>
                <c:pt idx="2">
                  <c:v>16000</c:v>
                </c:pt>
                <c:pt idx="3">
                  <c:v>18000</c:v>
                </c:pt>
                <c:pt idx="4">
                  <c:v>16000</c:v>
                </c:pt>
                <c:pt idx="5">
                  <c:v>20000</c:v>
                </c:pt>
                <c:pt idx="6">
                  <c:v>24000</c:v>
                </c:pt>
                <c:pt idx="7">
                  <c:v>28000</c:v>
                </c:pt>
                <c:pt idx="8">
                  <c:v>16000</c:v>
                </c:pt>
                <c:pt idx="9">
                  <c:v>18000</c:v>
                </c:pt>
                <c:pt idx="10">
                  <c:v>20000</c:v>
                </c:pt>
              </c:numCache>
            </c:numRef>
          </c:cat>
          <c:val>
            <c:numRef>
              <c:f>Part1!$F$4:$F$14</c:f>
              <c:numCache>
                <c:formatCode>"$"#,##0.00</c:formatCode>
                <c:ptCount val="11"/>
                <c:pt idx="0">
                  <c:v>4716000</c:v>
                </c:pt>
                <c:pt idx="1">
                  <c:v>5030400</c:v>
                </c:pt>
                <c:pt idx="2">
                  <c:v>5030400</c:v>
                </c:pt>
                <c:pt idx="3">
                  <c:v>5659200</c:v>
                </c:pt>
                <c:pt idx="4">
                  <c:v>5030400</c:v>
                </c:pt>
                <c:pt idx="5">
                  <c:v>6288000</c:v>
                </c:pt>
                <c:pt idx="6">
                  <c:v>7545600</c:v>
                </c:pt>
                <c:pt idx="7">
                  <c:v>8803200</c:v>
                </c:pt>
                <c:pt idx="8">
                  <c:v>5030400</c:v>
                </c:pt>
                <c:pt idx="9">
                  <c:v>5659200</c:v>
                </c:pt>
                <c:pt idx="10">
                  <c:v>6288000</c:v>
                </c:pt>
              </c:numCache>
            </c:numRef>
          </c:val>
          <c:smooth val="0"/>
          <c:extLst>
            <c:ext xmlns:c16="http://schemas.microsoft.com/office/drawing/2014/chart" uri="{C3380CC4-5D6E-409C-BE32-E72D297353CC}">
              <c16:uniqueId val="{00000003-BB46-434E-8BED-5D8450F80E1C}"/>
            </c:ext>
          </c:extLst>
        </c:ser>
        <c:dLbls>
          <c:showLegendKey val="0"/>
          <c:showVal val="0"/>
          <c:showCatName val="0"/>
          <c:showSerName val="0"/>
          <c:showPercent val="0"/>
          <c:showBubbleSize val="0"/>
        </c:dLbls>
        <c:smooth val="0"/>
        <c:axId val="687039176"/>
        <c:axId val="687050984"/>
      </c:lineChart>
      <c:catAx>
        <c:axId val="687039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Order Quantity</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050984"/>
        <c:crosses val="autoZero"/>
        <c:auto val="1"/>
        <c:lblAlgn val="ctr"/>
        <c:lblOffset val="100"/>
        <c:noMultiLvlLbl val="0"/>
      </c:catAx>
      <c:valAx>
        <c:axId val="687050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Cost</a:t>
                </a:r>
                <a:endParaRPr lang="en-US"/>
              </a:p>
            </c:rich>
          </c:tx>
          <c:overlay val="0"/>
          <c:spPr>
            <a:noFill/>
            <a:ln>
              <a:noFill/>
            </a:ln>
            <a:effectLst/>
          </c:sp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039176"/>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Order Quantity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Part2!$H$2:$H$31</c:f>
              <c:numCache>
                <c:formatCode>General</c:formatCode>
                <c:ptCount val="30"/>
                <c:pt idx="0">
                  <c:v>16320</c:v>
                </c:pt>
                <c:pt idx="1">
                  <c:v>14135</c:v>
                </c:pt>
                <c:pt idx="2">
                  <c:v>15067</c:v>
                </c:pt>
                <c:pt idx="3">
                  <c:v>14927</c:v>
                </c:pt>
                <c:pt idx="4">
                  <c:v>16057</c:v>
                </c:pt>
                <c:pt idx="5">
                  <c:v>15575</c:v>
                </c:pt>
                <c:pt idx="6">
                  <c:v>14391</c:v>
                </c:pt>
                <c:pt idx="7">
                  <c:v>16816</c:v>
                </c:pt>
                <c:pt idx="8">
                  <c:v>15232</c:v>
                </c:pt>
                <c:pt idx="9">
                  <c:v>14454</c:v>
                </c:pt>
                <c:pt idx="10">
                  <c:v>16502</c:v>
                </c:pt>
                <c:pt idx="11">
                  <c:v>15611</c:v>
                </c:pt>
                <c:pt idx="12">
                  <c:v>15987</c:v>
                </c:pt>
                <c:pt idx="13">
                  <c:v>15426</c:v>
                </c:pt>
                <c:pt idx="14">
                  <c:v>14440</c:v>
                </c:pt>
                <c:pt idx="15">
                  <c:v>15341</c:v>
                </c:pt>
                <c:pt idx="16">
                  <c:v>16183</c:v>
                </c:pt>
                <c:pt idx="17">
                  <c:v>15027</c:v>
                </c:pt>
                <c:pt idx="18">
                  <c:v>15135</c:v>
                </c:pt>
                <c:pt idx="19">
                  <c:v>15221</c:v>
                </c:pt>
                <c:pt idx="20">
                  <c:v>16397</c:v>
                </c:pt>
                <c:pt idx="21">
                  <c:v>15289</c:v>
                </c:pt>
                <c:pt idx="22">
                  <c:v>15153</c:v>
                </c:pt>
                <c:pt idx="23">
                  <c:v>14317</c:v>
                </c:pt>
                <c:pt idx="24">
                  <c:v>16045</c:v>
                </c:pt>
                <c:pt idx="25">
                  <c:v>14441</c:v>
                </c:pt>
                <c:pt idx="26">
                  <c:v>16880</c:v>
                </c:pt>
                <c:pt idx="27">
                  <c:v>16541</c:v>
                </c:pt>
                <c:pt idx="28">
                  <c:v>14879</c:v>
                </c:pt>
                <c:pt idx="29">
                  <c:v>16236</c:v>
                </c:pt>
              </c:numCache>
            </c:numRef>
          </c:val>
          <c:extLst>
            <c:ext xmlns:c16="http://schemas.microsoft.com/office/drawing/2014/chart" uri="{C3380CC4-5D6E-409C-BE32-E72D297353CC}">
              <c16:uniqueId val="{00000000-C999-4FC1-8D19-68473E8B929B}"/>
            </c:ext>
          </c:extLst>
        </c:ser>
        <c:dLbls>
          <c:showLegendKey val="0"/>
          <c:showVal val="0"/>
          <c:showCatName val="0"/>
          <c:showSerName val="0"/>
          <c:showPercent val="0"/>
          <c:showBubbleSize val="0"/>
        </c:dLbls>
        <c:gapWidth val="150"/>
        <c:axId val="735968768"/>
        <c:axId val="735963520"/>
      </c:barChart>
      <c:catAx>
        <c:axId val="7359687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63520"/>
        <c:crosses val="autoZero"/>
        <c:auto val="1"/>
        <c:lblAlgn val="ctr"/>
        <c:lblOffset val="100"/>
        <c:noMultiLvlLbl val="0"/>
      </c:catAx>
      <c:valAx>
        <c:axId val="735963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68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Cost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Part2!$I$2:$I$31</c:f>
              <c:numCache>
                <c:formatCode>General</c:formatCode>
                <c:ptCount val="30"/>
                <c:pt idx="0">
                  <c:v>5131008</c:v>
                </c:pt>
                <c:pt idx="1">
                  <c:v>4444044</c:v>
                </c:pt>
                <c:pt idx="2">
                  <c:v>4737064.8</c:v>
                </c:pt>
                <c:pt idx="3">
                  <c:v>4693048.8</c:v>
                </c:pt>
                <c:pt idx="4">
                  <c:v>5048320.8</c:v>
                </c:pt>
                <c:pt idx="5">
                  <c:v>4896780</c:v>
                </c:pt>
                <c:pt idx="6">
                  <c:v>4524530.4000000004</c:v>
                </c:pt>
                <c:pt idx="7">
                  <c:v>5286950.4000000004</c:v>
                </c:pt>
                <c:pt idx="8">
                  <c:v>4788940.7999999998</c:v>
                </c:pt>
                <c:pt idx="9">
                  <c:v>4544337.5999999996</c:v>
                </c:pt>
                <c:pt idx="10">
                  <c:v>5188228.8</c:v>
                </c:pt>
                <c:pt idx="11">
                  <c:v>4908098.4000000004</c:v>
                </c:pt>
                <c:pt idx="12">
                  <c:v>5026312.8</c:v>
                </c:pt>
                <c:pt idx="13">
                  <c:v>4849934.4000000004</c:v>
                </c:pt>
                <c:pt idx="14">
                  <c:v>4539936</c:v>
                </c:pt>
                <c:pt idx="15">
                  <c:v>4823210.4000000004</c:v>
                </c:pt>
                <c:pt idx="16">
                  <c:v>5087935.2</c:v>
                </c:pt>
                <c:pt idx="17">
                  <c:v>4724488.8</c:v>
                </c:pt>
                <c:pt idx="18">
                  <c:v>4758444</c:v>
                </c:pt>
                <c:pt idx="19">
                  <c:v>4785482.4000000004</c:v>
                </c:pt>
                <c:pt idx="20">
                  <c:v>5155216.8</c:v>
                </c:pt>
                <c:pt idx="21">
                  <c:v>4806861.5999999996</c:v>
                </c:pt>
                <c:pt idx="22">
                  <c:v>4764103.2</c:v>
                </c:pt>
                <c:pt idx="23">
                  <c:v>4501264.8</c:v>
                </c:pt>
                <c:pt idx="24">
                  <c:v>5044548</c:v>
                </c:pt>
                <c:pt idx="25">
                  <c:v>4540250.4000000004</c:v>
                </c:pt>
                <c:pt idx="26">
                  <c:v>5307072</c:v>
                </c:pt>
                <c:pt idx="27">
                  <c:v>5200490.4000000004</c:v>
                </c:pt>
                <c:pt idx="28">
                  <c:v>4677957.5999999996</c:v>
                </c:pt>
                <c:pt idx="29">
                  <c:v>5104598.4000000004</c:v>
                </c:pt>
              </c:numCache>
            </c:numRef>
          </c:val>
          <c:extLst>
            <c:ext xmlns:c16="http://schemas.microsoft.com/office/drawing/2014/chart" uri="{C3380CC4-5D6E-409C-BE32-E72D297353CC}">
              <c16:uniqueId val="{00000000-96F6-47E5-8C6A-58E28A54FB70}"/>
            </c:ext>
          </c:extLst>
        </c:ser>
        <c:dLbls>
          <c:showLegendKey val="0"/>
          <c:showVal val="0"/>
          <c:showCatName val="0"/>
          <c:showSerName val="0"/>
          <c:showPercent val="0"/>
          <c:showBubbleSize val="0"/>
        </c:dLbls>
        <c:gapWidth val="150"/>
        <c:axId val="769397456"/>
        <c:axId val="769400408"/>
      </c:barChart>
      <c:catAx>
        <c:axId val="76939745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400408"/>
        <c:crosses val="autoZero"/>
        <c:auto val="1"/>
        <c:lblAlgn val="ctr"/>
        <c:lblOffset val="100"/>
        <c:noMultiLvlLbl val="0"/>
      </c:catAx>
      <c:valAx>
        <c:axId val="769400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39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Orders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Part2!$K$2:$K$31</c:f>
              <c:numCache>
                <c:formatCode>#,##0</c:formatCode>
                <c:ptCount val="30"/>
                <c:pt idx="0">
                  <c:v>9</c:v>
                </c:pt>
                <c:pt idx="1">
                  <c:v>8</c:v>
                </c:pt>
                <c:pt idx="2">
                  <c:v>8</c:v>
                </c:pt>
                <c:pt idx="3">
                  <c:v>8</c:v>
                </c:pt>
                <c:pt idx="4">
                  <c:v>8</c:v>
                </c:pt>
                <c:pt idx="5">
                  <c:v>8</c:v>
                </c:pt>
                <c:pt idx="6">
                  <c:v>7</c:v>
                </c:pt>
                <c:pt idx="7">
                  <c:v>9</c:v>
                </c:pt>
                <c:pt idx="8">
                  <c:v>8</c:v>
                </c:pt>
                <c:pt idx="9">
                  <c:v>8</c:v>
                </c:pt>
                <c:pt idx="10">
                  <c:v>9</c:v>
                </c:pt>
                <c:pt idx="11">
                  <c:v>8</c:v>
                </c:pt>
                <c:pt idx="12">
                  <c:v>9</c:v>
                </c:pt>
                <c:pt idx="13">
                  <c:v>9</c:v>
                </c:pt>
                <c:pt idx="14">
                  <c:v>9</c:v>
                </c:pt>
                <c:pt idx="15">
                  <c:v>8</c:v>
                </c:pt>
                <c:pt idx="16">
                  <c:v>8</c:v>
                </c:pt>
                <c:pt idx="17">
                  <c:v>8</c:v>
                </c:pt>
                <c:pt idx="18">
                  <c:v>8</c:v>
                </c:pt>
                <c:pt idx="19">
                  <c:v>8</c:v>
                </c:pt>
                <c:pt idx="20">
                  <c:v>8</c:v>
                </c:pt>
                <c:pt idx="21">
                  <c:v>8</c:v>
                </c:pt>
                <c:pt idx="22">
                  <c:v>8</c:v>
                </c:pt>
                <c:pt idx="23">
                  <c:v>8</c:v>
                </c:pt>
                <c:pt idx="24">
                  <c:v>8</c:v>
                </c:pt>
                <c:pt idx="25">
                  <c:v>8</c:v>
                </c:pt>
                <c:pt idx="26">
                  <c:v>9</c:v>
                </c:pt>
                <c:pt idx="27">
                  <c:v>9</c:v>
                </c:pt>
                <c:pt idx="28">
                  <c:v>8</c:v>
                </c:pt>
                <c:pt idx="29">
                  <c:v>8</c:v>
                </c:pt>
              </c:numCache>
            </c:numRef>
          </c:val>
          <c:extLst>
            <c:ext xmlns:c16="http://schemas.microsoft.com/office/drawing/2014/chart" uri="{C3380CC4-5D6E-409C-BE32-E72D297353CC}">
              <c16:uniqueId val="{00000000-45C2-4C67-87A4-472580BCADE9}"/>
            </c:ext>
          </c:extLst>
        </c:ser>
        <c:dLbls>
          <c:showLegendKey val="0"/>
          <c:showVal val="0"/>
          <c:showCatName val="0"/>
          <c:showSerName val="0"/>
          <c:showPercent val="0"/>
          <c:showBubbleSize val="0"/>
        </c:dLbls>
        <c:gapWidth val="150"/>
        <c:axId val="768282888"/>
        <c:axId val="768276000"/>
      </c:barChart>
      <c:catAx>
        <c:axId val="7682828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276000"/>
        <c:crosses val="autoZero"/>
        <c:auto val="1"/>
        <c:lblAlgn val="ctr"/>
        <c:lblOffset val="100"/>
        <c:noMultiLvlLbl val="0"/>
      </c:catAx>
      <c:valAx>
        <c:axId val="7682760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282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742950</xdr:colOff>
      <xdr:row>15</xdr:row>
      <xdr:rowOff>138112</xdr:rowOff>
    </xdr:from>
    <xdr:to>
      <xdr:col>9</xdr:col>
      <xdr:colOff>66675</xdr:colOff>
      <xdr:row>30</xdr:row>
      <xdr:rowOff>23812</xdr:rowOff>
    </xdr:to>
    <xdr:graphicFrame macro="">
      <xdr:nvGraphicFramePr>
        <xdr:cNvPr id="2" name="Chart 1">
          <a:extLst>
            <a:ext uri="{FF2B5EF4-FFF2-40B4-BE49-F238E27FC236}">
              <a16:creationId xmlns:a16="http://schemas.microsoft.com/office/drawing/2014/main" id="{68F24938-F007-4F83-A990-CE8513CCC8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238126</xdr:colOff>
      <xdr:row>0</xdr:row>
      <xdr:rowOff>119062</xdr:rowOff>
    </xdr:from>
    <xdr:to>
      <xdr:col>15</xdr:col>
      <xdr:colOff>371476</xdr:colOff>
      <xdr:row>15</xdr:row>
      <xdr:rowOff>4762</xdr:rowOff>
    </xdr:to>
    <xdr:graphicFrame macro="">
      <xdr:nvGraphicFramePr>
        <xdr:cNvPr id="2" name="Chart 1">
          <a:extLst>
            <a:ext uri="{FF2B5EF4-FFF2-40B4-BE49-F238E27FC236}">
              <a16:creationId xmlns:a16="http://schemas.microsoft.com/office/drawing/2014/main" id="{6793DCF1-698C-4933-93F9-A2955D2E4F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571499</xdr:colOff>
      <xdr:row>0</xdr:row>
      <xdr:rowOff>119062</xdr:rowOff>
    </xdr:from>
    <xdr:to>
      <xdr:col>20</xdr:col>
      <xdr:colOff>219074</xdr:colOff>
      <xdr:row>15</xdr:row>
      <xdr:rowOff>4762</xdr:rowOff>
    </xdr:to>
    <xdr:graphicFrame macro="">
      <xdr:nvGraphicFramePr>
        <xdr:cNvPr id="3" name="Chart 2">
          <a:extLst>
            <a:ext uri="{FF2B5EF4-FFF2-40B4-BE49-F238E27FC236}">
              <a16:creationId xmlns:a16="http://schemas.microsoft.com/office/drawing/2014/main" id="{11F931FE-FF73-4210-8249-79EB1FCDE7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438150</xdr:colOff>
      <xdr:row>0</xdr:row>
      <xdr:rowOff>119062</xdr:rowOff>
    </xdr:from>
    <xdr:to>
      <xdr:col>26</xdr:col>
      <xdr:colOff>361950</xdr:colOff>
      <xdr:row>15</xdr:row>
      <xdr:rowOff>4762</xdr:rowOff>
    </xdr:to>
    <xdr:graphicFrame macro="">
      <xdr:nvGraphicFramePr>
        <xdr:cNvPr id="5" name="Chart 4">
          <a:extLst>
            <a:ext uri="{FF2B5EF4-FFF2-40B4-BE49-F238E27FC236}">
              <a16:creationId xmlns:a16="http://schemas.microsoft.com/office/drawing/2014/main" id="{F5B610FC-5769-46D8-95EC-27D41FD5B6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CDCAB-BE6A-4E25-A4A5-BE6F6B98A716}">
  <dimension ref="A1:P27"/>
  <sheetViews>
    <sheetView tabSelected="1" topLeftCell="A9" zoomScaleNormal="100" workbookViewId="0">
      <selection activeCell="J27" sqref="J27"/>
    </sheetView>
  </sheetViews>
  <sheetFormatPr defaultRowHeight="15" x14ac:dyDescent="0.25"/>
  <cols>
    <col min="1" max="1" width="26.42578125" bestFit="1" customWidth="1"/>
    <col min="2" max="2" width="16.42578125" bestFit="1" customWidth="1"/>
    <col min="3" max="3" width="12" customWidth="1"/>
    <col min="4" max="4" width="12.85546875" customWidth="1"/>
    <col min="5" max="5" width="21" bestFit="1" customWidth="1"/>
    <col min="6" max="6" width="21" customWidth="1"/>
    <col min="7" max="7" width="12.5703125" customWidth="1"/>
    <col min="8" max="8" width="12.7109375" bestFit="1" customWidth="1"/>
    <col min="9" max="9" width="11.42578125" bestFit="1" customWidth="1"/>
    <col min="10" max="10" width="12.42578125" bestFit="1" customWidth="1"/>
    <col min="11" max="11" width="10.140625" bestFit="1" customWidth="1"/>
    <col min="12" max="14" width="12.42578125" bestFit="1" customWidth="1"/>
    <col min="15" max="15" width="12.85546875" bestFit="1" customWidth="1"/>
    <col min="16" max="16" width="12.42578125" bestFit="1" customWidth="1"/>
    <col min="17" max="21" width="12.28515625" bestFit="1" customWidth="1"/>
  </cols>
  <sheetData>
    <row r="1" spans="1:16" x14ac:dyDescent="0.25">
      <c r="A1" s="2" t="s">
        <v>14</v>
      </c>
    </row>
    <row r="3" spans="1:16" x14ac:dyDescent="0.25">
      <c r="A3" s="2" t="s">
        <v>3</v>
      </c>
      <c r="D3" s="7" t="s">
        <v>17</v>
      </c>
      <c r="E3" s="7" t="s">
        <v>16</v>
      </c>
      <c r="F3" s="7" t="s">
        <v>15</v>
      </c>
      <c r="H3" s="8" t="s">
        <v>17</v>
      </c>
      <c r="I3" s="8" t="s">
        <v>19</v>
      </c>
    </row>
    <row r="4" spans="1:16" x14ac:dyDescent="0.25">
      <c r="D4" s="12"/>
      <c r="E4" s="9">
        <f>B18</f>
        <v>15000</v>
      </c>
      <c r="F4" s="15">
        <f>(($B$6+$B$7)*E4)+($B$10*E4)</f>
        <v>4716000</v>
      </c>
      <c r="H4" s="14">
        <f>B21</f>
        <v>4716000</v>
      </c>
      <c r="I4" s="8">
        <v>1000</v>
      </c>
      <c r="J4" s="8">
        <v>2000</v>
      </c>
      <c r="K4" s="8">
        <v>3000</v>
      </c>
      <c r="L4" s="8">
        <v>4000</v>
      </c>
      <c r="M4" s="8">
        <v>5000</v>
      </c>
      <c r="N4" s="8">
        <v>6000</v>
      </c>
      <c r="O4" s="8">
        <v>7000</v>
      </c>
      <c r="P4" s="8">
        <v>8000</v>
      </c>
    </row>
    <row r="5" spans="1:16" x14ac:dyDescent="0.25">
      <c r="A5" s="2" t="s">
        <v>4</v>
      </c>
      <c r="D5" s="5">
        <v>1000</v>
      </c>
      <c r="E5" s="6">
        <f t="dataTable" ref="E5:E14" dt2D="0" dtr="0" r1="B15" ca="1"/>
        <v>16000</v>
      </c>
      <c r="F5" s="10">
        <f>(($B$6+$B$7)*E5)+($B$10*E5)</f>
        <v>5030400</v>
      </c>
      <c r="H5" s="8">
        <v>1000</v>
      </c>
      <c r="I5" s="13">
        <f t="dataTable" ref="I5:P14" dt2D="1" dtr="1" r1="B14" r2="B15"/>
        <v>5030400</v>
      </c>
      <c r="J5" s="13">
        <v>5030400</v>
      </c>
      <c r="K5" s="13">
        <v>4401600</v>
      </c>
      <c r="L5" s="13">
        <v>4401600</v>
      </c>
      <c r="M5" s="13">
        <v>3772800</v>
      </c>
      <c r="N5" s="13">
        <v>3772800</v>
      </c>
      <c r="O5" s="13">
        <v>3144000</v>
      </c>
      <c r="P5" s="13">
        <v>3144000</v>
      </c>
    </row>
    <row r="6" spans="1:16" x14ac:dyDescent="0.25">
      <c r="A6" s="3" t="s">
        <v>0</v>
      </c>
      <c r="B6" s="4">
        <v>80</v>
      </c>
      <c r="D6" s="5">
        <v>2000</v>
      </c>
      <c r="E6" s="5">
        <v>16000</v>
      </c>
      <c r="F6" s="10">
        <f t="shared" ref="F6:F14" si="0">(($B$6+$B$7)*E6)+($B$10*E6)</f>
        <v>5030400</v>
      </c>
      <c r="H6" s="8">
        <v>2000</v>
      </c>
      <c r="I6" s="13">
        <v>5030400</v>
      </c>
      <c r="J6" s="13">
        <v>5030400</v>
      </c>
      <c r="K6" s="13">
        <v>4087200</v>
      </c>
      <c r="L6" s="13">
        <v>4087200</v>
      </c>
      <c r="M6" s="13">
        <v>4087200</v>
      </c>
      <c r="N6" s="13">
        <v>4087200</v>
      </c>
      <c r="O6" s="13">
        <v>2829600</v>
      </c>
      <c r="P6" s="13">
        <v>2829600</v>
      </c>
    </row>
    <row r="7" spans="1:16" x14ac:dyDescent="0.25">
      <c r="A7" s="3" t="s">
        <v>2</v>
      </c>
      <c r="B7" s="4">
        <f>B6*0.18</f>
        <v>14.399999999999999</v>
      </c>
      <c r="D7" s="5">
        <v>3000</v>
      </c>
      <c r="E7" s="6">
        <v>18000</v>
      </c>
      <c r="F7" s="10">
        <f t="shared" si="0"/>
        <v>5659200</v>
      </c>
      <c r="H7" s="8">
        <v>3000</v>
      </c>
      <c r="I7" s="13">
        <v>5659200</v>
      </c>
      <c r="J7" s="13">
        <v>5659200</v>
      </c>
      <c r="K7" s="13">
        <v>3772800</v>
      </c>
      <c r="L7" s="13">
        <v>3772800</v>
      </c>
      <c r="M7" s="13">
        <v>3772800</v>
      </c>
      <c r="N7" s="13">
        <v>3772800</v>
      </c>
      <c r="O7" s="13">
        <v>3772800</v>
      </c>
      <c r="P7" s="13">
        <v>3772800</v>
      </c>
    </row>
    <row r="8" spans="1:16" x14ac:dyDescent="0.25">
      <c r="D8" s="5">
        <v>4000</v>
      </c>
      <c r="E8" s="5">
        <v>16000</v>
      </c>
      <c r="F8" s="10">
        <f t="shared" si="0"/>
        <v>5030400</v>
      </c>
      <c r="H8" s="8">
        <v>4000</v>
      </c>
      <c r="I8" s="13">
        <v>5030400</v>
      </c>
      <c r="J8" s="13">
        <v>5030400</v>
      </c>
      <c r="K8" s="13">
        <v>5030400</v>
      </c>
      <c r="L8" s="13">
        <v>5030400</v>
      </c>
      <c r="M8" s="13">
        <v>5030400</v>
      </c>
      <c r="N8" s="13">
        <v>5030400</v>
      </c>
      <c r="O8" s="13">
        <v>2829600</v>
      </c>
      <c r="P8" s="13">
        <v>2829600</v>
      </c>
    </row>
    <row r="9" spans="1:16" x14ac:dyDescent="0.25">
      <c r="A9" s="2" t="s">
        <v>5</v>
      </c>
      <c r="D9" s="5">
        <v>5000</v>
      </c>
      <c r="E9" s="6">
        <v>20000</v>
      </c>
      <c r="F9" s="10">
        <f t="shared" si="0"/>
        <v>6288000</v>
      </c>
      <c r="H9" s="8">
        <v>5000</v>
      </c>
      <c r="I9" s="13">
        <v>6288000</v>
      </c>
      <c r="J9" s="13">
        <v>6288000</v>
      </c>
      <c r="K9" s="13">
        <v>6288000</v>
      </c>
      <c r="L9" s="13">
        <v>6288000</v>
      </c>
      <c r="M9" s="13">
        <v>3772800</v>
      </c>
      <c r="N9" s="13">
        <v>3772800</v>
      </c>
      <c r="O9" s="13">
        <v>3772800</v>
      </c>
      <c r="P9" s="13">
        <v>3772800</v>
      </c>
    </row>
    <row r="10" spans="1:16" x14ac:dyDescent="0.25">
      <c r="A10" s="3" t="s">
        <v>1</v>
      </c>
      <c r="B10" s="4">
        <v>220</v>
      </c>
      <c r="D10" s="5">
        <v>6000</v>
      </c>
      <c r="E10" s="5">
        <v>24000</v>
      </c>
      <c r="F10" s="10">
        <f t="shared" si="0"/>
        <v>7545600</v>
      </c>
      <c r="H10" s="8">
        <v>6000</v>
      </c>
      <c r="I10" s="13">
        <v>7545600</v>
      </c>
      <c r="J10" s="13">
        <v>7545600</v>
      </c>
      <c r="K10" s="13">
        <v>4716000</v>
      </c>
      <c r="L10" s="13">
        <v>4716000</v>
      </c>
      <c r="M10" s="13">
        <v>4716000</v>
      </c>
      <c r="N10" s="13">
        <v>4716000</v>
      </c>
      <c r="O10" s="13">
        <v>4716000</v>
      </c>
      <c r="P10" s="13">
        <v>4716000</v>
      </c>
    </row>
    <row r="11" spans="1:16" x14ac:dyDescent="0.25">
      <c r="D11" s="5">
        <v>7000</v>
      </c>
      <c r="E11" s="5">
        <v>28000</v>
      </c>
      <c r="F11" s="10">
        <f t="shared" si="0"/>
        <v>8803200</v>
      </c>
      <c r="H11" s="8">
        <v>7000</v>
      </c>
      <c r="I11" s="13">
        <v>5659200</v>
      </c>
      <c r="J11" s="13">
        <v>5659200</v>
      </c>
      <c r="K11" s="13">
        <v>5659200</v>
      </c>
      <c r="L11" s="13">
        <v>5659200</v>
      </c>
      <c r="M11" s="13">
        <v>5659200</v>
      </c>
      <c r="N11" s="13">
        <v>5659200</v>
      </c>
      <c r="O11" s="13">
        <v>5659200</v>
      </c>
      <c r="P11" s="13">
        <v>5659200</v>
      </c>
    </row>
    <row r="12" spans="1:16" x14ac:dyDescent="0.25">
      <c r="A12" s="2" t="s">
        <v>6</v>
      </c>
      <c r="D12" s="5">
        <v>8000</v>
      </c>
      <c r="E12" s="5">
        <v>16000</v>
      </c>
      <c r="F12" s="10">
        <f t="shared" si="0"/>
        <v>5030400</v>
      </c>
      <c r="H12" s="8">
        <v>8000</v>
      </c>
      <c r="I12" s="13">
        <v>5030400</v>
      </c>
      <c r="J12" s="13">
        <v>5030400</v>
      </c>
      <c r="K12" s="13">
        <v>5030400</v>
      </c>
      <c r="L12" s="13">
        <v>5030400</v>
      </c>
      <c r="M12" s="13">
        <v>5030400</v>
      </c>
      <c r="N12" s="13">
        <v>5030400</v>
      </c>
      <c r="O12" s="13">
        <v>5030400</v>
      </c>
      <c r="P12" s="13">
        <v>5030400</v>
      </c>
    </row>
    <row r="13" spans="1:16" x14ac:dyDescent="0.25">
      <c r="A13" s="2" t="s">
        <v>12</v>
      </c>
      <c r="B13">
        <v>3000</v>
      </c>
      <c r="D13" s="5">
        <v>9000</v>
      </c>
      <c r="E13" s="5">
        <v>18000</v>
      </c>
      <c r="F13" s="10">
        <f t="shared" si="0"/>
        <v>5659200</v>
      </c>
      <c r="H13" s="8">
        <v>9000</v>
      </c>
      <c r="I13" s="13">
        <v>5659200</v>
      </c>
      <c r="J13" s="13">
        <v>5659200</v>
      </c>
      <c r="K13" s="13">
        <v>5659200</v>
      </c>
      <c r="L13" s="13">
        <v>5659200</v>
      </c>
      <c r="M13" s="13">
        <v>5659200</v>
      </c>
      <c r="N13" s="13">
        <v>5659200</v>
      </c>
      <c r="O13" s="13">
        <v>5659200</v>
      </c>
      <c r="P13" s="13">
        <v>5659200</v>
      </c>
    </row>
    <row r="14" spans="1:16" x14ac:dyDescent="0.25">
      <c r="A14" s="2" t="s">
        <v>11</v>
      </c>
      <c r="B14">
        <v>0</v>
      </c>
      <c r="D14" s="5">
        <v>10000</v>
      </c>
      <c r="E14" s="5">
        <v>20000</v>
      </c>
      <c r="F14" s="10">
        <f t="shared" si="0"/>
        <v>6288000</v>
      </c>
      <c r="H14" s="8">
        <v>10000</v>
      </c>
      <c r="I14" s="13">
        <v>6288000</v>
      </c>
      <c r="J14" s="13">
        <v>6288000</v>
      </c>
      <c r="K14" s="13">
        <v>6288000</v>
      </c>
      <c r="L14" s="13">
        <v>6288000</v>
      </c>
      <c r="M14" s="13">
        <v>6288000</v>
      </c>
      <c r="N14" s="13">
        <v>6288000</v>
      </c>
      <c r="O14" s="13">
        <v>6288000</v>
      </c>
      <c r="P14" s="13">
        <v>6288000</v>
      </c>
    </row>
    <row r="15" spans="1:16" x14ac:dyDescent="0.25">
      <c r="A15" s="2" t="s">
        <v>10</v>
      </c>
      <c r="B15">
        <v>937.5</v>
      </c>
      <c r="E15" s="7" t="s">
        <v>20</v>
      </c>
      <c r="F15" s="11">
        <f>MIN(F5:F14)</f>
        <v>5030400</v>
      </c>
    </row>
    <row r="16" spans="1:16" x14ac:dyDescent="0.25">
      <c r="A16" s="2" t="s">
        <v>7</v>
      </c>
      <c r="B16">
        <v>15000</v>
      </c>
    </row>
    <row r="17" spans="1:6" x14ac:dyDescent="0.25">
      <c r="A17" s="2" t="s">
        <v>18</v>
      </c>
      <c r="B17">
        <f>_xlfn.CEILING.MATH((B16-B14)/(B15*2))</f>
        <v>8</v>
      </c>
    </row>
    <row r="18" spans="1:6" x14ac:dyDescent="0.25">
      <c r="A18" s="2" t="s">
        <v>13</v>
      </c>
      <c r="B18">
        <f>(B15*2*B17)+IF((B15*2*B17)&lt;15000,ABS(B13-B15),0)</f>
        <v>15000</v>
      </c>
    </row>
    <row r="19" spans="1:6" x14ac:dyDescent="0.25">
      <c r="A19" s="2" t="s">
        <v>8</v>
      </c>
      <c r="B19" s="1">
        <f>B18*(B6+B7)</f>
        <v>1416000</v>
      </c>
    </row>
    <row r="20" spans="1:6" x14ac:dyDescent="0.25">
      <c r="A20" s="2" t="s">
        <v>9</v>
      </c>
      <c r="B20" s="1">
        <f>B18*B10</f>
        <v>3300000</v>
      </c>
    </row>
    <row r="21" spans="1:6" x14ac:dyDescent="0.25">
      <c r="A21" s="2" t="s">
        <v>15</v>
      </c>
      <c r="B21" s="1">
        <f>B20+B19</f>
        <v>4716000</v>
      </c>
      <c r="E21" s="2"/>
      <c r="F21" s="2"/>
    </row>
    <row r="25" spans="1:6" x14ac:dyDescent="0.25">
      <c r="B25" s="1"/>
    </row>
    <row r="26" spans="1:6" x14ac:dyDescent="0.25">
      <c r="B26" s="1"/>
    </row>
    <row r="27" spans="1:6" x14ac:dyDescent="0.25">
      <c r="B27"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3994F-2C19-42C6-921B-9EF8E36F847F}">
  <dimension ref="A1:C28"/>
  <sheetViews>
    <sheetView workbookViewId="0"/>
  </sheetViews>
  <sheetFormatPr defaultRowHeight="15" x14ac:dyDescent="0.25"/>
  <cols>
    <col min="1" max="2" width="36.7109375" customWidth="1"/>
  </cols>
  <sheetData>
    <row r="1" spans="1:3" x14ac:dyDescent="0.25">
      <c r="A1" s="2" t="s">
        <v>25</v>
      </c>
    </row>
    <row r="3" spans="1:3" x14ac:dyDescent="0.25">
      <c r="A3" t="s">
        <v>26</v>
      </c>
      <c r="B3" t="s">
        <v>27</v>
      </c>
      <c r="C3">
        <v>0</v>
      </c>
    </row>
    <row r="4" spans="1:3" x14ac:dyDescent="0.25">
      <c r="A4" t="s">
        <v>28</v>
      </c>
    </row>
    <row r="5" spans="1:3" x14ac:dyDescent="0.25">
      <c r="A5" t="s">
        <v>29</v>
      </c>
    </row>
    <row r="7" spans="1:3" x14ac:dyDescent="0.25">
      <c r="A7" s="2" t="s">
        <v>30</v>
      </c>
      <c r="B7" t="s">
        <v>31</v>
      </c>
    </row>
    <row r="8" spans="1:3" x14ac:dyDescent="0.25">
      <c r="B8">
        <v>2</v>
      </c>
    </row>
    <row r="10" spans="1:3" x14ac:dyDescent="0.25">
      <c r="A10" t="s">
        <v>32</v>
      </c>
    </row>
    <row r="11" spans="1:3" x14ac:dyDescent="0.25">
      <c r="A11" t="e">
        <f>CB_DATA_!#REF!</f>
        <v>#REF!</v>
      </c>
      <c r="B11" t="e">
        <f>Part2!#REF!</f>
        <v>#REF!</v>
      </c>
    </row>
    <row r="13" spans="1:3" x14ac:dyDescent="0.25">
      <c r="A13" t="s">
        <v>33</v>
      </c>
    </row>
    <row r="14" spans="1:3" x14ac:dyDescent="0.25">
      <c r="A14" t="s">
        <v>37</v>
      </c>
      <c r="B14" t="s">
        <v>41</v>
      </c>
    </row>
    <row r="16" spans="1:3" x14ac:dyDescent="0.25">
      <c r="A16" t="s">
        <v>34</v>
      </c>
    </row>
    <row r="19" spans="1:2" x14ac:dyDescent="0.25">
      <c r="A19" t="s">
        <v>35</v>
      </c>
    </row>
    <row r="20" spans="1:2" x14ac:dyDescent="0.25">
      <c r="A20">
        <v>28</v>
      </c>
      <c r="B20">
        <v>26</v>
      </c>
    </row>
    <row r="25" spans="1:2" x14ac:dyDescent="0.25">
      <c r="A25" s="2" t="s">
        <v>36</v>
      </c>
    </row>
    <row r="26" spans="1:2" x14ac:dyDescent="0.25">
      <c r="A26" s="18" t="s">
        <v>38</v>
      </c>
    </row>
    <row r="27" spans="1:2" x14ac:dyDescent="0.25">
      <c r="A27" t="s">
        <v>39</v>
      </c>
    </row>
    <row r="28" spans="1:2" x14ac:dyDescent="0.25">
      <c r="A28" s="1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66426-3526-41CC-861B-4FD5D05B88D4}">
  <dimension ref="A1:X38"/>
  <sheetViews>
    <sheetView topLeftCell="K1" workbookViewId="0">
      <selection activeCell="W18" sqref="W18"/>
    </sheetView>
  </sheetViews>
  <sheetFormatPr defaultRowHeight="15" x14ac:dyDescent="0.25"/>
  <cols>
    <col min="1" max="1" width="23.5703125" customWidth="1"/>
    <col min="2" max="2" width="18.28515625" bestFit="1" customWidth="1"/>
    <col min="5" max="5" width="15.28515625" bestFit="1" customWidth="1"/>
    <col min="8" max="8" width="15.7109375" bestFit="1" customWidth="1"/>
    <col min="9" max="9" width="12.7109375" bestFit="1" customWidth="1"/>
    <col min="10" max="10" width="12.7109375" customWidth="1"/>
    <col min="11" max="11" width="24.140625" bestFit="1" customWidth="1"/>
    <col min="13" max="13" width="18.5703125" customWidth="1"/>
    <col min="14" max="14" width="12.28515625" customWidth="1"/>
    <col min="18" max="18" width="19.85546875" customWidth="1"/>
    <col min="19" max="19" width="12.7109375" customWidth="1"/>
    <col min="23" max="23" width="19.5703125" customWidth="1"/>
    <col min="24" max="24" width="12.42578125" customWidth="1"/>
  </cols>
  <sheetData>
    <row r="1" spans="1:11" x14ac:dyDescent="0.25">
      <c r="A1" s="2" t="s">
        <v>14</v>
      </c>
      <c r="H1" s="21" t="s">
        <v>42</v>
      </c>
      <c r="I1" s="21" t="s">
        <v>15</v>
      </c>
      <c r="J1" s="21" t="s">
        <v>17</v>
      </c>
      <c r="K1" s="21" t="s">
        <v>43</v>
      </c>
    </row>
    <row r="2" spans="1:11" x14ac:dyDescent="0.25">
      <c r="D2" s="22" t="s">
        <v>21</v>
      </c>
      <c r="E2" s="23"/>
      <c r="F2" s="23"/>
      <c r="H2">
        <f ca="1">RANDBETWEEN(14000,17000)</f>
        <v>16320</v>
      </c>
      <c r="I2">
        <f ca="1">(($B$6+$B$7)*H2)+($B$10*H2)</f>
        <v>5131008</v>
      </c>
      <c r="J2" s="20">
        <v>984.80386831477426</v>
      </c>
      <c r="K2" s="19">
        <f ca="1">_xlfn.CEILING.MATH(H2/(J2*2))</f>
        <v>9</v>
      </c>
    </row>
    <row r="3" spans="1:11" x14ac:dyDescent="0.25">
      <c r="A3" s="2" t="s">
        <v>3</v>
      </c>
      <c r="D3" s="16" t="s">
        <v>22</v>
      </c>
      <c r="E3" s="16" t="s">
        <v>23</v>
      </c>
      <c r="F3" s="16" t="s">
        <v>24</v>
      </c>
      <c r="H3">
        <f t="shared" ref="H3:H31" ca="1" si="0">RANDBETWEEN(14000,17000)</f>
        <v>14135</v>
      </c>
      <c r="I3">
        <f t="shared" ref="I3:I31" ca="1" si="1">(($B$6+$B$7)*H3)+($B$10*H3)</f>
        <v>4444044</v>
      </c>
      <c r="J3" s="20">
        <v>950.00049999999987</v>
      </c>
      <c r="K3" s="19">
        <f t="shared" ref="K3:K31" ca="1" si="2">_xlfn.CEILING.MATH(H3/(J3*2))</f>
        <v>8</v>
      </c>
    </row>
    <row r="4" spans="1:11" x14ac:dyDescent="0.25">
      <c r="D4" s="17">
        <v>14000</v>
      </c>
      <c r="E4" s="17">
        <v>17000</v>
      </c>
      <c r="F4" s="17">
        <v>15000</v>
      </c>
      <c r="H4">
        <f t="shared" ca="1" si="0"/>
        <v>15067</v>
      </c>
      <c r="I4">
        <f t="shared" ca="1" si="1"/>
        <v>4737064.8</v>
      </c>
      <c r="J4" s="20">
        <v>1007.5121123991935</v>
      </c>
      <c r="K4" s="19">
        <f t="shared" ca="1" si="2"/>
        <v>8</v>
      </c>
    </row>
    <row r="5" spans="1:11" x14ac:dyDescent="0.25">
      <c r="A5" s="2" t="s">
        <v>4</v>
      </c>
      <c r="H5">
        <f t="shared" ca="1" si="0"/>
        <v>14927</v>
      </c>
      <c r="I5">
        <f t="shared" ca="1" si="1"/>
        <v>4693048.8</v>
      </c>
      <c r="J5" s="20">
        <v>993.74900000000002</v>
      </c>
      <c r="K5" s="19">
        <f t="shared" ca="1" si="2"/>
        <v>8</v>
      </c>
    </row>
    <row r="6" spans="1:11" x14ac:dyDescent="0.25">
      <c r="A6" s="3" t="s">
        <v>0</v>
      </c>
      <c r="B6" s="4">
        <v>80</v>
      </c>
      <c r="H6">
        <f t="shared" ca="1" si="0"/>
        <v>16057</v>
      </c>
      <c r="I6">
        <f t="shared" ca="1" si="1"/>
        <v>5048320.8</v>
      </c>
      <c r="J6" s="20">
        <v>1049.9989843750002</v>
      </c>
      <c r="K6" s="19">
        <f t="shared" ca="1" si="2"/>
        <v>8</v>
      </c>
    </row>
    <row r="7" spans="1:11" x14ac:dyDescent="0.25">
      <c r="A7" s="3" t="s">
        <v>2</v>
      </c>
      <c r="B7" s="4">
        <f>B6*0.18</f>
        <v>14.399999999999999</v>
      </c>
      <c r="H7">
        <f t="shared" ca="1" si="0"/>
        <v>15575</v>
      </c>
      <c r="I7">
        <f t="shared" ca="1" si="1"/>
        <v>4896780</v>
      </c>
      <c r="J7" s="20">
        <v>1022.4522283228004</v>
      </c>
      <c r="K7" s="19">
        <f t="shared" ca="1" si="2"/>
        <v>8</v>
      </c>
    </row>
    <row r="8" spans="1:11" x14ac:dyDescent="0.25">
      <c r="H8">
        <f t="shared" ca="1" si="0"/>
        <v>14391</v>
      </c>
      <c r="I8">
        <f t="shared" ca="1" si="1"/>
        <v>4524530.4000000004</v>
      </c>
      <c r="J8" s="20">
        <v>1100</v>
      </c>
      <c r="K8" s="19">
        <f t="shared" ca="1" si="2"/>
        <v>7</v>
      </c>
    </row>
    <row r="9" spans="1:11" x14ac:dyDescent="0.25">
      <c r="A9" s="2" t="s">
        <v>5</v>
      </c>
      <c r="H9">
        <f t="shared" ca="1" si="0"/>
        <v>16816</v>
      </c>
      <c r="I9">
        <f t="shared" ca="1" si="1"/>
        <v>5286950.4000000004</v>
      </c>
      <c r="J9" s="20">
        <v>1024.999875</v>
      </c>
      <c r="K9" s="19">
        <f t="shared" ca="1" si="2"/>
        <v>9</v>
      </c>
    </row>
    <row r="10" spans="1:11" x14ac:dyDescent="0.25">
      <c r="A10" s="3" t="s">
        <v>1</v>
      </c>
      <c r="B10" s="4">
        <v>220</v>
      </c>
      <c r="H10">
        <f t="shared" ca="1" si="0"/>
        <v>15232</v>
      </c>
      <c r="I10">
        <f t="shared" ca="1" si="1"/>
        <v>4788940.7999999998</v>
      </c>
      <c r="J10" s="20">
        <v>1024.9981386911279</v>
      </c>
      <c r="K10" s="19">
        <f t="shared" ca="1" si="2"/>
        <v>8</v>
      </c>
    </row>
    <row r="11" spans="1:11" x14ac:dyDescent="0.25">
      <c r="H11">
        <f t="shared" ca="1" si="0"/>
        <v>14454</v>
      </c>
      <c r="I11">
        <f t="shared" ca="1" si="1"/>
        <v>4544337.5999999996</v>
      </c>
      <c r="J11" s="20">
        <v>981.11231519186435</v>
      </c>
      <c r="K11" s="19">
        <f t="shared" ca="1" si="2"/>
        <v>8</v>
      </c>
    </row>
    <row r="12" spans="1:11" x14ac:dyDescent="0.25">
      <c r="A12" s="2" t="s">
        <v>6</v>
      </c>
      <c r="H12">
        <f t="shared" ca="1" si="0"/>
        <v>16502</v>
      </c>
      <c r="I12">
        <f t="shared" ca="1" si="1"/>
        <v>5188228.8</v>
      </c>
      <c r="J12" s="20">
        <v>1000.78125</v>
      </c>
      <c r="K12" s="19">
        <f t="shared" ca="1" si="2"/>
        <v>9</v>
      </c>
    </row>
    <row r="13" spans="1:11" x14ac:dyDescent="0.25">
      <c r="A13" s="2" t="s">
        <v>12</v>
      </c>
      <c r="B13">
        <v>3000</v>
      </c>
      <c r="H13">
        <f t="shared" ca="1" si="0"/>
        <v>15611</v>
      </c>
      <c r="I13">
        <f t="shared" ca="1" si="1"/>
        <v>4908098.4000000004</v>
      </c>
      <c r="J13" s="20">
        <v>1100.8593750000002</v>
      </c>
      <c r="K13" s="19">
        <f t="shared" ca="1" si="2"/>
        <v>8</v>
      </c>
    </row>
    <row r="14" spans="1:11" x14ac:dyDescent="0.25">
      <c r="A14" s="2" t="s">
        <v>11</v>
      </c>
      <c r="B14">
        <v>0</v>
      </c>
      <c r="H14">
        <f t="shared" ca="1" si="0"/>
        <v>15987</v>
      </c>
      <c r="I14">
        <f t="shared" ca="1" si="1"/>
        <v>5026312.8</v>
      </c>
      <c r="J14" s="20">
        <v>950.00000098022997</v>
      </c>
      <c r="K14" s="19">
        <f t="shared" ca="1" si="2"/>
        <v>9</v>
      </c>
    </row>
    <row r="15" spans="1:11" x14ac:dyDescent="0.25">
      <c r="A15" s="2" t="s">
        <v>10</v>
      </c>
      <c r="B15">
        <v>2000</v>
      </c>
      <c r="H15">
        <f t="shared" ca="1" si="0"/>
        <v>15426</v>
      </c>
      <c r="I15">
        <f t="shared" ca="1" si="1"/>
        <v>4849934.4000000004</v>
      </c>
      <c r="J15" s="20">
        <v>960.58394558765463</v>
      </c>
      <c r="K15" s="19">
        <f t="shared" ca="1" si="2"/>
        <v>9</v>
      </c>
    </row>
    <row r="16" spans="1:11" ht="15.75" thickBot="1" x14ac:dyDescent="0.3">
      <c r="A16" s="2" t="s">
        <v>7</v>
      </c>
      <c r="B16">
        <v>15000</v>
      </c>
      <c r="H16">
        <f t="shared" ca="1" si="0"/>
        <v>14440</v>
      </c>
      <c r="I16">
        <f t="shared" ca="1" si="1"/>
        <v>4539936</v>
      </c>
      <c r="J16" s="20">
        <v>881.94569804666298</v>
      </c>
      <c r="K16" s="19">
        <f t="shared" ca="1" si="2"/>
        <v>9</v>
      </c>
    </row>
    <row r="17" spans="1:24" x14ac:dyDescent="0.25">
      <c r="A17" s="2" t="s">
        <v>18</v>
      </c>
      <c r="B17">
        <f>_xlfn.CEILING.MATH((B16-B14)/(B15*2))</f>
        <v>4</v>
      </c>
      <c r="H17">
        <f t="shared" ca="1" si="0"/>
        <v>15341</v>
      </c>
      <c r="I17">
        <f t="shared" ca="1" si="1"/>
        <v>4823210.4000000004</v>
      </c>
      <c r="J17" s="20">
        <v>1049.9999990229608</v>
      </c>
      <c r="K17" s="19">
        <f t="shared" ca="1" si="2"/>
        <v>8</v>
      </c>
      <c r="M17" s="26" t="s">
        <v>42</v>
      </c>
      <c r="N17" s="26"/>
      <c r="R17" s="26" t="s">
        <v>15</v>
      </c>
      <c r="S17" s="26"/>
      <c r="W17" s="26" t="s">
        <v>57</v>
      </c>
      <c r="X17" s="26"/>
    </row>
    <row r="18" spans="1:24" x14ac:dyDescent="0.25">
      <c r="A18" s="2" t="s">
        <v>13</v>
      </c>
      <c r="B18">
        <f>(B15*2*B17)+IF((B15*2*B17)&lt;15000,ABS(B13-B15),0)</f>
        <v>16000</v>
      </c>
      <c r="H18">
        <f t="shared" ca="1" si="0"/>
        <v>16183</v>
      </c>
      <c r="I18">
        <f t="shared" ca="1" si="1"/>
        <v>5087935.2</v>
      </c>
      <c r="J18" s="20">
        <v>1100.0000009765627</v>
      </c>
      <c r="K18" s="19">
        <f t="shared" ca="1" si="2"/>
        <v>8</v>
      </c>
      <c r="M18" s="24"/>
      <c r="N18" s="24"/>
      <c r="R18" s="24"/>
      <c r="S18" s="24"/>
      <c r="W18" s="24"/>
      <c r="X18" s="24"/>
    </row>
    <row r="19" spans="1:24" x14ac:dyDescent="0.25">
      <c r="A19" s="2" t="s">
        <v>8</v>
      </c>
      <c r="B19" s="1">
        <f>B18*(B6+B7)</f>
        <v>1510400</v>
      </c>
      <c r="H19">
        <f t="shared" ca="1" si="0"/>
        <v>15027</v>
      </c>
      <c r="I19">
        <f t="shared" ca="1" si="1"/>
        <v>4724488.8</v>
      </c>
      <c r="J19" s="20">
        <v>997.12225112999317</v>
      </c>
      <c r="K19" s="19">
        <f t="shared" ca="1" si="2"/>
        <v>8</v>
      </c>
      <c r="M19" s="24" t="s">
        <v>44</v>
      </c>
      <c r="N19" s="24">
        <v>15335.233333333334</v>
      </c>
      <c r="R19" s="24" t="s">
        <v>44</v>
      </c>
      <c r="S19" s="24">
        <v>4800206.799999998</v>
      </c>
      <c r="W19" s="24" t="s">
        <v>44</v>
      </c>
      <c r="X19" s="24">
        <v>1014.6582407679801</v>
      </c>
    </row>
    <row r="20" spans="1:24" x14ac:dyDescent="0.25">
      <c r="A20" s="2" t="s">
        <v>9</v>
      </c>
      <c r="B20" s="1">
        <f>B18*B10</f>
        <v>3520000</v>
      </c>
      <c r="H20">
        <f t="shared" ca="1" si="0"/>
        <v>15135</v>
      </c>
      <c r="I20">
        <f t="shared" ca="1" si="1"/>
        <v>4758444</v>
      </c>
      <c r="J20" s="20">
        <v>1056.5645640712403</v>
      </c>
      <c r="K20" s="19">
        <f t="shared" ca="1" si="2"/>
        <v>8</v>
      </c>
      <c r="M20" s="24" t="s">
        <v>45</v>
      </c>
      <c r="N20" s="24">
        <v>163.27500729647153</v>
      </c>
      <c r="R20" s="24" t="s">
        <v>45</v>
      </c>
      <c r="S20" s="24">
        <v>42493.937558658552</v>
      </c>
      <c r="W20" s="24" t="s">
        <v>45</v>
      </c>
      <c r="X20" s="24">
        <v>9.0408695194875541</v>
      </c>
    </row>
    <row r="21" spans="1:24" x14ac:dyDescent="0.25">
      <c r="A21" s="2" t="s">
        <v>15</v>
      </c>
      <c r="B21" s="1">
        <f>B20+B19</f>
        <v>5030400</v>
      </c>
      <c r="H21">
        <f t="shared" ca="1" si="0"/>
        <v>15221</v>
      </c>
      <c r="I21">
        <f t="shared" ca="1" si="1"/>
        <v>4785482.4000000004</v>
      </c>
      <c r="J21" s="20">
        <v>1025</v>
      </c>
      <c r="K21" s="19">
        <f t="shared" ca="1" si="2"/>
        <v>8</v>
      </c>
      <c r="M21" s="24" t="s">
        <v>46</v>
      </c>
      <c r="N21" s="24">
        <v>15412.5</v>
      </c>
      <c r="R21" s="24" t="s">
        <v>46</v>
      </c>
      <c r="S21" s="24">
        <v>4789255.1999999993</v>
      </c>
      <c r="W21" s="24" t="s">
        <v>46</v>
      </c>
      <c r="X21" s="24">
        <v>1016.3843617989767</v>
      </c>
    </row>
    <row r="22" spans="1:24" x14ac:dyDescent="0.25">
      <c r="H22">
        <f t="shared" ca="1" si="0"/>
        <v>16397</v>
      </c>
      <c r="I22">
        <f t="shared" ca="1" si="1"/>
        <v>5155216.8</v>
      </c>
      <c r="J22" s="20">
        <v>1049.9980160150574</v>
      </c>
      <c r="K22" s="19">
        <f t="shared" ca="1" si="2"/>
        <v>8</v>
      </c>
      <c r="M22" s="24" t="s">
        <v>47</v>
      </c>
      <c r="N22" s="24" t="e">
        <v>#N/A</v>
      </c>
      <c r="R22" s="24" t="s">
        <v>47</v>
      </c>
      <c r="S22" s="24">
        <v>4649347.2</v>
      </c>
      <c r="W22" s="24" t="s">
        <v>47</v>
      </c>
      <c r="X22" s="24" t="e">
        <v>#N/A</v>
      </c>
    </row>
    <row r="23" spans="1:24" x14ac:dyDescent="0.25">
      <c r="H23">
        <f t="shared" ca="1" si="0"/>
        <v>15289</v>
      </c>
      <c r="I23">
        <f t="shared" ca="1" si="1"/>
        <v>4806861.5999999996</v>
      </c>
      <c r="J23" s="20">
        <v>975.9065211375065</v>
      </c>
      <c r="K23" s="19">
        <f t="shared" ca="1" si="2"/>
        <v>8</v>
      </c>
      <c r="M23" s="24" t="s">
        <v>48</v>
      </c>
      <c r="N23" s="24">
        <v>894.29404573098043</v>
      </c>
      <c r="R23" s="24" t="s">
        <v>48</v>
      </c>
      <c r="S23" s="24">
        <v>232748.88158093297</v>
      </c>
      <c r="W23" s="24" t="s">
        <v>48</v>
      </c>
      <c r="X23" s="24">
        <v>49.518881752842255</v>
      </c>
    </row>
    <row r="24" spans="1:24" x14ac:dyDescent="0.25">
      <c r="H24">
        <f t="shared" ca="1" si="0"/>
        <v>15153</v>
      </c>
      <c r="I24">
        <f t="shared" ca="1" si="1"/>
        <v>4764103.2</v>
      </c>
      <c r="J24" s="20">
        <v>1010.3164952751529</v>
      </c>
      <c r="K24" s="19">
        <f t="shared" ca="1" si="2"/>
        <v>8</v>
      </c>
      <c r="M24" s="24" t="s">
        <v>49</v>
      </c>
      <c r="N24" s="24">
        <v>799761.84022988484</v>
      </c>
      <c r="R24" s="24" t="s">
        <v>49</v>
      </c>
      <c r="S24" s="24">
        <v>54172041877.175156</v>
      </c>
      <c r="W24" s="24" t="s">
        <v>49</v>
      </c>
      <c r="X24" s="24">
        <v>2452.1196500519736</v>
      </c>
    </row>
    <row r="25" spans="1:24" x14ac:dyDescent="0.25">
      <c r="H25">
        <f t="shared" ca="1" si="0"/>
        <v>14317</v>
      </c>
      <c r="I25">
        <f t="shared" ca="1" si="1"/>
        <v>4501264.8</v>
      </c>
      <c r="J25" s="20">
        <v>1000.0005489918531</v>
      </c>
      <c r="K25" s="19">
        <f t="shared" ca="1" si="2"/>
        <v>8</v>
      </c>
      <c r="M25" s="24" t="s">
        <v>50</v>
      </c>
      <c r="N25" s="24">
        <v>-0.99075906640482758</v>
      </c>
      <c r="R25" s="24" t="s">
        <v>50</v>
      </c>
      <c r="S25" s="24">
        <v>-0.46652488849990847</v>
      </c>
      <c r="W25" s="24" t="s">
        <v>50</v>
      </c>
      <c r="X25" s="24">
        <v>0.57502080766459418</v>
      </c>
    </row>
    <row r="26" spans="1:24" x14ac:dyDescent="0.25">
      <c r="H26">
        <f t="shared" ca="1" si="0"/>
        <v>16045</v>
      </c>
      <c r="I26">
        <f t="shared" ca="1" si="1"/>
        <v>5044548</v>
      </c>
      <c r="J26" s="20">
        <v>1051.7353779249941</v>
      </c>
      <c r="K26" s="19">
        <f t="shared" ca="1" si="2"/>
        <v>8</v>
      </c>
      <c r="M26" s="24" t="s">
        <v>51</v>
      </c>
      <c r="N26" s="24">
        <v>0.15316691427602408</v>
      </c>
      <c r="R26" s="24" t="s">
        <v>51</v>
      </c>
      <c r="S26" s="24">
        <v>0.37331788075239514</v>
      </c>
      <c r="W26" s="24" t="s">
        <v>51</v>
      </c>
      <c r="X26" s="24">
        <v>-0.34714230529022699</v>
      </c>
    </row>
    <row r="27" spans="1:24" x14ac:dyDescent="0.25">
      <c r="H27">
        <f t="shared" ca="1" si="0"/>
        <v>14441</v>
      </c>
      <c r="I27">
        <f t="shared" ca="1" si="1"/>
        <v>4540250.4000000004</v>
      </c>
      <c r="J27" s="20">
        <v>949.99899999999991</v>
      </c>
      <c r="K27" s="19">
        <f t="shared" ca="1" si="2"/>
        <v>8</v>
      </c>
      <c r="M27" s="24" t="s">
        <v>52</v>
      </c>
      <c r="N27" s="24">
        <v>2842</v>
      </c>
      <c r="R27" s="24" t="s">
        <v>52</v>
      </c>
      <c r="S27" s="24">
        <v>887236.79999999981</v>
      </c>
      <c r="W27" s="24" t="s">
        <v>52</v>
      </c>
      <c r="X27" s="24">
        <v>218.91367695333724</v>
      </c>
    </row>
    <row r="28" spans="1:24" x14ac:dyDescent="0.25">
      <c r="H28">
        <f t="shared" ca="1" si="0"/>
        <v>16880</v>
      </c>
      <c r="I28">
        <f t="shared" ca="1" si="1"/>
        <v>5307072</v>
      </c>
      <c r="J28" s="20">
        <v>1050.0000156250001</v>
      </c>
      <c r="K28" s="19">
        <f t="shared" ca="1" si="2"/>
        <v>9</v>
      </c>
      <c r="M28" s="24" t="s">
        <v>53</v>
      </c>
      <c r="N28" s="24">
        <v>14023</v>
      </c>
      <c r="R28" s="24" t="s">
        <v>53</v>
      </c>
      <c r="S28" s="24">
        <v>4408516.8</v>
      </c>
      <c r="W28" s="24" t="s">
        <v>53</v>
      </c>
      <c r="X28" s="24">
        <v>881.94569804666298</v>
      </c>
    </row>
    <row r="29" spans="1:24" x14ac:dyDescent="0.25">
      <c r="H29">
        <f t="shared" ca="1" si="0"/>
        <v>16541</v>
      </c>
      <c r="I29">
        <f t="shared" ca="1" si="1"/>
        <v>5200490.4000000004</v>
      </c>
      <c r="J29" s="20">
        <v>1024.9989887959125</v>
      </c>
      <c r="K29" s="19">
        <f t="shared" ca="1" si="2"/>
        <v>9</v>
      </c>
      <c r="M29" s="24" t="s">
        <v>54</v>
      </c>
      <c r="N29" s="24">
        <v>16865</v>
      </c>
      <c r="R29" s="24" t="s">
        <v>54</v>
      </c>
      <c r="S29" s="24">
        <v>5295753.5999999996</v>
      </c>
      <c r="W29" s="24" t="s">
        <v>54</v>
      </c>
      <c r="X29" s="24">
        <v>1100.8593750000002</v>
      </c>
    </row>
    <row r="30" spans="1:24" x14ac:dyDescent="0.25">
      <c r="H30">
        <f t="shared" ca="1" si="0"/>
        <v>14879</v>
      </c>
      <c r="I30">
        <f t="shared" ca="1" si="1"/>
        <v>4677957.5999999996</v>
      </c>
      <c r="J30" s="20">
        <v>1000</v>
      </c>
      <c r="K30" s="19">
        <f t="shared" ca="1" si="2"/>
        <v>8</v>
      </c>
      <c r="M30" s="24" t="s">
        <v>55</v>
      </c>
      <c r="N30" s="24">
        <v>460057</v>
      </c>
      <c r="R30" s="24" t="s">
        <v>55</v>
      </c>
      <c r="S30" s="24">
        <v>144006203.99999994</v>
      </c>
      <c r="W30" s="24" t="s">
        <v>55</v>
      </c>
      <c r="X30" s="24">
        <v>30439.747223039405</v>
      </c>
    </row>
    <row r="31" spans="1:24" ht="15.75" thickBot="1" x14ac:dyDescent="0.3">
      <c r="H31">
        <f t="shared" ca="1" si="0"/>
        <v>16236</v>
      </c>
      <c r="I31">
        <f t="shared" ca="1" si="1"/>
        <v>5104598.4000000004</v>
      </c>
      <c r="J31" s="20">
        <v>1064.3081521638667</v>
      </c>
      <c r="K31" s="19">
        <f t="shared" ca="1" si="2"/>
        <v>8</v>
      </c>
      <c r="M31" s="25" t="s">
        <v>56</v>
      </c>
      <c r="N31" s="25">
        <v>30</v>
      </c>
      <c r="R31" s="25" t="s">
        <v>56</v>
      </c>
      <c r="S31" s="25">
        <v>30</v>
      </c>
      <c r="W31" s="25" t="s">
        <v>56</v>
      </c>
      <c r="X31" s="25">
        <v>30</v>
      </c>
    </row>
    <row r="32" spans="1:24" x14ac:dyDescent="0.25">
      <c r="J32" s="1"/>
    </row>
    <row r="33" spans="9:10" x14ac:dyDescent="0.25">
      <c r="I33" s="1"/>
      <c r="J33" s="1"/>
    </row>
    <row r="34" spans="9:10" x14ac:dyDescent="0.25">
      <c r="I34" s="1"/>
      <c r="J34" s="1"/>
    </row>
    <row r="35" spans="9:10" x14ac:dyDescent="0.25">
      <c r="I35" s="1"/>
      <c r="J35" s="1"/>
    </row>
    <row r="36" spans="9:10" x14ac:dyDescent="0.25">
      <c r="I36" s="1"/>
      <c r="J36" s="1"/>
    </row>
    <row r="37" spans="9:10" x14ac:dyDescent="0.25">
      <c r="I37" s="1"/>
      <c r="J37" s="1"/>
    </row>
    <row r="38" spans="9:10" x14ac:dyDescent="0.25">
      <c r="I38" s="1"/>
      <c r="J38" s="1"/>
    </row>
  </sheetData>
  <mergeCells count="1">
    <mergeCell ref="D2:F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Part1</vt:lpstr>
      <vt:lpstr>Part2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nishtha</dc:creator>
  <cp:lastModifiedBy>nishtha</cp:lastModifiedBy>
  <dcterms:created xsi:type="dcterms:W3CDTF">2019-02-04T18:39:29Z</dcterms:created>
  <dcterms:modified xsi:type="dcterms:W3CDTF">2019-02-08T01:02:10Z</dcterms:modified>
</cp:coreProperties>
</file>