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<sst xmlns="http://schemas.openxmlformats.org/spreadsheetml/2006/main" count="113" uniqueCount="43">
  <si>
    <t xml:space="preserve">Free space path loss model</t>
  </si>
  <si>
    <t xml:space="preserve">Frequency (MHz)</t>
  </si>
  <si>
    <t xml:space="preserve">Distance (km)</t>
  </si>
  <si>
    <t xml:space="preserve">Transmitter height</t>
  </si>
  <si>
    <t xml:space="preserve">Receiver height</t>
  </si>
  <si>
    <t xml:space="preserve">Env</t>
  </si>
  <si>
    <t xml:space="preserve">Above roof</t>
  </si>
  <si>
    <t xml:space="preserve">Distance</t>
  </si>
  <si>
    <t xml:space="preserve">Hm</t>
  </si>
  <si>
    <t xml:space="preserve">Hb</t>
  </si>
  <si>
    <t xml:space="preserve">a(Hm)</t>
  </si>
  <si>
    <t xml:space="preserve">b(Hb)</t>
  </si>
  <si>
    <t xml:space="preserve">alpha (&lt;20km)</t>
  </si>
  <si>
    <t xml:space="preserve">alpha (&gt;20km, &lt;100km)</t>
  </si>
  <si>
    <t xml:space="preserve">Formula</t>
  </si>
  <si>
    <t xml:space="preserve">stochastic</t>
  </si>
  <si>
    <t xml:space="preserve">&lt;0.04</t>
  </si>
  <si>
    <t xml:space="preserve">Urban</t>
  </si>
  <si>
    <t xml:space="preserve">n/a</t>
  </si>
  <si>
    <t xml:space="preserve">&gt;0.1</t>
  </si>
  <si>
    <t xml:space="preserve">Suburban</t>
  </si>
  <si>
    <t xml:space="preserve">Rural</t>
  </si>
  <si>
    <t xml:space="preserve">breakpoint (d'BP)</t>
  </si>
  <si>
    <t xml:space="preserve">breakpoint (dBP)</t>
  </si>
  <si>
    <t xml:space="preserve">PL1</t>
  </si>
  <si>
    <t xml:space="preserve">PL2</t>
  </si>
  <si>
    <t xml:space="preserve">freq (Hz)</t>
  </si>
  <si>
    <t xml:space="preserve">distance (d)</t>
  </si>
  <si>
    <t xml:space="preserve">ant_height (hBS)</t>
  </si>
  <si>
    <t xml:space="preserve">ant_type</t>
  </si>
  <si>
    <t xml:space="preserve">building_height (h)</t>
  </si>
  <si>
    <t xml:space="preserve">street_width (w)</t>
  </si>
  <si>
    <t xml:space="preserve">settlement</t>
  </si>
  <si>
    <t xml:space="preserve">sight_type</t>
  </si>
  <si>
    <t xml:space="preserve">UE_height (hUT)</t>
  </si>
  <si>
    <t xml:space="preserve">micro</t>
  </si>
  <si>
    <t xml:space="preserve">-</t>
  </si>
  <si>
    <t xml:space="preserve">urban</t>
  </si>
  <si>
    <t xml:space="preserve">los</t>
  </si>
  <si>
    <t xml:space="preserve">nlos</t>
  </si>
  <si>
    <t xml:space="preserve">macro</t>
  </si>
  <si>
    <t xml:space="preserve">suburban</t>
  </si>
  <si>
    <t xml:space="preserve">rural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</si>
</sst>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#,##0.00"/>
    <numFmt numFmtId="167" formatCode="#,##0"/>
    <numFmt numFmtId="168" formatCode="0.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ED1C24"/>
      <name val="Calibri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2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2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4"/>
  <sheetViews>
    <sheetView showFormulas="false" showGridLines="true" showRowColHeaders="true" showZeros="true" rightToLeft="false" tabSelected="true" showOutlineSymbols="true" defaultGridColor="true" view="normal" topLeftCell="A5" colorId="64" zoomScale="110" zoomScaleNormal="110" zoomScalePageLayoutView="100" workbookViewId="0">
      <selection pane="topLeft" activeCell="O21" activeCellId="0" sqref="O21"/>
    </sheetView>
  </sheetViews>
  <sheetFormatPr defaultRowHeight="15" zeroHeight="false" outlineLevelRow="0" outlineLevelCol="0"/>
  <cols>
    <col collapsed="false" customWidth="true" hidden="false" outlineLevel="0" max="1" min="1" style="0" width="7.03"/>
    <col collapsed="false" customWidth="true" hidden="false" outlineLevel="0" max="2" min="2" style="0" width="5.51"/>
    <col collapsed="false" customWidth="true" hidden="false" outlineLevel="0" max="3" min="3" style="0" width="7.44"/>
    <col collapsed="false" customWidth="true" hidden="false" outlineLevel="0" max="4" min="4" style="0" width="9.57"/>
    <col collapsed="false" customWidth="true" hidden="false" outlineLevel="0" max="5" min="5" style="0" width="5.51"/>
    <col collapsed="false" customWidth="true" hidden="false" outlineLevel="0" max="6" min="6" style="0" width="8.13"/>
    <col collapsed="false" customWidth="true" hidden="false" outlineLevel="0" max="7" min="7" style="0" width="7.16"/>
    <col collapsed="false" customWidth="true" hidden="false" outlineLevel="0" max="8" min="8" style="0" width="6.34"/>
    <col collapsed="false" customWidth="true" hidden="false" outlineLevel="0" max="9" min="9" style="0" width="6.2"/>
    <col collapsed="false" customWidth="true" hidden="false" outlineLevel="0" max="10" min="10" style="0" width="6.61"/>
    <col collapsed="false" customWidth="true" hidden="false" outlineLevel="0" max="11" min="11" style="0" width="5.65"/>
    <col collapsed="false" customWidth="true" hidden="false" outlineLevel="0" max="12" min="12" style="0" width="10.57"/>
    <col collapsed="false" customWidth="true" hidden="false" outlineLevel="0" max="13" min="13" style="0" width="11"/>
    <col collapsed="false" customWidth="true" hidden="false" outlineLevel="0" max="14" min="14" style="0" width="8.53"/>
    <col collapsed="false" customWidth="true" hidden="false" outlineLevel="0" max="15" min="15" style="0" width="9.59"/>
    <col collapsed="false" customWidth="true" hidden="false" outlineLevel="0" max="16" min="16" style="0" width="8.82"/>
    <col collapsed="false" customWidth="true" hidden="false" outlineLevel="0" max="1025" min="17" style="0" width="8.53"/>
  </cols>
  <sheetData>
    <row r="1" customFormat="false" ht="15" hidden="false" customHeight="false" outlineLevel="0" collapsed="false">
      <c r="A1" s="0" t="s">
        <v>0</v>
      </c>
    </row>
    <row r="2" customFormat="false" ht="30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K2" s="1"/>
      <c r="L2" s="1"/>
      <c r="M2" s="1"/>
      <c r="N2" s="1"/>
      <c r="O2" s="1"/>
      <c r="P2" s="1"/>
    </row>
    <row r="3" customFormat="false" ht="14.9" hidden="false" customHeight="false" outlineLevel="0" collapsed="false">
      <c r="A3" s="0" t="n">
        <v>800</v>
      </c>
      <c r="B3" s="0" t="n">
        <v>1</v>
      </c>
      <c r="C3" s="0" t="n">
        <v>20</v>
      </c>
      <c r="D3" s="0" t="n">
        <v>1.5</v>
      </c>
      <c r="E3" s="2" t="n">
        <f aca="false">32.4+10*LOG10(POWER(((C3-D3)/1000),2)+POWER(B3,2))+20*LOG10(A3)</f>
        <v>90.4632858584057</v>
      </c>
      <c r="N3" s="2"/>
      <c r="O3" s="2"/>
      <c r="P3" s="2"/>
    </row>
    <row r="4" customFormat="false" ht="15" hidden="false" customHeight="false" outlineLevel="0" collapsed="false">
      <c r="A4" s="0" t="n">
        <v>800</v>
      </c>
      <c r="B4" s="0" t="n">
        <v>2</v>
      </c>
      <c r="C4" s="0" t="n">
        <v>20</v>
      </c>
      <c r="D4" s="0" t="n">
        <v>1.5</v>
      </c>
      <c r="E4" s="2" t="n">
        <f aca="false">32.4+10*LOG10(POWER(((C4-D4)/1000),2)+POWER(B4,2))+20*LOG10(A4)</f>
        <v>96.4827712304383</v>
      </c>
      <c r="N4" s="2"/>
      <c r="O4" s="2"/>
      <c r="P4" s="2"/>
    </row>
    <row r="5" customFormat="false" ht="14.9" hidden="false" customHeight="false" outlineLevel="0" collapsed="false">
      <c r="A5" s="0" t="n">
        <v>800</v>
      </c>
      <c r="B5" s="0" t="n">
        <v>3</v>
      </c>
      <c r="C5" s="0" t="n">
        <v>20</v>
      </c>
      <c r="D5" s="0" t="n">
        <v>1.5</v>
      </c>
      <c r="E5" s="2" t="n">
        <f aca="false">32.4+10*LOG10(POWER(((C5-D5)/1000),2)+POWER(B5,2))+20*LOG10(A5)</f>
        <v>100.004389983633</v>
      </c>
      <c r="N5" s="2"/>
      <c r="O5" s="2"/>
      <c r="P5" s="2"/>
    </row>
    <row r="6" customFormat="false" ht="15" hidden="false" customHeight="false" outlineLevel="0" collapsed="false">
      <c r="A6" s="0" t="n">
        <v>800</v>
      </c>
      <c r="B6" s="0" t="n">
        <v>4</v>
      </c>
      <c r="C6" s="0" t="n">
        <v>20</v>
      </c>
      <c r="D6" s="0" t="n">
        <v>1.5</v>
      </c>
      <c r="E6" s="2" t="n">
        <f aca="false">32.4+10*LOG10(POWER(((C6-D6)/1000),2)+POWER(B6,2))+20*LOG10(A6)</f>
        <v>102.503092463709</v>
      </c>
      <c r="N6" s="2"/>
      <c r="O6" s="2"/>
      <c r="P6" s="2"/>
    </row>
    <row r="7" customFormat="false" ht="15" hidden="false" customHeight="false" outlineLevel="0" collapsed="false">
      <c r="A7" s="0" t="n">
        <v>800</v>
      </c>
      <c r="B7" s="0" t="n">
        <v>5</v>
      </c>
      <c r="C7" s="0" t="n">
        <v>20</v>
      </c>
      <c r="D7" s="0" t="n">
        <v>1.5</v>
      </c>
      <c r="E7" s="2" t="n">
        <f aca="false">32.4+10*LOG10(POWER(((C7-D7)/1000),2)+POWER(B7,2))+20*LOG10(A7)</f>
        <v>104.441259281067</v>
      </c>
      <c r="N7" s="2"/>
      <c r="O7" s="2"/>
      <c r="P7" s="2"/>
    </row>
    <row r="8" customFormat="false" ht="15" hidden="false" customHeight="false" outlineLevel="0" collapsed="false">
      <c r="A8" s="0" t="n">
        <v>1800</v>
      </c>
      <c r="B8" s="0" t="n">
        <v>1</v>
      </c>
      <c r="C8" s="0" t="n">
        <v>20</v>
      </c>
      <c r="D8" s="0" t="n">
        <v>1.5</v>
      </c>
      <c r="E8" s="2" t="n">
        <f aca="false">32.4+10*LOG10(POWER(((C8-D8)/1000),2)+POWER(B8,2))+20*LOG10(A8)</f>
        <v>97.5069362206329</v>
      </c>
    </row>
    <row r="9" customFormat="false" ht="15" hidden="false" customHeight="false" outlineLevel="0" collapsed="false">
      <c r="A9" s="0" t="n">
        <v>1800</v>
      </c>
      <c r="B9" s="0" t="n">
        <v>2</v>
      </c>
      <c r="C9" s="0" t="n">
        <v>20</v>
      </c>
      <c r="D9" s="0" t="n">
        <v>1.5</v>
      </c>
      <c r="E9" s="2" t="n">
        <f aca="false">32.4+10*LOG10(POWER(((C9-D9)/1000),2)+POWER(B9,2))+20*LOG10(A9)</f>
        <v>103.526421592666</v>
      </c>
    </row>
    <row r="10" customFormat="false" ht="14.9" hidden="false" customHeight="false" outlineLevel="0" collapsed="false">
      <c r="A10" s="0" t="n">
        <v>1800</v>
      </c>
      <c r="B10" s="0" t="n">
        <v>3</v>
      </c>
      <c r="C10" s="0" t="n">
        <v>20</v>
      </c>
      <c r="D10" s="0" t="n">
        <v>1.5</v>
      </c>
      <c r="E10" s="2" t="n">
        <f aca="false">32.4+10*LOG10(POWER(((C10-D10)/1000),2)+POWER(B10,2))+20*LOG10(A10)</f>
        <v>107.04804034586</v>
      </c>
    </row>
    <row r="11" customFormat="false" ht="15" hidden="false" customHeight="false" outlineLevel="0" collapsed="false">
      <c r="A11" s="0" t="n">
        <v>1800</v>
      </c>
      <c r="B11" s="0" t="n">
        <v>4</v>
      </c>
      <c r="C11" s="0" t="n">
        <v>20</v>
      </c>
      <c r="D11" s="0" t="n">
        <v>1.5</v>
      </c>
      <c r="E11" s="2" t="n">
        <f aca="false">32.4+10*LOG10(POWER(((C11-D11)/1000),2)+POWER(B11,2))+20*LOG10(A11)</f>
        <v>109.546742825936</v>
      </c>
    </row>
    <row r="12" customFormat="false" ht="15" hidden="false" customHeight="false" outlineLevel="0" collapsed="false">
      <c r="A12" s="0" t="n">
        <v>1800</v>
      </c>
      <c r="B12" s="0" t="n">
        <v>5</v>
      </c>
      <c r="C12" s="0" t="n">
        <v>20</v>
      </c>
      <c r="D12" s="0" t="n">
        <v>1.5</v>
      </c>
      <c r="E12" s="2" t="n">
        <f aca="false">32.4+10*LOG10(POWER(((C12-D12)/1000),2)+POWER(B12,2))+20*LOG10(A12)</f>
        <v>111.484909643294</v>
      </c>
    </row>
    <row r="13" customFormat="false" ht="15" hidden="false" customHeight="false" outlineLevel="0" collapsed="false">
      <c r="A13" s="0" t="n">
        <v>2600</v>
      </c>
      <c r="B13" s="0" t="n">
        <v>1</v>
      </c>
      <c r="C13" s="0" t="n">
        <v>20</v>
      </c>
      <c r="D13" s="0" t="n">
        <v>1.5</v>
      </c>
      <c r="E13" s="2" t="n">
        <f aca="false">32.4+10*LOG10(POWER(((C13-D13)/1000),2)+POWER(B13,2))+20*LOG10(A13)</f>
        <v>100.700953077983</v>
      </c>
      <c r="G13" s="0" t="n">
        <v>1</v>
      </c>
      <c r="H13" s="0" t="n">
        <v>2</v>
      </c>
      <c r="I13" s="0" t="n">
        <v>3</v>
      </c>
      <c r="J13" s="0" t="n">
        <v>4</v>
      </c>
      <c r="K13" s="0" t="n">
        <v>5</v>
      </c>
      <c r="L13" s="0" t="n">
        <v>6</v>
      </c>
      <c r="M13" s="0" t="n">
        <v>7</v>
      </c>
    </row>
    <row r="14" customFormat="false" ht="13.8" hidden="false" customHeight="false" outlineLevel="0" collapsed="false">
      <c r="A14" s="0" t="n">
        <v>2600</v>
      </c>
      <c r="B14" s="0" t="n">
        <v>2</v>
      </c>
      <c r="C14" s="0" t="n">
        <v>20</v>
      </c>
      <c r="D14" s="0" t="n">
        <v>1.5</v>
      </c>
      <c r="E14" s="2" t="n">
        <f aca="false">32.4+10*LOG10(POWER(((C14-D14)/1000),2)+POWER(B14,2))+20*LOG10(A14)</f>
        <v>106.720438450016</v>
      </c>
      <c r="G14" s="3" t="n">
        <v>69.6</v>
      </c>
      <c r="H14" s="3" t="n">
        <f aca="false">26.2*LN(150)</f>
        <v>131.278644705322</v>
      </c>
      <c r="I14" s="3" t="n">
        <f aca="false">20*LN(150/D21)</f>
        <v>8.10930216216329</v>
      </c>
      <c r="J14" s="3" t="n">
        <f aca="false">13.82*LN(MAX(30,I21))</f>
        <v>47.004547814571</v>
      </c>
      <c r="K14" s="3" t="n">
        <f aca="false">(44.9-6.55*LN(MAX(30,I21)))</f>
        <v>22.6221571501129</v>
      </c>
      <c r="L14" s="3" t="n">
        <f aca="false">POWER(LN(E21),L21)</f>
        <v>-1.6094379124341</v>
      </c>
      <c r="M14" s="3" t="n">
        <f aca="false">J21</f>
        <v>0.164465316738928</v>
      </c>
      <c r="N14" s="3" t="n">
        <f aca="false">K21</f>
        <v>-8.10930216216329</v>
      </c>
    </row>
    <row r="15" customFormat="false" ht="14.9" hidden="false" customHeight="false" outlineLevel="0" collapsed="false">
      <c r="A15" s="0" t="n">
        <v>2600</v>
      </c>
      <c r="B15" s="0" t="n">
        <v>3</v>
      </c>
      <c r="C15" s="0" t="n">
        <v>20</v>
      </c>
      <c r="D15" s="0" t="n">
        <v>1.5</v>
      </c>
      <c r="E15" s="2" t="n">
        <f aca="false">32.4+10*LOG10(POWER(((C15-D15)/1000),2)+POWER(B15,2))+20*LOG10(A15)</f>
        <v>110.24205720321</v>
      </c>
      <c r="L15" s="4"/>
    </row>
    <row r="16" customFormat="false" ht="14.9" hidden="false" customHeight="false" outlineLevel="0" collapsed="false">
      <c r="A16" s="0" t="n">
        <v>2600</v>
      </c>
      <c r="B16" s="0" t="n">
        <v>4</v>
      </c>
      <c r="C16" s="0" t="n">
        <v>20</v>
      </c>
      <c r="D16" s="0" t="n">
        <v>1.5</v>
      </c>
      <c r="E16" s="2" t="n">
        <f aca="false">32.4+10*LOG10(POWER(((C16-D16)/1000),2)+POWER(B16,2))+20*LOG10(A16)</f>
        <v>112.740759683286</v>
      </c>
      <c r="G16" s="0" t="n">
        <f aca="false">G14+H14-I14-J14+K14*L14-M14-N14</f>
        <v>117.300674195578</v>
      </c>
    </row>
    <row r="17" s="5" customFormat="true" ht="14.9" hidden="false" customHeight="false" outlineLevel="0" collapsed="false">
      <c r="A17" s="5" t="n">
        <v>2600</v>
      </c>
      <c r="B17" s="5" t="n">
        <v>5</v>
      </c>
      <c r="C17" s="5" t="n">
        <v>20</v>
      </c>
      <c r="D17" s="5" t="n">
        <v>1.5</v>
      </c>
      <c r="E17" s="2" t="n">
        <f aca="false">32.4+10*LOG10(POWER(((C17-D17)/1000),2)+POWER(B17,2))+20*LOG10(A17)</f>
        <v>114.678926500644</v>
      </c>
    </row>
    <row r="19" customFormat="false" ht="42" hidden="false" customHeight="false" outlineLevel="0" collapsed="false">
      <c r="A19" s="1" t="s">
        <v>2</v>
      </c>
      <c r="B19" s="1" t="s">
        <v>5</v>
      </c>
      <c r="C19" s="0" t="s">
        <v>6</v>
      </c>
      <c r="D19" s="1" t="s">
        <v>1</v>
      </c>
      <c r="E19" s="1" t="s">
        <v>7</v>
      </c>
      <c r="F19" s="1" t="s">
        <v>3</v>
      </c>
      <c r="G19" s="1" t="s">
        <v>4</v>
      </c>
      <c r="H19" s="1" t="s">
        <v>8</v>
      </c>
      <c r="I19" s="1" t="s">
        <v>9</v>
      </c>
      <c r="J19" s="5" t="s">
        <v>10</v>
      </c>
      <c r="K19" s="5" t="s">
        <v>11</v>
      </c>
      <c r="L19" s="5" t="s">
        <v>12</v>
      </c>
      <c r="M19" s="5" t="s">
        <v>13</v>
      </c>
      <c r="N19" s="1" t="s">
        <v>14</v>
      </c>
      <c r="O19" s="5" t="s">
        <v>15</v>
      </c>
    </row>
    <row r="20" customFormat="false" ht="13.8" hidden="false" customHeight="false" outlineLevel="0" collapsed="false">
      <c r="A20" s="0" t="s">
        <v>16</v>
      </c>
      <c r="B20" s="0" t="s">
        <v>17</v>
      </c>
      <c r="C20" s="0" t="s">
        <v>18</v>
      </c>
      <c r="D20" s="0" t="n">
        <v>800</v>
      </c>
      <c r="E20" s="0" t="n">
        <v>0.02</v>
      </c>
      <c r="F20" s="0" t="n">
        <v>20</v>
      </c>
      <c r="G20" s="0" t="n">
        <v>1.5</v>
      </c>
      <c r="H20" s="0" t="n">
        <f aca="false">MIN(F20,G20)</f>
        <v>1.5</v>
      </c>
      <c r="I20" s="0" t="n">
        <f aca="false">MAX(F20,G20)</f>
        <v>20</v>
      </c>
      <c r="J20" s="6" t="n">
        <f aca="false">(1.1*LN(D20)-0.7)*MIN(10,H20)-(1.56*LN(D20)-0.8)+MAX(0,20*LN(H20/10))</f>
        <v>0.351615055490115</v>
      </c>
      <c r="K20" s="6" t="n">
        <f aca="false">MIN(0,20*LN(I20/30))</f>
        <v>-8.10930216216329</v>
      </c>
      <c r="L20" s="0" t="n">
        <v>1</v>
      </c>
      <c r="M20" s="0" t="e">
        <f aca="false">1+(0.14+(1.87*POWER(10,-4))*D20+(1.07*POWER(10,-3)*I20))*POWER(LOG(E20/20),0.8)</f>
        <v>#NUM!</v>
      </c>
      <c r="N20" s="7" t="n">
        <f aca="false">32.4+(20*LN(D20))+(10*LN(POWER(E20,2)+POWER((I20-H20),2)/(POWER(10,6))))</f>
        <v>94.0339901101545</v>
      </c>
      <c r="O20" s="7" t="n">
        <v>6</v>
      </c>
      <c r="P20" s="7"/>
    </row>
    <row r="21" customFormat="false" ht="13.8" hidden="false" customHeight="false" outlineLevel="0" collapsed="false">
      <c r="A21" s="0" t="s">
        <v>19</v>
      </c>
      <c r="B21" s="0" t="s">
        <v>17</v>
      </c>
      <c r="C21" s="0" t="n">
        <v>1</v>
      </c>
      <c r="D21" s="0" t="n">
        <v>100</v>
      </c>
      <c r="E21" s="0" t="n">
        <v>0.2</v>
      </c>
      <c r="F21" s="0" t="n">
        <v>20</v>
      </c>
      <c r="G21" s="0" t="n">
        <v>1.5</v>
      </c>
      <c r="H21" s="0" t="n">
        <f aca="false">MIN(F21,G21)</f>
        <v>1.5</v>
      </c>
      <c r="I21" s="0" t="n">
        <f aca="false">MAX(F21,G21)</f>
        <v>20</v>
      </c>
      <c r="J21" s="6" t="n">
        <f aca="false">(1.1*LN(D21)-0.7)*MIN(10,H21)-(1.56*LN(D21)-0.8)+MAX(0,20*LN(H21/10))</f>
        <v>0.164465316738928</v>
      </c>
      <c r="K21" s="6" t="n">
        <f aca="false">MIN(0,20*LN(I21/30))</f>
        <v>-8.10930216216329</v>
      </c>
      <c r="L21" s="0" t="n">
        <v>1</v>
      </c>
      <c r="N21" s="7" t="n">
        <f aca="false">69.6+26.2*LN(150)-20*LN(150/D21)-13.82*LN(MAX(30,I21))+(44.9-6.55*LN(MAX(30,I21)))*POWER((LN(E21)),L21)-J21-K21</f>
        <v>117.300674195578</v>
      </c>
      <c r="O21" s="7" t="n">
        <v>388</v>
      </c>
      <c r="P21" s="8" t="n">
        <f aca="false">SUM(N21,O21)</f>
        <v>505.300674195578</v>
      </c>
    </row>
    <row r="22" customFormat="false" ht="13.8" hidden="false" customHeight="false" outlineLevel="0" collapsed="false">
      <c r="A22" s="0" t="s">
        <v>19</v>
      </c>
      <c r="B22" s="0" t="s">
        <v>17</v>
      </c>
      <c r="C22" s="0" t="n">
        <v>0</v>
      </c>
      <c r="D22" s="0" t="n">
        <v>100</v>
      </c>
      <c r="E22" s="0" t="n">
        <v>0.2</v>
      </c>
      <c r="F22" s="0" t="n">
        <v>20</v>
      </c>
      <c r="G22" s="0" t="n">
        <v>1.5</v>
      </c>
      <c r="H22" s="0" t="n">
        <f aca="false">MIN(F22,G22)</f>
        <v>1.5</v>
      </c>
      <c r="I22" s="0" t="n">
        <f aca="false">MAX(F22,G22)</f>
        <v>20</v>
      </c>
      <c r="J22" s="6" t="n">
        <f aca="false">(1.1*LN(D22)-0.7)*MIN(10,H22)-(1.56*LN(D22)-0.8)+MAX(0,20*LN(H22/10))</f>
        <v>0.164465316738928</v>
      </c>
      <c r="K22" s="6" t="n">
        <f aca="false">MIN(0,20*LN(I22/30))</f>
        <v>-8.10930216216329</v>
      </c>
      <c r="L22" s="0" t="n">
        <v>1</v>
      </c>
      <c r="N22" s="7" t="n">
        <f aca="false">69.6+26.2*LN(150)-20*LN(150/D22)-13.82*LN(MAX(30,I22))+(44.9-6.55*LN(MAX(30,I22)))*POWER((LN(E22)),L22)-J22-K22</f>
        <v>117.300674195578</v>
      </c>
      <c r="O22" s="7" t="n">
        <v>4648</v>
      </c>
      <c r="P22" s="8" t="n">
        <f aca="false">SUM(N22:O22)</f>
        <v>4765.30067419558</v>
      </c>
    </row>
    <row r="23" customFormat="false" ht="13.8" hidden="false" customHeight="false" outlineLevel="0" collapsed="false">
      <c r="A23" s="0" t="s">
        <v>19</v>
      </c>
      <c r="B23" s="0" t="s">
        <v>17</v>
      </c>
      <c r="C23" s="0" t="n">
        <v>1</v>
      </c>
      <c r="D23" s="0" t="n">
        <v>800</v>
      </c>
      <c r="E23" s="0" t="n">
        <v>0.2</v>
      </c>
      <c r="F23" s="0" t="n">
        <v>20</v>
      </c>
      <c r="G23" s="0" t="n">
        <v>1.5</v>
      </c>
      <c r="H23" s="0" t="n">
        <f aca="false">MIN(F23,G23)</f>
        <v>1.5</v>
      </c>
      <c r="I23" s="0" t="n">
        <f aca="false">MAX(F23,G23)</f>
        <v>20</v>
      </c>
      <c r="J23" s="6" t="n">
        <f aca="false">(1.1*LN(D23)-0.7)*MIN(10,H23)-(1.56*LN(D23)-0.8)+MAX(0,20*LN(H23/10))</f>
        <v>0.351615055490115</v>
      </c>
      <c r="K23" s="6" t="n">
        <f aca="false">MIN(0,20*LN(I23/30))</f>
        <v>-8.10930216216329</v>
      </c>
      <c r="L23" s="0" t="n">
        <v>1</v>
      </c>
      <c r="N23" s="7" t="n">
        <f aca="false">69.6+26.2*LN(D23)-13.82*LN(MAX(30,I23))+(44.9-6.55*LN(MAX(30,I23)))*POWER((LN(E23)),L23)-J23-K23</f>
        <v>169.081009178568</v>
      </c>
      <c r="O23" s="7" t="n">
        <v>388</v>
      </c>
      <c r="P23" s="8" t="n">
        <f aca="false">SUM(N23,O23)</f>
        <v>557.081009178568</v>
      </c>
    </row>
    <row r="24" customFormat="false" ht="13.8" hidden="false" customHeight="false" outlineLevel="0" collapsed="false">
      <c r="A24" s="0" t="s">
        <v>19</v>
      </c>
      <c r="B24" s="0" t="s">
        <v>17</v>
      </c>
      <c r="C24" s="0" t="n">
        <v>0</v>
      </c>
      <c r="D24" s="0" t="n">
        <v>800</v>
      </c>
      <c r="E24" s="0" t="n">
        <v>0.2</v>
      </c>
      <c r="F24" s="0" t="n">
        <v>20</v>
      </c>
      <c r="G24" s="0" t="n">
        <v>1.5</v>
      </c>
      <c r="H24" s="0" t="n">
        <f aca="false">MIN(F24,G24)</f>
        <v>1.5</v>
      </c>
      <c r="I24" s="0" t="n">
        <f aca="false">MAX(F24,G24)</f>
        <v>20</v>
      </c>
      <c r="J24" s="6" t="n">
        <f aca="false">(1.1*LN(D24)-0.7)*MIN(10,H24)-(1.56*LN(D24)-0.8)+MAX(0,20*LN(H24/10))</f>
        <v>0.351615055490115</v>
      </c>
      <c r="K24" s="6" t="n">
        <f aca="false">MIN(0,20*LN(I24/30))</f>
        <v>-8.10930216216329</v>
      </c>
      <c r="L24" s="0" t="n">
        <v>1</v>
      </c>
      <c r="N24" s="7" t="n">
        <f aca="false">69.6+26.2*LN(D24)-13.82*LN(MAX(30,I24))+(44.9-6.55*LN(MAX(30,I24)))*POWER((LN(E24)),L24)-J24-K24</f>
        <v>169.081009178568</v>
      </c>
      <c r="O24" s="7" t="n">
        <v>4648</v>
      </c>
      <c r="P24" s="8" t="n">
        <f aca="false">SUM(N24:O24)</f>
        <v>4817.08100917857</v>
      </c>
    </row>
    <row r="25" customFormat="false" ht="13.8" hidden="false" customHeight="false" outlineLevel="0" collapsed="false">
      <c r="A25" s="0" t="s">
        <v>19</v>
      </c>
      <c r="B25" s="0" t="s">
        <v>17</v>
      </c>
      <c r="C25" s="0" t="n">
        <v>1</v>
      </c>
      <c r="D25" s="0" t="n">
        <v>1800</v>
      </c>
      <c r="E25" s="0" t="n">
        <v>0.2</v>
      </c>
      <c r="F25" s="0" t="n">
        <v>20</v>
      </c>
      <c r="G25" s="0" t="n">
        <v>1.5</v>
      </c>
      <c r="H25" s="0" t="n">
        <f aca="false">MIN(F25,G25)</f>
        <v>1.5</v>
      </c>
      <c r="I25" s="0" t="n">
        <f aca="false">MAX(F25,G25)</f>
        <v>20</v>
      </c>
      <c r="J25" s="6" t="n">
        <f aca="false">(1.1*LN(D25)-0.7)*MIN(10,H25)-(1.56*LN(D25)-0.8)+MAX(0,20*LN(H25/10))</f>
        <v>0.424598774949583</v>
      </c>
      <c r="K25" s="6" t="n">
        <f aca="false">MIN(0,20*LN(I25/30))</f>
        <v>-8.10930216216329</v>
      </c>
      <c r="L25" s="0" t="n">
        <v>1</v>
      </c>
      <c r="N25" s="7" t="n">
        <f aca="false">46.3+33.9*LN(D25)-13.82*LN(MAX(30,I25))+(44.9-6.55*LN(MAX(30,I25)))*POWER((LN(E25)),L25)-J25-K25</f>
        <v>224.670070091885</v>
      </c>
      <c r="O25" s="7" t="n">
        <v>388</v>
      </c>
      <c r="P25" s="8" t="n">
        <f aca="false">SUM(N25,O25)</f>
        <v>612.670070091885</v>
      </c>
    </row>
    <row r="26" customFormat="false" ht="13.8" hidden="false" customHeight="false" outlineLevel="0" collapsed="false">
      <c r="A26" s="0" t="s">
        <v>19</v>
      </c>
      <c r="B26" s="0" t="s">
        <v>17</v>
      </c>
      <c r="C26" s="0" t="n">
        <v>0</v>
      </c>
      <c r="D26" s="0" t="n">
        <v>1800</v>
      </c>
      <c r="E26" s="0" t="n">
        <v>0.2</v>
      </c>
      <c r="F26" s="0" t="n">
        <v>20</v>
      </c>
      <c r="G26" s="0" t="n">
        <v>1.5</v>
      </c>
      <c r="H26" s="0" t="n">
        <f aca="false">MIN(F26,G26)</f>
        <v>1.5</v>
      </c>
      <c r="I26" s="0" t="n">
        <f aca="false">MAX(F26,G26)</f>
        <v>20</v>
      </c>
      <c r="J26" s="6" t="n">
        <f aca="false">(1.1*LN(D26)-0.7)*MIN(10,H26)-(1.56*LN(D26)-0.8)+MAX(0,20*LN(H26/10))</f>
        <v>0.424598774949583</v>
      </c>
      <c r="K26" s="6" t="n">
        <f aca="false">MIN(0,20*LN(I26/30))</f>
        <v>-8.10930216216329</v>
      </c>
      <c r="L26" s="0" t="n">
        <v>1</v>
      </c>
      <c r="N26" s="7" t="n">
        <f aca="false">46.3+33.9*LN(D26)-13.82*LN(MAX(30,I26))+(44.9-6.55*LN(MAX(30,I26)))*POWER((LN(E26)),L26)-J26-K26</f>
        <v>224.670070091885</v>
      </c>
      <c r="O26" s="7" t="n">
        <v>4648</v>
      </c>
      <c r="P26" s="8" t="n">
        <f aca="false">SUM(N26:O26)</f>
        <v>4872.67007009189</v>
      </c>
    </row>
    <row r="27" customFormat="false" ht="13.8" hidden="false" customHeight="false" outlineLevel="0" collapsed="false">
      <c r="A27" s="0" t="s">
        <v>19</v>
      </c>
      <c r="B27" s="0" t="s">
        <v>17</v>
      </c>
      <c r="C27" s="0" t="n">
        <v>0</v>
      </c>
      <c r="D27" s="0" t="n">
        <v>2100</v>
      </c>
      <c r="E27" s="0" t="n">
        <v>0.2</v>
      </c>
      <c r="F27" s="0" t="n">
        <v>20</v>
      </c>
      <c r="G27" s="0" t="n">
        <v>1.5</v>
      </c>
      <c r="H27" s="0" t="n">
        <f aca="false">MIN(F27,G27)</f>
        <v>1.5</v>
      </c>
      <c r="I27" s="0" t="n">
        <f aca="false">MAX(F27,G27)</f>
        <v>20</v>
      </c>
      <c r="J27" s="6" t="n">
        <f aca="false">(1.1*LN(D27)-0.7)*MIN(10,H27)-(1.56*LN(D27)-0.8)+MAX(0,20*LN(H27/10))</f>
        <v>0.438472336134035</v>
      </c>
      <c r="K27" s="6" t="n">
        <f aca="false">MIN(0,20*LN(I27/30))</f>
        <v>-8.10930216216329</v>
      </c>
      <c r="L27" s="0" t="n">
        <v>1</v>
      </c>
      <c r="N27" s="7" t="n">
        <f aca="false">46.3+33.9*LN(2000)+10*LN(D27/2000)-13.82*LN(MAX(30,I27))+(44.9-6.55*LN(MAX(30,I27)))*POWER((LN(E27)),L27)-J27-K27</f>
        <v>228.715819653195</v>
      </c>
      <c r="O27" s="7" t="n">
        <v>388</v>
      </c>
      <c r="P27" s="8" t="n">
        <f aca="false">SUM(N27,O27)</f>
        <v>616.715819653195</v>
      </c>
    </row>
    <row r="28" customFormat="false" ht="13.8" hidden="false" customHeight="false" outlineLevel="0" collapsed="false">
      <c r="A28" s="0" t="s">
        <v>19</v>
      </c>
      <c r="B28" s="0" t="s">
        <v>17</v>
      </c>
      <c r="C28" s="0" t="n">
        <v>0</v>
      </c>
      <c r="D28" s="0" t="n">
        <v>2100</v>
      </c>
      <c r="E28" s="0" t="n">
        <v>0.2</v>
      </c>
      <c r="F28" s="0" t="n">
        <v>20</v>
      </c>
      <c r="G28" s="0" t="n">
        <v>1.5</v>
      </c>
      <c r="H28" s="0" t="n">
        <f aca="false">MIN(F28,G28)</f>
        <v>1.5</v>
      </c>
      <c r="I28" s="0" t="n">
        <f aca="false">MAX(F28,G28)</f>
        <v>20</v>
      </c>
      <c r="J28" s="6" t="n">
        <f aca="false">(1.1*LN(D28)-0.7)*MIN(10,H28)-(1.56*LN(D28)-0.8)+MAX(0,20*LN(H28/10))</f>
        <v>0.438472336134035</v>
      </c>
      <c r="K28" s="6" t="n">
        <f aca="false">MIN(0,20*LN(I28/30))</f>
        <v>-8.10930216216329</v>
      </c>
      <c r="L28" s="0" t="n">
        <v>1</v>
      </c>
      <c r="N28" s="7" t="n">
        <f aca="false">46.3+33.9*LN(D28)-13.82*LN(MAX(30,I28))+(44.9-6.55*LN(MAX(30,I28)))*POWER((LN(E28)),L28)-J28-K28</f>
        <v>229.881904576845</v>
      </c>
      <c r="O28" s="7" t="n">
        <v>4648</v>
      </c>
      <c r="P28" s="8" t="n">
        <f aca="false">SUM(N28:O28)</f>
        <v>4877.88190457685</v>
      </c>
    </row>
    <row r="29" customFormat="false" ht="13.8" hidden="false" customHeight="false" outlineLevel="0" collapsed="false">
      <c r="A29" s="9" t="s">
        <v>19</v>
      </c>
      <c r="B29" s="9" t="s">
        <v>17</v>
      </c>
      <c r="C29" s="9" t="n">
        <v>1</v>
      </c>
      <c r="D29" s="9" t="n">
        <v>1800</v>
      </c>
      <c r="E29" s="9" t="n">
        <v>0.09</v>
      </c>
      <c r="F29" s="9" t="n">
        <v>20</v>
      </c>
      <c r="G29" s="9" t="n">
        <v>1.5</v>
      </c>
      <c r="H29" s="9" t="n">
        <f aca="false">MIN(F29,G29)</f>
        <v>1.5</v>
      </c>
      <c r="I29" s="9" t="n">
        <f aca="false">MAX(F29,G29)</f>
        <v>20</v>
      </c>
      <c r="J29" s="10" t="n">
        <f aca="false">(1.1*LN(D29)-0.7)*MIN(10,H29)-(1.56*LN(D29)-0.8)+MAX(0,20*LN(H29/10))</f>
        <v>0.424598774949583</v>
      </c>
      <c r="K29" s="10" t="n">
        <f aca="false">MIN(0,20*LN(I29/30))</f>
        <v>-8.10930216216329</v>
      </c>
      <c r="L29" s="9" t="n">
        <v>1</v>
      </c>
      <c r="M29" s="9"/>
      <c r="N29" s="11" t="n">
        <f aca="false">46.3+33.9*LN(D29)-13.82*LN(MAX(30,I29))+(44.9-6.55*LN(MAX(30,I29)))*POWER((LN(E29)),L29)-J29-K29</f>
        <v>206.606103502472</v>
      </c>
      <c r="O29" s="11" t="n">
        <v>388</v>
      </c>
      <c r="P29" s="12" t="n">
        <f aca="false">SUM(N29,O29)</f>
        <v>594.606103502472</v>
      </c>
    </row>
    <row r="30" customFormat="false" ht="13.8" hidden="false" customHeight="false" outlineLevel="0" collapsed="false">
      <c r="A30" s="9" t="s">
        <v>19</v>
      </c>
      <c r="B30" s="9" t="s">
        <v>17</v>
      </c>
      <c r="C30" s="9" t="n">
        <v>0</v>
      </c>
      <c r="D30" s="9" t="n">
        <v>1800</v>
      </c>
      <c r="E30" s="9" t="n">
        <v>0.09</v>
      </c>
      <c r="F30" s="9" t="n">
        <v>20</v>
      </c>
      <c r="G30" s="9" t="n">
        <v>1.5</v>
      </c>
      <c r="H30" s="9" t="n">
        <f aca="false">MIN(F30,G30)</f>
        <v>1.5</v>
      </c>
      <c r="I30" s="9" t="n">
        <f aca="false">MAX(F30,G30)</f>
        <v>20</v>
      </c>
      <c r="J30" s="10" t="n">
        <f aca="false">(1.1*LN(D30)-0.7)*MIN(10,H30)-(1.56*LN(D30)-0.8)+MAX(0,20*LN(H30/10))</f>
        <v>0.424598774949583</v>
      </c>
      <c r="K30" s="10" t="n">
        <f aca="false">MIN(0,20*LN(I30/30))</f>
        <v>-8.10930216216329</v>
      </c>
      <c r="L30" s="9" t="n">
        <v>1</v>
      </c>
      <c r="M30" s="9"/>
      <c r="N30" s="11" t="n">
        <f aca="false">46.3+33.9*LN(D30)-13.82*LN(MAX(30,I30))+(44.9-6.55*LN(MAX(30,I30)))*POWER((LN(E30)),L30)-J30-K30</f>
        <v>206.606103502472</v>
      </c>
      <c r="O30" s="11" t="n">
        <v>4648</v>
      </c>
      <c r="P30" s="12" t="n">
        <f aca="false">SUM(N30:O30)</f>
        <v>4854.60610350247</v>
      </c>
    </row>
    <row r="31" customFormat="false" ht="13.8" hidden="false" customHeight="false" outlineLevel="0" collapsed="false"/>
    <row r="32" customFormat="false" ht="13.8" hidden="false" customHeight="false" outlineLevel="0" collapsed="false">
      <c r="A32" s="0" t="s">
        <v>19</v>
      </c>
      <c r="B32" s="0" t="s">
        <v>20</v>
      </c>
      <c r="C32" s="0" t="n">
        <v>1</v>
      </c>
      <c r="D32" s="0" t="n">
        <v>800</v>
      </c>
      <c r="E32" s="0" t="n">
        <v>0.2</v>
      </c>
      <c r="F32" s="0" t="n">
        <v>20</v>
      </c>
      <c r="G32" s="0" t="n">
        <v>1.5</v>
      </c>
      <c r="H32" s="0" t="n">
        <f aca="false">MIN(F32,G32)</f>
        <v>1.5</v>
      </c>
      <c r="I32" s="0" t="n">
        <f aca="false">MAX(F32,G32)</f>
        <v>20</v>
      </c>
      <c r="J32" s="6" t="n">
        <f aca="false">(1.1*LN(D32)-0.7)*MIN(10,H32)-(1.56*LN(D32)-0.8)+MAX(0,20*LN(H32/10))</f>
        <v>0.351615055490115</v>
      </c>
      <c r="K32" s="6" t="n">
        <f aca="false">MIN(0,20*LN(I32/30))</f>
        <v>-8.10930216216329</v>
      </c>
      <c r="L32" s="0" t="n">
        <v>1</v>
      </c>
      <c r="N32" s="7" t="n">
        <f aca="false">N23-2*POWER((LN((MIN(MAX(150,D32),2000))/28)),2)-5.4</f>
        <v>141.203740874773</v>
      </c>
      <c r="O32" s="7" t="n">
        <v>388</v>
      </c>
      <c r="P32" s="8" t="n">
        <f aca="false">SUM(N32:O32)</f>
        <v>529.203740874773</v>
      </c>
    </row>
    <row r="33" customFormat="false" ht="13.8" hidden="false" customHeight="false" outlineLevel="0" collapsed="false">
      <c r="A33" s="0" t="s">
        <v>19</v>
      </c>
      <c r="B33" s="0" t="s">
        <v>20</v>
      </c>
      <c r="C33" s="0" t="n">
        <v>0</v>
      </c>
      <c r="D33" s="0" t="n">
        <v>800</v>
      </c>
      <c r="E33" s="0" t="n">
        <v>0.2</v>
      </c>
      <c r="F33" s="0" t="n">
        <v>20</v>
      </c>
      <c r="G33" s="0" t="n">
        <v>1.5</v>
      </c>
      <c r="H33" s="0" t="n">
        <f aca="false">MIN(F33,G33)</f>
        <v>1.5</v>
      </c>
      <c r="I33" s="0" t="n">
        <f aca="false">MAX(F33,G33)</f>
        <v>20</v>
      </c>
      <c r="J33" s="6" t="n">
        <f aca="false">(1.1*LN(D33)-0.7)*MIN(10,H33)-(1.56*LN(D33)-0.8)+MAX(0,20*LN(H33/10))</f>
        <v>0.351615055490115</v>
      </c>
      <c r="K33" s="6" t="n">
        <f aca="false">MIN(0,20*LN(I33/30))</f>
        <v>-8.10930216216329</v>
      </c>
      <c r="L33" s="0" t="n">
        <v>1</v>
      </c>
      <c r="N33" s="7" t="n">
        <f aca="false">N24-2*POWER((LN((MIN(MAX(150,D33),2000))/28)),2)-5.4</f>
        <v>141.203740874773</v>
      </c>
      <c r="O33" s="7" t="n">
        <v>4648</v>
      </c>
      <c r="P33" s="8" t="n">
        <f aca="false">SUM(N33:O33)</f>
        <v>4789.20374087477</v>
      </c>
    </row>
    <row r="34" customFormat="false" ht="13.8" hidden="false" customHeight="false" outlineLevel="0" collapsed="false">
      <c r="A34" s="0" t="s">
        <v>19</v>
      </c>
      <c r="B34" s="0" t="s">
        <v>21</v>
      </c>
      <c r="C34" s="0" t="n">
        <v>1</v>
      </c>
      <c r="D34" s="0" t="n">
        <v>1800</v>
      </c>
      <c r="E34" s="0" t="n">
        <v>0.2</v>
      </c>
      <c r="F34" s="0" t="n">
        <v>20</v>
      </c>
      <c r="G34" s="0" t="n">
        <v>1.5</v>
      </c>
      <c r="H34" s="0" t="n">
        <f aca="false">MIN(F34,G34)</f>
        <v>1.5</v>
      </c>
      <c r="I34" s="0" t="n">
        <f aca="false">MAX(F34,G34)</f>
        <v>20</v>
      </c>
      <c r="J34" s="6" t="n">
        <f aca="false">(1.1*LN(D34)-0.7)*MIN(10,H34)-(1.56*LN(D34)-0.8)+MAX(0,20*LN(H34/10))</f>
        <v>0.424598774949583</v>
      </c>
      <c r="K34" s="6" t="n">
        <f aca="false">MIN(0,20*LN(I34/30))</f>
        <v>-8.10930216216329</v>
      </c>
      <c r="L34" s="0" t="n">
        <v>1</v>
      </c>
      <c r="N34" s="7" t="n">
        <f aca="false">N25-4.78*POWER(LN(   MIN( MAX(150, D34) ,2000) ),2)+18.33*LN(MIN(MAX(150,D34),2000))-40.94</f>
        <v>52.5679015477987</v>
      </c>
      <c r="O34" s="7" t="n">
        <v>388</v>
      </c>
      <c r="P34" s="8" t="n">
        <f aca="false">SUM(N34:O34)</f>
        <v>440.567901547799</v>
      </c>
    </row>
    <row r="35" customFormat="false" ht="13.8" hidden="false" customHeight="false" outlineLevel="0" collapsed="false">
      <c r="J35" s="6"/>
      <c r="K35" s="6"/>
      <c r="N35" s="7"/>
      <c r="O35" s="7"/>
      <c r="P35" s="8"/>
    </row>
    <row r="36" customFormat="false" ht="13.8" hidden="false" customHeight="false" outlineLevel="0" collapsed="false">
      <c r="A36" s="0" t="s">
        <v>19</v>
      </c>
      <c r="B36" s="0" t="s">
        <v>17</v>
      </c>
      <c r="C36" s="0" t="n">
        <v>1</v>
      </c>
      <c r="D36" s="0" t="n">
        <v>800</v>
      </c>
      <c r="E36" s="0" t="n">
        <v>0.5</v>
      </c>
      <c r="F36" s="0" t="n">
        <v>20</v>
      </c>
      <c r="G36" s="0" t="n">
        <v>1.5</v>
      </c>
      <c r="H36" s="0" t="n">
        <f aca="false">MIN(F36,G36)</f>
        <v>1.5</v>
      </c>
      <c r="I36" s="0" t="n">
        <f aca="false">MAX(F36,G36)</f>
        <v>20</v>
      </c>
      <c r="J36" s="6" t="n">
        <f aca="false">(1.1*LN(D36)-0.7)*MIN(10,H36)-(1.56*LN(D36)-0.8)+MAX(0,20*LN(H36/10))</f>
        <v>0.351615055490115</v>
      </c>
      <c r="K36" s="6" t="n">
        <f aca="false">MIN(0,20*LN(I36/30))</f>
        <v>-8.10930216216329</v>
      </c>
      <c r="L36" s="0" t="n">
        <v>1</v>
      </c>
      <c r="N36" s="7" t="n">
        <f aca="false">69.6+26.2*LN(D36)-13.82*LN(MAX(30,I36))+(44.9-6.55*LN(MAX(30,I36)))*POWER((LN(E36)),L36)-J36-K36</f>
        <v>189.809482110217</v>
      </c>
      <c r="O36" s="7" t="n">
        <v>388</v>
      </c>
      <c r="P36" s="8" t="n">
        <f aca="false">SUM(N36,O36)</f>
        <v>577.809482110217</v>
      </c>
    </row>
    <row r="37" customFormat="false" ht="13.8" hidden="false" customHeight="false" outlineLevel="0" collapsed="false">
      <c r="A37" s="0" t="s">
        <v>19</v>
      </c>
      <c r="B37" s="0" t="s">
        <v>20</v>
      </c>
      <c r="C37" s="0" t="n">
        <v>1</v>
      </c>
      <c r="D37" s="0" t="n">
        <v>800</v>
      </c>
      <c r="E37" s="0" t="n">
        <v>0.5</v>
      </c>
      <c r="F37" s="0" t="n">
        <v>20</v>
      </c>
      <c r="G37" s="0" t="n">
        <v>1.5</v>
      </c>
      <c r="H37" s="0" t="n">
        <f aca="false">MIN(F37,G37)</f>
        <v>1.5</v>
      </c>
      <c r="I37" s="0" t="n">
        <f aca="false">MAX(F37,G37)</f>
        <v>20</v>
      </c>
      <c r="J37" s="6" t="n">
        <f aca="false">(1.1*LN(D37)-0.7)*MIN(10,H37)-(1.56*LN(D37)-0.8)+MAX(0,20*LN(H37/10))</f>
        <v>0.351615055490115</v>
      </c>
      <c r="K37" s="6" t="n">
        <f aca="false">MIN(0,20*LN(I37/30))</f>
        <v>-8.10930216216329</v>
      </c>
      <c r="L37" s="0" t="n">
        <v>1</v>
      </c>
      <c r="N37" s="7" t="n">
        <f aca="false">N36-2*POWER((LN((MIN(MAX(150,D37),2000))/28)),2)-5.4</f>
        <v>161.932213806422</v>
      </c>
      <c r="O37" s="7" t="n">
        <v>112</v>
      </c>
      <c r="P37" s="8" t="n">
        <f aca="false">SUM(N37:O37)</f>
        <v>273.932213806422</v>
      </c>
    </row>
    <row r="38" customFormat="false" ht="13.8" hidden="false" customHeight="false" outlineLevel="0" collapsed="false">
      <c r="A38" s="0" t="s">
        <v>19</v>
      </c>
      <c r="B38" s="0" t="s">
        <v>20</v>
      </c>
      <c r="C38" s="0" t="n">
        <v>0</v>
      </c>
      <c r="D38" s="0" t="n">
        <v>800</v>
      </c>
      <c r="E38" s="0" t="n">
        <v>0.5</v>
      </c>
      <c r="F38" s="0" t="n">
        <v>20</v>
      </c>
      <c r="G38" s="0" t="n">
        <v>1.5</v>
      </c>
      <c r="H38" s="0" t="n">
        <f aca="false">MIN(F38,G38)</f>
        <v>1.5</v>
      </c>
      <c r="I38" s="0" t="n">
        <f aca="false">MAX(F38,G38)</f>
        <v>20</v>
      </c>
      <c r="J38" s="6" t="n">
        <f aca="false">(1.1*LN(D38)-0.7)*MIN(10,H38)-(1.56*LN(D38)-0.8)+MAX(0,20*LN(H38/10))</f>
        <v>0.351615055490115</v>
      </c>
      <c r="K38" s="6" t="n">
        <f aca="false">MIN(0,20*LN(I38/30))</f>
        <v>-8.10930216216329</v>
      </c>
      <c r="L38" s="0" t="n">
        <v>1</v>
      </c>
      <c r="N38" s="7" t="n">
        <f aca="false">N36-2*POWER((LN((MIN(MAX(150,D38),2000))/28)),2)-5.4</f>
        <v>161.932213806422</v>
      </c>
      <c r="O38" s="7" t="n">
        <v>184</v>
      </c>
      <c r="P38" s="8" t="n">
        <f aca="false">SUM(N38:O38)</f>
        <v>345.932213806423</v>
      </c>
    </row>
    <row r="39" customFormat="false" ht="13.8" hidden="false" customHeight="false" outlineLevel="0" collapsed="false">
      <c r="A39" s="0" t="s">
        <v>19</v>
      </c>
      <c r="B39" s="0" t="s">
        <v>21</v>
      </c>
      <c r="C39" s="0" t="n">
        <v>1</v>
      </c>
      <c r="D39" s="0" t="n">
        <v>1800</v>
      </c>
      <c r="E39" s="0" t="n">
        <v>0.5</v>
      </c>
      <c r="F39" s="0" t="n">
        <v>20</v>
      </c>
      <c r="G39" s="0" t="n">
        <v>1.5</v>
      </c>
      <c r="H39" s="0" t="n">
        <f aca="false">MIN(F39,G39)</f>
        <v>1.5</v>
      </c>
      <c r="I39" s="0" t="n">
        <f aca="false">MAX(F39,G39)</f>
        <v>20</v>
      </c>
      <c r="J39" s="6" t="n">
        <f aca="false">(1.1*LN(D39)-0.7)*MIN(10,H39)-(1.56*LN(D39)-0.8)+MAX(0,20*LN(H39/10))</f>
        <v>0.424598774949583</v>
      </c>
      <c r="K39" s="6" t="n">
        <f aca="false">MIN(0,20*LN(I39/30))</f>
        <v>-8.10930216216329</v>
      </c>
      <c r="L39" s="0" t="n">
        <v>1</v>
      </c>
      <c r="N39" s="7" t="n">
        <f aca="false">N25-4.78*POWER(LN(   MIN( MAX(150, D39) ,2000) ),2)+18.33*LN(MIN(MAX(150,D39),2000))-40.94</f>
        <v>52.5679015477987</v>
      </c>
      <c r="O39" s="7"/>
    </row>
    <row r="40" customFormat="false" ht="13.8" hidden="false" customHeight="false" outlineLevel="0" collapsed="false"/>
    <row r="41" customFormat="false" ht="13.8" hidden="false" customHeight="false" outlineLevel="0" collapsed="false"/>
    <row r="52" s="5" customFormat="true" ht="56.25" hidden="false" customHeight="false" outlineLevel="0" collapsed="false">
      <c r="A52" s="5" t="s">
        <v>22</v>
      </c>
      <c r="B52" s="5" t="s">
        <v>23</v>
      </c>
      <c r="C52" s="5" t="s">
        <v>24</v>
      </c>
      <c r="D52" s="5" t="s">
        <v>25</v>
      </c>
      <c r="E52" s="5" t="s">
        <v>26</v>
      </c>
      <c r="F52" s="5" t="s">
        <v>27</v>
      </c>
      <c r="G52" s="5" t="s">
        <v>28</v>
      </c>
      <c r="H52" s="5" t="s">
        <v>29</v>
      </c>
      <c r="I52" s="5" t="s">
        <v>30</v>
      </c>
      <c r="J52" s="5" t="s">
        <v>31</v>
      </c>
      <c r="K52" s="5" t="s">
        <v>32</v>
      </c>
      <c r="L52" s="5" t="s">
        <v>33</v>
      </c>
      <c r="M52" s="5" t="s">
        <v>34</v>
      </c>
    </row>
    <row r="53" s="13" customFormat="true" ht="13.8" hidden="false" customHeight="false" outlineLevel="0" collapsed="false">
      <c r="A53" s="13" t="n">
        <f aca="false">4*G53*M53*E53/(300000000)</f>
        <v>700</v>
      </c>
      <c r="C53" s="14" t="n">
        <f aca="false">22*LOG10(F53)+28+20*LOG10(E53/1000000000)</f>
        <v>98.2587009823979</v>
      </c>
      <c r="D53" s="14"/>
      <c r="E53" s="15" t="n">
        <v>3500000000</v>
      </c>
      <c r="F53" s="13" t="n">
        <v>500</v>
      </c>
      <c r="G53" s="13" t="n">
        <v>10</v>
      </c>
      <c r="H53" s="13" t="s">
        <v>35</v>
      </c>
      <c r="I53" s="13" t="s">
        <v>36</v>
      </c>
      <c r="J53" s="13" t="s">
        <v>36</v>
      </c>
      <c r="K53" s="13" t="s">
        <v>37</v>
      </c>
      <c r="L53" s="13" t="s">
        <v>38</v>
      </c>
      <c r="M53" s="13" t="n">
        <v>1.5</v>
      </c>
    </row>
    <row r="54" s="13" customFormat="true" ht="13.8" hidden="false" customHeight="false" outlineLevel="0" collapsed="false">
      <c r="A54" s="13" t="n">
        <f aca="false">4*G54*M54*E54/(300000000)</f>
        <v>700</v>
      </c>
      <c r="C54" s="14" t="n">
        <f aca="false">40*LOG10(F54)+7.8-18*LOG10(G54)-18*LOG10(M54)+2*LOG10(E54/1000000000)</f>
        <v>107.718493425698</v>
      </c>
      <c r="D54" s="14"/>
      <c r="E54" s="15" t="n">
        <v>3500000000</v>
      </c>
      <c r="F54" s="13" t="n">
        <v>1000</v>
      </c>
      <c r="G54" s="13" t="n">
        <v>10</v>
      </c>
      <c r="H54" s="13" t="s">
        <v>35</v>
      </c>
      <c r="I54" s="13" t="s">
        <v>36</v>
      </c>
      <c r="J54" s="13" t="s">
        <v>36</v>
      </c>
      <c r="K54" s="13" t="s">
        <v>37</v>
      </c>
      <c r="L54" s="13" t="s">
        <v>38</v>
      </c>
      <c r="M54" s="13" t="n">
        <v>1.5</v>
      </c>
    </row>
    <row r="55" s="13" customFormat="true" ht="13.8" hidden="false" customHeight="false" outlineLevel="0" collapsed="false">
      <c r="A55" s="13" t="s">
        <v>36</v>
      </c>
      <c r="C55" s="14" t="n">
        <f aca="false">(36.7*LOG10(F55)+22.7+26*LOG10(E55/1000000000))</f>
        <v>135.897968312239</v>
      </c>
      <c r="D55" s="14"/>
      <c r="E55" s="15" t="n">
        <v>3500000000</v>
      </c>
      <c r="F55" s="13" t="n">
        <v>500</v>
      </c>
      <c r="G55" s="13" t="n">
        <v>10</v>
      </c>
      <c r="H55" s="13" t="s">
        <v>35</v>
      </c>
      <c r="I55" s="13" t="s">
        <v>36</v>
      </c>
      <c r="J55" s="13" t="s">
        <v>36</v>
      </c>
      <c r="K55" s="13" t="s">
        <v>37</v>
      </c>
      <c r="L55" s="13" t="s">
        <v>39</v>
      </c>
      <c r="M55" s="13" t="n">
        <v>1.5</v>
      </c>
    </row>
    <row r="56" s="16" customFormat="true" ht="13.8" hidden="false" customHeight="false" outlineLevel="0" collapsed="false">
      <c r="A56" s="16" t="n">
        <f aca="false">4*G56*M56*E56/(300000000)</f>
        <v>1750</v>
      </c>
      <c r="C56" s="17" t="n">
        <f aca="false">22*LOG10(F56)+28+20*LOG10(E56/1000000000)</f>
        <v>98.2587009823979</v>
      </c>
      <c r="D56" s="17"/>
      <c r="E56" s="18" t="n">
        <v>3500000000</v>
      </c>
      <c r="F56" s="16" t="n">
        <v>500</v>
      </c>
      <c r="G56" s="16" t="n">
        <v>25</v>
      </c>
      <c r="H56" s="16" t="s">
        <v>40</v>
      </c>
      <c r="I56" s="16" t="n">
        <v>20</v>
      </c>
      <c r="J56" s="16" t="n">
        <v>20</v>
      </c>
      <c r="K56" s="16" t="s">
        <v>37</v>
      </c>
      <c r="L56" s="16" t="s">
        <v>38</v>
      </c>
      <c r="M56" s="16" t="n">
        <v>1.5</v>
      </c>
    </row>
    <row r="57" s="16" customFormat="true" ht="13.8" hidden="false" customHeight="false" outlineLevel="0" collapsed="false">
      <c r="A57" s="16" t="n">
        <f aca="false">4*G57*M57*E57/(300000000)</f>
        <v>1750</v>
      </c>
      <c r="C57" s="17" t="n">
        <f aca="false">40*LOG10(F57)+7.8-18*LOG10(G57)-18*LOG10(M57)+2*LOG10(E57/1000000000)</f>
        <v>112.596773096161</v>
      </c>
      <c r="D57" s="17"/>
      <c r="E57" s="18" t="n">
        <v>3500000000</v>
      </c>
      <c r="F57" s="16" t="n">
        <v>2000</v>
      </c>
      <c r="G57" s="16" t="n">
        <v>25</v>
      </c>
      <c r="H57" s="16" t="s">
        <v>40</v>
      </c>
      <c r="I57" s="16" t="n">
        <v>20</v>
      </c>
      <c r="J57" s="16" t="n">
        <v>20</v>
      </c>
      <c r="K57" s="16" t="s">
        <v>37</v>
      </c>
      <c r="L57" s="16" t="s">
        <v>38</v>
      </c>
      <c r="M57" s="16" t="n">
        <v>1.5</v>
      </c>
    </row>
    <row r="58" s="16" customFormat="true" ht="13.8" hidden="false" customHeight="false" outlineLevel="0" collapsed="false">
      <c r="A58" s="16" t="n">
        <f aca="false">4*G58*M58*E58/(300000000)</f>
        <v>1750</v>
      </c>
      <c r="C58" s="17" t="n">
        <f aca="false">161.04-7.1*LOG(J58)+7.5*LOG10(I58)-(24.37-3.7*(I58/G58)^2)*LOG10(G58)+(43.42-3.1*LOG10(G58))*(LOG10(F58)-3)+20*LOG10(E58/1000000000)-(3.2*(LOG10(11.75*M58))^2-4.97)</f>
        <v>141.685215861423</v>
      </c>
      <c r="D58" s="17"/>
      <c r="E58" s="18" t="n">
        <v>3500000000</v>
      </c>
      <c r="F58" s="16" t="n">
        <v>1000</v>
      </c>
      <c r="G58" s="16" t="n">
        <v>25</v>
      </c>
      <c r="H58" s="16" t="s">
        <v>40</v>
      </c>
      <c r="I58" s="16" t="n">
        <v>20</v>
      </c>
      <c r="J58" s="16" t="n">
        <v>20</v>
      </c>
      <c r="K58" s="16" t="s">
        <v>37</v>
      </c>
      <c r="L58" s="16" t="s">
        <v>39</v>
      </c>
      <c r="M58" s="16" t="n">
        <v>1.5</v>
      </c>
    </row>
    <row r="59" s="19" customFormat="true" ht="13.8" hidden="false" customHeight="false" outlineLevel="0" collapsed="false">
      <c r="A59" s="19" t="n">
        <f aca="false">4*G59*M59*E59/(300000000)</f>
        <v>2450</v>
      </c>
      <c r="B59" s="20" t="n">
        <f aca="false">2*PI()*G59*M59*E59/(300000000)</f>
        <v>3848.4510006475</v>
      </c>
      <c r="C59" s="20" t="n">
        <f aca="false">20*LOG10(40*PI()*F59*(E59/1000000000)/3)+MIN(0.03*I59^1.72, 10)*LOG10(F59)-MIN(0.044*I59^1.72,14.77)+0.002*LOG10(I59)*F59</f>
        <v>107.737247390203</v>
      </c>
      <c r="D59" s="20"/>
      <c r="E59" s="21" t="n">
        <v>3500000000</v>
      </c>
      <c r="F59" s="19" t="n">
        <v>1000</v>
      </c>
      <c r="G59" s="19" t="n">
        <v>35</v>
      </c>
      <c r="H59" s="19" t="s">
        <v>40</v>
      </c>
      <c r="I59" s="19" t="n">
        <v>10</v>
      </c>
      <c r="J59" s="19" t="n">
        <v>20</v>
      </c>
      <c r="K59" s="19" t="s">
        <v>41</v>
      </c>
      <c r="L59" s="19" t="s">
        <v>38</v>
      </c>
      <c r="M59" s="19" t="n">
        <v>1.5</v>
      </c>
    </row>
    <row r="60" s="19" customFormat="true" ht="13.8" hidden="false" customHeight="false" outlineLevel="0" collapsed="false">
      <c r="A60" s="19" t="n">
        <f aca="false">4*G60*M60*E60/(300000000)</f>
        <v>2450</v>
      </c>
      <c r="B60" s="20" t="n">
        <f aca="false">2*PI()*G60*M60*E60/(300000000)</f>
        <v>3848.4510006475</v>
      </c>
      <c r="C60" s="20" t="n">
        <f aca="false">(20*LOG10(40*PI()*B60*(E60/1000000000)/3)+MIN(0.03*I60^1.72, 10)*LOG10(B60)-MIN(0.044*I60^1.72,14.77)+0.002*LOG10(I60)*B60)</f>
        <v>126.06135593615</v>
      </c>
      <c r="D60" s="20" t="n">
        <f aca="false">C60+40*LOG10(F60/B60)</f>
        <v>126.732317133481</v>
      </c>
      <c r="E60" s="21" t="n">
        <v>3500000000</v>
      </c>
      <c r="F60" s="19" t="n">
        <v>4000</v>
      </c>
      <c r="G60" s="19" t="n">
        <v>35</v>
      </c>
      <c r="H60" s="19" t="s">
        <v>40</v>
      </c>
      <c r="I60" s="19" t="n">
        <v>10</v>
      </c>
      <c r="J60" s="19" t="n">
        <v>20</v>
      </c>
      <c r="K60" s="22" t="s">
        <v>41</v>
      </c>
      <c r="L60" s="19" t="s">
        <v>38</v>
      </c>
      <c r="M60" s="19" t="n">
        <v>1.5</v>
      </c>
    </row>
    <row r="61" s="19" customFormat="true" ht="13.8" hidden="false" customHeight="false" outlineLevel="0" collapsed="false">
      <c r="A61" s="19" t="n">
        <f aca="false">4*G61*M61*E61/(300000000)</f>
        <v>2450</v>
      </c>
      <c r="C61" s="20" t="n">
        <f aca="false">161.04-7.1*LOG10(J61)+7.5*LOG10(I61)-(24.37-3.7*(I61/G61)^2)*LOG10(G61)+(43.42-3.1*LOG10(G61))*(LOG10(F61)-3)+20*LOG10(E61/1000000000)-(3.2*(LOG10(11.75*M61))^2-4.97)</f>
        <v>121.392591354535</v>
      </c>
      <c r="D61" s="20"/>
      <c r="E61" s="21" t="n">
        <v>3500000000</v>
      </c>
      <c r="F61" s="19" t="n">
        <v>500</v>
      </c>
      <c r="G61" s="19" t="n">
        <v>35</v>
      </c>
      <c r="H61" s="19" t="s">
        <v>40</v>
      </c>
      <c r="I61" s="19" t="n">
        <v>10</v>
      </c>
      <c r="J61" s="19" t="n">
        <v>20</v>
      </c>
      <c r="K61" s="19" t="s">
        <v>41</v>
      </c>
      <c r="L61" s="19" t="s">
        <v>39</v>
      </c>
      <c r="M61" s="19" t="n">
        <v>1.5</v>
      </c>
    </row>
    <row r="62" s="23" customFormat="true" ht="13.8" hidden="false" customHeight="false" outlineLevel="0" collapsed="false">
      <c r="A62" s="23" t="n">
        <f aca="false">4*G62*M62*E62/(300000000)</f>
        <v>2450</v>
      </c>
      <c r="B62" s="24" t="n">
        <f aca="false">2*PI()*G62*M62*E62/(300000000)</f>
        <v>3848.4510006475</v>
      </c>
      <c r="C62" s="24" t="n">
        <f aca="false">20*LOG10(40*PI()*F62*(E62/1000000000)/3)+MIN(0.03*I62^1.72, 10)*LOG10(F62)-MIN(0.044*I62^1.72,14.77)+0.002*LOG10(I62)*F62</f>
        <v>107.737247390203</v>
      </c>
      <c r="D62" s="24"/>
      <c r="E62" s="25" t="n">
        <v>3500000000</v>
      </c>
      <c r="F62" s="23" t="n">
        <v>1000</v>
      </c>
      <c r="G62" s="23" t="n">
        <v>35</v>
      </c>
      <c r="H62" s="23" t="s">
        <v>40</v>
      </c>
      <c r="I62" s="23" t="n">
        <v>10</v>
      </c>
      <c r="J62" s="23" t="n">
        <v>20</v>
      </c>
      <c r="K62" s="23" t="s">
        <v>42</v>
      </c>
      <c r="L62" s="23" t="s">
        <v>38</v>
      </c>
      <c r="M62" s="23" t="n">
        <v>1.5</v>
      </c>
    </row>
    <row r="63" s="23" customFormat="true" ht="13.8" hidden="false" customHeight="false" outlineLevel="0" collapsed="false">
      <c r="A63" s="23" t="n">
        <f aca="false">4*G63*M63*E63/(300000000)</f>
        <v>2450</v>
      </c>
      <c r="B63" s="24" t="n">
        <f aca="false">2*PI()*G63*M63*E63/(300000000)</f>
        <v>3848.4510006475</v>
      </c>
      <c r="C63" s="24" t="n">
        <f aca="false">(20*LOG10(40*PI()*B63*(E63/1000000000)/3)+MIN(0.03*I63^1.72, 10)*LOG10(B63)-MIN(0.044*I63^1.72,14.77)+0.002*LOG10(I63)*B63)</f>
        <v>126.06135593615</v>
      </c>
      <c r="D63" s="24" t="n">
        <f aca="false">C63+40*LOG10(F63/B63)</f>
        <v>126.732317133481</v>
      </c>
      <c r="E63" s="25" t="n">
        <v>3500000000</v>
      </c>
      <c r="F63" s="23" t="n">
        <v>4000</v>
      </c>
      <c r="G63" s="23" t="n">
        <v>35</v>
      </c>
      <c r="H63" s="23" t="s">
        <v>40</v>
      </c>
      <c r="I63" s="23" t="n">
        <v>10</v>
      </c>
      <c r="J63" s="23" t="n">
        <v>20</v>
      </c>
      <c r="K63" s="26" t="s">
        <v>42</v>
      </c>
      <c r="L63" s="23" t="s">
        <v>38</v>
      </c>
      <c r="M63" s="23" t="n">
        <v>1.5</v>
      </c>
    </row>
    <row r="64" s="23" customFormat="true" ht="13.8" hidden="false" customHeight="false" outlineLevel="0" collapsed="false">
      <c r="A64" s="23" t="n">
        <f aca="false">4*G64*M64*E64/(300000000)</f>
        <v>2450</v>
      </c>
      <c r="C64" s="24" t="n">
        <f aca="false">161.04-7.1*LOG10(J64)+7.5*LOG10(I64)-(24.37-3.7*(I64/G64)^2)*LOG10(G64)+(43.42-3.1*LOG10(G64))*(LOG10(F64)-3)+20*LOG10(E64/1000000000)-(3.2*(LOG10(11.75*M64))^2-4.97)</f>
        <v>121.392591354535</v>
      </c>
      <c r="D64" s="24"/>
      <c r="E64" s="25" t="n">
        <v>3500000000</v>
      </c>
      <c r="F64" s="23" t="n">
        <v>500</v>
      </c>
      <c r="G64" s="23" t="n">
        <v>35</v>
      </c>
      <c r="H64" s="23" t="s">
        <v>40</v>
      </c>
      <c r="I64" s="23" t="n">
        <v>10</v>
      </c>
      <c r="J64" s="23" t="n">
        <v>20</v>
      </c>
      <c r="K64" s="23" t="s">
        <v>42</v>
      </c>
      <c r="L64" s="23" t="s">
        <v>39</v>
      </c>
      <c r="M64" s="23" t="n">
        <v>1.5</v>
      </c>
    </row>
  </sheetData>
  <conditionalFormatting sqref="E3:E17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{FC74279D-61A8-4B2A-9724-44FCF11F49F9}</x14:id>
        </ext>
      </extLst>
    </cfRule>
  </conditionalFormatting>
  <conditionalFormatting sqref="N3:N7">
    <cfRule type="dataBar" priority="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{BCD5E0A1-327C-444E-9CCD-1F53B65D867B}</x14:id>
        </ext>
      </extLst>
    </cfRule>
  </conditionalFormatting>
  <conditionalFormatting sqref="O3:O7">
    <cfRule type="dataBar" priority="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{40DC46E8-51A0-46A9-9C91-B03AB1F77DEE}</x14:id>
        </ext>
      </extLst>
    </cfRule>
  </conditionalFormatting>
  <conditionalFormatting sqref="P3:P7">
    <cfRule type="dataBar" priority="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{E0A3FE89-8044-4735-81A6-91559B1AC2AD}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4279D-61A8-4B2A-9724-44FCF11F49F9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E3:E17</xm:sqref>
        </x14:conditionalFormatting>
        <x14:conditionalFormatting xmlns:xm="http://schemas.microsoft.com/office/excel/2006/main">
          <x14:cfRule type="dataBar" id="{BCD5E0A1-327C-444E-9CCD-1F53B65D867B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N3:N7</xm:sqref>
        </x14:conditionalFormatting>
        <x14:conditionalFormatting xmlns:xm="http://schemas.microsoft.com/office/excel/2006/main">
          <x14:cfRule type="dataBar" id="{40DC46E8-51A0-46A9-9C91-B03AB1F77DEE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O3:O7</xm:sqref>
        </x14:conditionalFormatting>
        <x14:conditionalFormatting xmlns:xm="http://schemas.microsoft.com/office/excel/2006/main">
          <x14:cfRule type="dataBar" id="{E0A3FE89-8044-4735-81A6-91559B1AC2AD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P3:P7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en-GB</dc:language>
  <cp:lastModifiedBy/>
  <dcterms:modified xsi:type="dcterms:W3CDTF">2019-03-28T16:47:29Z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