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9051C4D-9A40-451D-9285-45BA2324FC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H21" i="1" l="1"/>
  <c r="J21" i="1" s="1"/>
  <c r="H22" i="1"/>
  <c r="H23" i="1"/>
  <c r="H24" i="1"/>
  <c r="H25" i="1"/>
  <c r="H26" i="1"/>
  <c r="H27" i="1"/>
  <c r="H28" i="1"/>
  <c r="H29" i="1"/>
  <c r="H30" i="1"/>
  <c r="H31" i="1"/>
  <c r="H32" i="1"/>
  <c r="H33" i="1"/>
  <c r="G21" i="1"/>
  <c r="I21" i="1" s="1"/>
  <c r="M21" i="1" s="1"/>
  <c r="G22" i="1"/>
  <c r="G23" i="1"/>
  <c r="G24" i="1"/>
  <c r="G25" i="1"/>
  <c r="G26" i="1"/>
  <c r="G27" i="1"/>
  <c r="G28" i="1"/>
  <c r="G29" i="1"/>
  <c r="G30" i="1"/>
  <c r="G31" i="1"/>
  <c r="G32" i="1"/>
  <c r="G33" i="1"/>
  <c r="H20" i="1"/>
  <c r="G20" i="1"/>
  <c r="I20" i="1" s="1"/>
  <c r="M20" i="1" l="1"/>
  <c r="J20" i="1"/>
  <c r="A37" i="1"/>
  <c r="C48" i="1" l="1"/>
  <c r="C46" i="1"/>
  <c r="C45" i="1"/>
  <c r="C43" i="1"/>
  <c r="C42" i="1"/>
  <c r="B43" i="1"/>
  <c r="B44" i="1"/>
  <c r="C44" i="1" s="1"/>
  <c r="D44" i="1" l="1"/>
  <c r="B47" i="1"/>
  <c r="B46" i="1"/>
  <c r="A47" i="1"/>
  <c r="A43" i="1"/>
  <c r="C41" i="1"/>
  <c r="C40" i="1"/>
  <c r="A41" i="1"/>
  <c r="C38" i="1"/>
  <c r="C37" i="1"/>
  <c r="A38" i="1"/>
  <c r="C39" i="1"/>
  <c r="A40" i="1"/>
  <c r="A42" i="1"/>
  <c r="A44" i="1"/>
  <c r="A45" i="1"/>
  <c r="A46" i="1"/>
  <c r="A48" i="1"/>
  <c r="C47" i="1" l="1"/>
  <c r="D47" i="1" s="1"/>
</calcChain>
</file>

<file path=xl/sharedStrings.xml><?xml version="1.0" encoding="utf-8"?>
<sst xmlns="http://schemas.openxmlformats.org/spreadsheetml/2006/main" count="77" uniqueCount="38">
  <si>
    <t>urban</t>
  </si>
  <si>
    <t>micro</t>
  </si>
  <si>
    <t>los</t>
  </si>
  <si>
    <t>nlos</t>
  </si>
  <si>
    <t>macro</t>
  </si>
  <si>
    <t>suburban</t>
  </si>
  <si>
    <t>rural</t>
  </si>
  <si>
    <t>PL1</t>
  </si>
  <si>
    <t>PL2</t>
  </si>
  <si>
    <t>settlement</t>
  </si>
  <si>
    <t>ant_type</t>
  </si>
  <si>
    <t>sight_type</t>
  </si>
  <si>
    <t>freq (Hz)</t>
  </si>
  <si>
    <t>-</t>
  </si>
  <si>
    <t>breakpoint (d'BP)</t>
  </si>
  <si>
    <t>breakpoint (dBP)</t>
  </si>
  <si>
    <t>building_height (h)</t>
  </si>
  <si>
    <t>street_width (w)</t>
  </si>
  <si>
    <t>distance (d)</t>
  </si>
  <si>
    <t>ant_height (hBS)</t>
  </si>
  <si>
    <t>UE_height (hUT)</t>
  </si>
  <si>
    <t>Distance</t>
  </si>
  <si>
    <t>Env</t>
  </si>
  <si>
    <t>&lt;0.04</t>
  </si>
  <si>
    <t>Distance (km)</t>
  </si>
  <si>
    <t>Frequency (MHz)</t>
  </si>
  <si>
    <t>Formula</t>
  </si>
  <si>
    <t>Hb</t>
  </si>
  <si>
    <t>Hm</t>
  </si>
  <si>
    <t>Transmitter height</t>
  </si>
  <si>
    <t>Receiver height</t>
  </si>
  <si>
    <t>&gt;0.1</t>
  </si>
  <si>
    <t>Urban</t>
  </si>
  <si>
    <t>a(Hm)</t>
  </si>
  <si>
    <t>b(Hb)</t>
  </si>
  <si>
    <t>alpha (&lt;20km)</t>
  </si>
  <si>
    <t>alpha (&gt;20km, &lt;100km)</t>
  </si>
  <si>
    <t>Free space path loss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</si>
</sst>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2" borderId="0" xfId="0" quotePrefix="1" applyFill="1"/>
    <xf numFmtId="0" fontId="1" fillId="3" borderId="0" xfId="0" applyFont="1" applyFill="1"/>
    <xf numFmtId="0" fontId="1" fillId="4" borderId="0" xfId="0" applyFont="1" applyFill="1"/>
    <xf numFmtId="164" fontId="0" fillId="2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7" zoomScale="130" zoomScaleNormal="130" workbookViewId="0">
      <selection activeCell="M22" sqref="M22"/>
    </sheetView>
  </sheetViews>
  <sheetFormatPr defaultRowHeight="15" x14ac:dyDescent="0.25"/>
  <cols>
    <col min="1" max="1" width="14.85546875" bestFit="1" customWidth="1"/>
    <col min="2" max="2" width="12.42578125" customWidth="1"/>
    <col min="3" max="3" width="16.140625" bestFit="1" customWidth="1"/>
    <col min="4" max="4" width="9.5703125" customWidth="1"/>
    <col min="5" max="5" width="12" bestFit="1" customWidth="1"/>
    <col min="6" max="6" width="12.140625" bestFit="1" customWidth="1"/>
    <col min="7" max="7" width="11.7109375" bestFit="1" customWidth="1"/>
    <col min="8" max="8" width="9.5703125" bestFit="1" customWidth="1"/>
    <col min="9" max="9" width="9.5703125" customWidth="1"/>
    <col min="10" max="10" width="10.140625" customWidth="1"/>
    <col min="11" max="11" width="10" customWidth="1"/>
    <col min="12" max="12" width="10.5703125" customWidth="1"/>
    <col min="13" max="13" width="11" bestFit="1" customWidth="1"/>
  </cols>
  <sheetData>
    <row r="1" spans="1:16" x14ac:dyDescent="0.25">
      <c r="A1" t="s">
        <v>37</v>
      </c>
    </row>
    <row r="2" spans="1:16" ht="30" x14ac:dyDescent="0.25">
      <c r="A2" s="17" t="s">
        <v>25</v>
      </c>
      <c r="B2" s="17" t="s">
        <v>24</v>
      </c>
      <c r="C2" s="17" t="s">
        <v>29</v>
      </c>
      <c r="D2" s="17" t="s">
        <v>30</v>
      </c>
      <c r="K2" s="17"/>
      <c r="L2" s="17"/>
      <c r="M2" s="17"/>
      <c r="N2" s="17"/>
      <c r="O2" s="17"/>
      <c r="P2" s="17"/>
    </row>
    <row r="3" spans="1:16" x14ac:dyDescent="0.25">
      <c r="A3">
        <v>800</v>
      </c>
      <c r="B3">
        <v>1</v>
      </c>
      <c r="C3">
        <v>20</v>
      </c>
      <c r="D3">
        <v>1.5</v>
      </c>
      <c r="E3" s="18">
        <f>32.4+10*LOG10(POWER(((C3-D3)/1000),2)+POWER(B3,2))+20*LOG10(A3)</f>
        <v>90.463285858405655</v>
      </c>
      <c r="N3" s="18"/>
      <c r="O3" s="18"/>
      <c r="P3" s="18"/>
    </row>
    <row r="4" spans="1:16" x14ac:dyDescent="0.25">
      <c r="A4">
        <v>800</v>
      </c>
      <c r="B4">
        <v>2</v>
      </c>
      <c r="C4">
        <v>20</v>
      </c>
      <c r="D4">
        <v>1.5</v>
      </c>
      <c r="E4" s="18">
        <f>32.4+10*LOG10(POWER(((C4-D4)/1000),2)+POWER(B4,2))+20*LOG10(A4)</f>
        <v>96.48277123043826</v>
      </c>
      <c r="N4" s="18"/>
      <c r="O4" s="18"/>
      <c r="P4" s="18"/>
    </row>
    <row r="5" spans="1:16" x14ac:dyDescent="0.25">
      <c r="A5">
        <v>800</v>
      </c>
      <c r="B5">
        <v>3</v>
      </c>
      <c r="C5">
        <v>20</v>
      </c>
      <c r="D5">
        <v>1.5</v>
      </c>
      <c r="E5" s="18">
        <f>32.4+10*LOG10(POWER(((C5-D5)/1000),2)+POWER(B5,2))+20*LOG10(A5)</f>
        <v>100.00438998363249</v>
      </c>
      <c r="N5" s="18"/>
      <c r="O5" s="18"/>
      <c r="P5" s="18"/>
    </row>
    <row r="6" spans="1:16" x14ac:dyDescent="0.25">
      <c r="A6">
        <v>800</v>
      </c>
      <c r="B6">
        <v>4</v>
      </c>
      <c r="C6">
        <v>20</v>
      </c>
      <c r="D6">
        <v>1.5</v>
      </c>
      <c r="E6" s="18">
        <f>32.4+10*LOG10(POWER(((C6-D6)/1000),2)+POWER(B6,2))+20*LOG10(A6)</f>
        <v>102.50309246370858</v>
      </c>
      <c r="N6" s="18"/>
      <c r="O6" s="18"/>
      <c r="P6" s="18"/>
    </row>
    <row r="7" spans="1:16" x14ac:dyDescent="0.25">
      <c r="A7">
        <v>800</v>
      </c>
      <c r="B7">
        <v>5</v>
      </c>
      <c r="C7">
        <v>20</v>
      </c>
      <c r="D7">
        <v>1.5</v>
      </c>
      <c r="E7" s="18">
        <f>32.4+10*LOG10(POWER(((C7-D7)/1000),2)+POWER(B7,2))+20*LOG10(A7)</f>
        <v>104.44125928106686</v>
      </c>
      <c r="N7" s="18"/>
      <c r="O7" s="18"/>
      <c r="P7" s="18"/>
    </row>
    <row r="8" spans="1:16" x14ac:dyDescent="0.25">
      <c r="A8">
        <v>1800</v>
      </c>
      <c r="B8">
        <v>1</v>
      </c>
      <c r="C8">
        <v>20</v>
      </c>
      <c r="D8">
        <v>1.5</v>
      </c>
      <c r="E8" s="18">
        <f>32.4+10*LOG10(POWER(((C8-D8)/1000),2)+POWER(B8,2))+20*LOG10(A8)</f>
        <v>97.506936220632895</v>
      </c>
    </row>
    <row r="9" spans="1:16" x14ac:dyDescent="0.25">
      <c r="A9">
        <v>1800</v>
      </c>
      <c r="B9">
        <v>2</v>
      </c>
      <c r="C9">
        <v>20</v>
      </c>
      <c r="D9">
        <v>1.5</v>
      </c>
      <c r="E9" s="18">
        <f>32.4+10*LOG10(POWER(((C9-D9)/1000),2)+POWER(B9,2))+20*LOG10(A9)</f>
        <v>103.5264215926655</v>
      </c>
    </row>
    <row r="10" spans="1:16" x14ac:dyDescent="0.25">
      <c r="A10">
        <v>1800</v>
      </c>
      <c r="B10">
        <v>3</v>
      </c>
      <c r="C10">
        <v>20</v>
      </c>
      <c r="D10">
        <v>1.5</v>
      </c>
      <c r="E10" s="18">
        <f>32.4+10*LOG10(POWER(((C10-D10)/1000),2)+POWER(B10,2))+20*LOG10(A10)</f>
        <v>107.04804034585973</v>
      </c>
    </row>
    <row r="11" spans="1:16" x14ac:dyDescent="0.25">
      <c r="A11">
        <v>1800</v>
      </c>
      <c r="B11">
        <v>4</v>
      </c>
      <c r="C11">
        <v>20</v>
      </c>
      <c r="D11">
        <v>1.5</v>
      </c>
      <c r="E11" s="18">
        <f>32.4+10*LOG10(POWER(((C11-D11)/1000),2)+POWER(B11,2))+20*LOG10(A11)</f>
        <v>109.54674282593582</v>
      </c>
    </row>
    <row r="12" spans="1:16" x14ac:dyDescent="0.25">
      <c r="A12">
        <v>1800</v>
      </c>
      <c r="B12">
        <v>5</v>
      </c>
      <c r="C12">
        <v>20</v>
      </c>
      <c r="D12">
        <v>1.5</v>
      </c>
      <c r="E12" s="18">
        <f>32.4+10*LOG10(POWER(((C12-D12)/1000),2)+POWER(B12,2))+20*LOG10(A12)</f>
        <v>111.48490964329409</v>
      </c>
    </row>
    <row r="13" spans="1:16" x14ac:dyDescent="0.25">
      <c r="A13">
        <v>2600</v>
      </c>
      <c r="B13">
        <v>1</v>
      </c>
      <c r="C13">
        <v>20</v>
      </c>
      <c r="D13">
        <v>1.5</v>
      </c>
      <c r="E13" s="18">
        <f>32.4+10*LOG10(POWER(((C13-D13)/1000),2)+POWER(B13,2))+20*LOG10(A13)</f>
        <v>100.70095307798313</v>
      </c>
    </row>
    <row r="14" spans="1:16" x14ac:dyDescent="0.25">
      <c r="A14">
        <v>2600</v>
      </c>
      <c r="B14">
        <v>2</v>
      </c>
      <c r="C14">
        <v>20</v>
      </c>
      <c r="D14">
        <v>1.5</v>
      </c>
      <c r="E14" s="18">
        <f>32.4+10*LOG10(POWER(((C14-D14)/1000),2)+POWER(B14,2))+20*LOG10(A14)</f>
        <v>106.72043845001573</v>
      </c>
    </row>
    <row r="15" spans="1:16" x14ac:dyDescent="0.25">
      <c r="A15">
        <v>2600</v>
      </c>
      <c r="B15">
        <v>3</v>
      </c>
      <c r="C15">
        <v>20</v>
      </c>
      <c r="D15">
        <v>1.5</v>
      </c>
      <c r="E15" s="18">
        <f>32.4+10*LOG10(POWER(((C15-D15)/1000),2)+POWER(B15,2))+20*LOG10(A15)</f>
        <v>110.24205720320997</v>
      </c>
    </row>
    <row r="16" spans="1:16" x14ac:dyDescent="0.25">
      <c r="A16">
        <v>2600</v>
      </c>
      <c r="B16">
        <v>4</v>
      </c>
      <c r="C16">
        <v>20</v>
      </c>
      <c r="D16">
        <v>1.5</v>
      </c>
      <c r="E16" s="18">
        <f>32.4+10*LOG10(POWER(((C16-D16)/1000),2)+POWER(B16,2))+20*LOG10(A16)</f>
        <v>112.74075968328606</v>
      </c>
    </row>
    <row r="17" spans="1:14" s="1" customFormat="1" x14ac:dyDescent="0.25">
      <c r="A17">
        <v>2600</v>
      </c>
      <c r="B17">
        <v>5</v>
      </c>
      <c r="C17">
        <v>20</v>
      </c>
      <c r="D17">
        <v>1.5</v>
      </c>
      <c r="E17" s="18">
        <f>32.4+10*LOG10(POWER(((C17-D17)/1000),2)+POWER(B17,2))+20*LOG10(A17)</f>
        <v>114.67892650064434</v>
      </c>
    </row>
    <row r="19" spans="1:14" ht="45" x14ac:dyDescent="0.25">
      <c r="A19" s="17" t="s">
        <v>24</v>
      </c>
      <c r="B19" s="17" t="s">
        <v>22</v>
      </c>
      <c r="C19" s="17" t="s">
        <v>25</v>
      </c>
      <c r="D19" s="17" t="s">
        <v>21</v>
      </c>
      <c r="E19" s="17" t="s">
        <v>29</v>
      </c>
      <c r="F19" s="17" t="s">
        <v>30</v>
      </c>
      <c r="G19" s="17" t="s">
        <v>28</v>
      </c>
      <c r="H19" s="17" t="s">
        <v>27</v>
      </c>
      <c r="I19" s="1" t="s">
        <v>33</v>
      </c>
      <c r="J19" s="1" t="s">
        <v>34</v>
      </c>
      <c r="K19" s="1" t="s">
        <v>35</v>
      </c>
      <c r="L19" s="1" t="s">
        <v>36</v>
      </c>
      <c r="M19" s="17" t="s">
        <v>26</v>
      </c>
      <c r="N19" s="1"/>
    </row>
    <row r="20" spans="1:14" x14ac:dyDescent="0.25">
      <c r="A20" t="s">
        <v>23</v>
      </c>
      <c r="C20">
        <v>2</v>
      </c>
      <c r="D20">
        <v>0.02</v>
      </c>
      <c r="E20">
        <v>20</v>
      </c>
      <c r="F20">
        <v>1.5</v>
      </c>
      <c r="G20">
        <f>MIN(E20,F20)</f>
        <v>1.5</v>
      </c>
      <c r="H20">
        <f>MAX(E20,F20)</f>
        <v>20</v>
      </c>
      <c r="I20">
        <f>(1.1*LOG(C20)-0.7)*MIN(10,G20)-(1.56*LOG(C20)-0.8+MAX(0,20*LOG(G20/10)))</f>
        <v>-0.22290730039024154</v>
      </c>
      <c r="J20">
        <f>MIN(0,20*LOG(H20/30))</f>
        <v>-3.5218251811136252</v>
      </c>
      <c r="K20">
        <v>1</v>
      </c>
      <c r="L20" t="e">
        <f>1+(0.14+(1.87*POWER(10,-4))*C20+(1.07*POWER(10,-3)*H20))*POWER(LOG(D20/20),0.8)</f>
        <v>#NUM!</v>
      </c>
      <c r="M20" s="18">
        <f>32.4+(20*LOG(C20))+(10*LOG(POWER(D20,2)+POWER((H20-G20),2)/(POWER(10,6))))</f>
        <v>7.1261019759604451</v>
      </c>
    </row>
    <row r="21" spans="1:14" x14ac:dyDescent="0.25">
      <c r="A21" t="s">
        <v>31</v>
      </c>
      <c r="B21" t="s">
        <v>32</v>
      </c>
      <c r="C21">
        <v>0.1</v>
      </c>
      <c r="D21">
        <v>0.2</v>
      </c>
      <c r="E21">
        <v>20</v>
      </c>
      <c r="F21">
        <v>1.5</v>
      </c>
      <c r="G21">
        <f t="shared" ref="G21:G33" si="0">MIN(E21,F21)</f>
        <v>1.5</v>
      </c>
      <c r="H21">
        <f t="shared" ref="H21:H33" si="1">MAX(E21,F21)</f>
        <v>20</v>
      </c>
      <c r="I21">
        <f>(1.1*LOG(C21)-0.7)*MIN(10,G21)-(1.56*LOG(C21)-0.8+MAX(0,20*LOG(G21/10)))</f>
        <v>-0.33999999999999986</v>
      </c>
      <c r="J21">
        <f t="shared" ref="J21" si="2">MIN(0,20*LOG(H21/30))</f>
        <v>-3.5218251811136252</v>
      </c>
      <c r="K21">
        <v>1</v>
      </c>
      <c r="M21" s="18">
        <f>69.6+26.2*LOG(150)-20*LOG(150/C21)-13.82*LOG(MAX(30,H21))-(44.9-6.55*LOG(MAX(30,H21)))*POWER((LOG(D21)),K21)-I21-J21</f>
        <v>71.160892845424073</v>
      </c>
    </row>
    <row r="22" spans="1:14" x14ac:dyDescent="0.25">
      <c r="E22">
        <v>20</v>
      </c>
      <c r="F22">
        <v>1.5</v>
      </c>
      <c r="G22">
        <f t="shared" si="0"/>
        <v>1.5</v>
      </c>
      <c r="H22">
        <f t="shared" si="1"/>
        <v>20</v>
      </c>
      <c r="K22">
        <v>1</v>
      </c>
    </row>
    <row r="23" spans="1:14" x14ac:dyDescent="0.25">
      <c r="E23">
        <v>20</v>
      </c>
      <c r="F23">
        <v>1.5</v>
      </c>
      <c r="G23">
        <f t="shared" si="0"/>
        <v>1.5</v>
      </c>
      <c r="H23">
        <f t="shared" si="1"/>
        <v>20</v>
      </c>
      <c r="K23">
        <v>1</v>
      </c>
    </row>
    <row r="24" spans="1:14" x14ac:dyDescent="0.25">
      <c r="E24">
        <v>20</v>
      </c>
      <c r="F24">
        <v>1.5</v>
      </c>
      <c r="G24">
        <f t="shared" si="0"/>
        <v>1.5</v>
      </c>
      <c r="H24">
        <f t="shared" si="1"/>
        <v>20</v>
      </c>
      <c r="K24">
        <v>1</v>
      </c>
    </row>
    <row r="25" spans="1:14" x14ac:dyDescent="0.25">
      <c r="E25">
        <v>20</v>
      </c>
      <c r="F25">
        <v>1.5</v>
      </c>
      <c r="G25">
        <f t="shared" si="0"/>
        <v>1.5</v>
      </c>
      <c r="H25">
        <f t="shared" si="1"/>
        <v>20</v>
      </c>
      <c r="K25">
        <v>1</v>
      </c>
    </row>
    <row r="26" spans="1:14" x14ac:dyDescent="0.25">
      <c r="E26">
        <v>20</v>
      </c>
      <c r="F26">
        <v>1.5</v>
      </c>
      <c r="G26">
        <f t="shared" si="0"/>
        <v>1.5</v>
      </c>
      <c r="H26">
        <f t="shared" si="1"/>
        <v>20</v>
      </c>
      <c r="K26">
        <v>1</v>
      </c>
    </row>
    <row r="27" spans="1:14" x14ac:dyDescent="0.25">
      <c r="E27">
        <v>20</v>
      </c>
      <c r="F27">
        <v>1.5</v>
      </c>
      <c r="G27">
        <f t="shared" si="0"/>
        <v>1.5</v>
      </c>
      <c r="H27">
        <f t="shared" si="1"/>
        <v>20</v>
      </c>
      <c r="K27">
        <v>1</v>
      </c>
    </row>
    <row r="28" spans="1:14" x14ac:dyDescent="0.25">
      <c r="E28">
        <v>20</v>
      </c>
      <c r="F28">
        <v>1.5</v>
      </c>
      <c r="G28">
        <f t="shared" si="0"/>
        <v>1.5</v>
      </c>
      <c r="H28">
        <f t="shared" si="1"/>
        <v>20</v>
      </c>
      <c r="K28">
        <v>1</v>
      </c>
    </row>
    <row r="29" spans="1:14" x14ac:dyDescent="0.25">
      <c r="E29">
        <v>20</v>
      </c>
      <c r="F29">
        <v>1.5</v>
      </c>
      <c r="G29">
        <f t="shared" si="0"/>
        <v>1.5</v>
      </c>
      <c r="H29">
        <f t="shared" si="1"/>
        <v>20</v>
      </c>
      <c r="K29">
        <v>1</v>
      </c>
    </row>
    <row r="30" spans="1:14" x14ac:dyDescent="0.25">
      <c r="E30">
        <v>20</v>
      </c>
      <c r="F30">
        <v>1.5</v>
      </c>
      <c r="G30">
        <f t="shared" si="0"/>
        <v>1.5</v>
      </c>
      <c r="H30">
        <f t="shared" si="1"/>
        <v>20</v>
      </c>
      <c r="K30">
        <v>1</v>
      </c>
    </row>
    <row r="31" spans="1:14" x14ac:dyDescent="0.25">
      <c r="E31">
        <v>20</v>
      </c>
      <c r="F31">
        <v>1.5</v>
      </c>
      <c r="G31">
        <f t="shared" si="0"/>
        <v>1.5</v>
      </c>
      <c r="H31">
        <f t="shared" si="1"/>
        <v>20</v>
      </c>
      <c r="K31">
        <v>1</v>
      </c>
    </row>
    <row r="32" spans="1:14" x14ac:dyDescent="0.25">
      <c r="E32">
        <v>20</v>
      </c>
      <c r="F32">
        <v>1.5</v>
      </c>
      <c r="G32">
        <f t="shared" si="0"/>
        <v>1.5</v>
      </c>
      <c r="H32">
        <f t="shared" si="1"/>
        <v>20</v>
      </c>
      <c r="K32">
        <v>1</v>
      </c>
    </row>
    <row r="33" spans="1:13" x14ac:dyDescent="0.25">
      <c r="E33">
        <v>20</v>
      </c>
      <c r="F33">
        <v>1.5</v>
      </c>
      <c r="G33">
        <f t="shared" si="0"/>
        <v>1.5</v>
      </c>
      <c r="H33">
        <f t="shared" si="1"/>
        <v>20</v>
      </c>
      <c r="K33">
        <v>1</v>
      </c>
    </row>
    <row r="36" spans="1:13" s="1" customFormat="1" ht="45" x14ac:dyDescent="0.25">
      <c r="A36" s="1" t="s">
        <v>14</v>
      </c>
      <c r="B36" s="1" t="s">
        <v>15</v>
      </c>
      <c r="C36" s="1" t="s">
        <v>7</v>
      </c>
      <c r="D36" s="1" t="s">
        <v>8</v>
      </c>
      <c r="E36" s="1" t="s">
        <v>12</v>
      </c>
      <c r="F36" s="1" t="s">
        <v>18</v>
      </c>
      <c r="G36" s="1" t="s">
        <v>19</v>
      </c>
      <c r="H36" s="1" t="s">
        <v>10</v>
      </c>
      <c r="I36" s="1" t="s">
        <v>16</v>
      </c>
      <c r="J36" s="1" t="s">
        <v>17</v>
      </c>
      <c r="K36" s="1" t="s">
        <v>9</v>
      </c>
      <c r="L36" s="1" t="s">
        <v>11</v>
      </c>
      <c r="M36" s="1" t="s">
        <v>20</v>
      </c>
    </row>
    <row r="37" spans="1:13" s="2" customFormat="1" x14ac:dyDescent="0.25">
      <c r="A37" s="2">
        <f>4*G37*M37*E37/(300000000)</f>
        <v>700</v>
      </c>
      <c r="C37" s="3">
        <f>22*LOG10(F37)+28+20*LOG10(E37/1000000000)</f>
        <v>98.258700982397926</v>
      </c>
      <c r="D37" s="3"/>
      <c r="E37" s="13">
        <v>3500000000</v>
      </c>
      <c r="F37" s="2">
        <v>500</v>
      </c>
      <c r="G37" s="2">
        <v>10</v>
      </c>
      <c r="H37" s="2" t="s">
        <v>1</v>
      </c>
      <c r="I37" s="10" t="s">
        <v>13</v>
      </c>
      <c r="J37" s="10" t="s">
        <v>13</v>
      </c>
      <c r="K37" s="2" t="s">
        <v>0</v>
      </c>
      <c r="L37" s="2" t="s">
        <v>2</v>
      </c>
      <c r="M37" s="2">
        <v>1.5</v>
      </c>
    </row>
    <row r="38" spans="1:13" s="2" customFormat="1" x14ac:dyDescent="0.25">
      <c r="A38" s="2">
        <f>4*G38*M38*E38/(300000000)</f>
        <v>700</v>
      </c>
      <c r="C38" s="3">
        <f>40*LOG10(F38)+7.8-18*LOG10(G38)-18*LOG10(M38)+2*LOG10(E38/1000000000)</f>
        <v>107.71849342569828</v>
      </c>
      <c r="D38" s="3"/>
      <c r="E38" s="13">
        <v>3500000000</v>
      </c>
      <c r="F38" s="2">
        <v>1000</v>
      </c>
      <c r="G38" s="2">
        <v>10</v>
      </c>
      <c r="H38" s="2" t="s">
        <v>1</v>
      </c>
      <c r="I38" s="10" t="s">
        <v>13</v>
      </c>
      <c r="J38" s="10" t="s">
        <v>13</v>
      </c>
      <c r="K38" s="2" t="s">
        <v>0</v>
      </c>
      <c r="L38" s="2" t="s">
        <v>2</v>
      </c>
      <c r="M38" s="2">
        <v>1.5</v>
      </c>
    </row>
    <row r="39" spans="1:13" s="2" customFormat="1" x14ac:dyDescent="0.25">
      <c r="A39" s="10" t="s">
        <v>13</v>
      </c>
      <c r="B39" s="10"/>
      <c r="C39" s="3">
        <f>(36.7*LOG10(F39)+22.7+26*LOG10(E39/1000000000))</f>
        <v>135.89796831223907</v>
      </c>
      <c r="D39" s="3"/>
      <c r="E39" s="13">
        <v>3500000000</v>
      </c>
      <c r="F39" s="2">
        <v>500</v>
      </c>
      <c r="G39" s="2">
        <v>10</v>
      </c>
      <c r="H39" s="2" t="s">
        <v>1</v>
      </c>
      <c r="I39" s="10" t="s">
        <v>13</v>
      </c>
      <c r="J39" s="10" t="s">
        <v>13</v>
      </c>
      <c r="K39" s="2" t="s">
        <v>0</v>
      </c>
      <c r="L39" s="2" t="s">
        <v>3</v>
      </c>
      <c r="M39" s="2">
        <v>1.5</v>
      </c>
    </row>
    <row r="40" spans="1:13" s="8" customFormat="1" x14ac:dyDescent="0.25">
      <c r="A40" s="8">
        <f t="shared" ref="A40:A48" si="3">4*G40*M40*E40/(300000000)</f>
        <v>1750</v>
      </c>
      <c r="C40" s="9">
        <f>22*LOG10(F40)+28+20*LOG10(E40/1000000000)</f>
        <v>98.258700982397926</v>
      </c>
      <c r="D40" s="9"/>
      <c r="E40" s="14">
        <v>3500000000</v>
      </c>
      <c r="F40" s="8">
        <v>500</v>
      </c>
      <c r="G40" s="8">
        <v>25</v>
      </c>
      <c r="H40" s="8" t="s">
        <v>4</v>
      </c>
      <c r="I40" s="8">
        <v>20</v>
      </c>
      <c r="J40" s="8">
        <v>20</v>
      </c>
      <c r="K40" s="8" t="s">
        <v>0</v>
      </c>
      <c r="L40" s="8" t="s">
        <v>2</v>
      </c>
      <c r="M40" s="8">
        <v>1.5</v>
      </c>
    </row>
    <row r="41" spans="1:13" s="8" customFormat="1" x14ac:dyDescent="0.25">
      <c r="A41" s="8">
        <f t="shared" si="3"/>
        <v>1750</v>
      </c>
      <c r="C41" s="9">
        <f>40*LOG10(F41)+7.8-18*LOG10(G41)-18*LOG10(M41)+2*LOG10(E41/1000000000)</f>
        <v>112.59677309616087</v>
      </c>
      <c r="D41" s="9"/>
      <c r="E41" s="14">
        <v>3500000000</v>
      </c>
      <c r="F41" s="8">
        <v>2000</v>
      </c>
      <c r="G41" s="8">
        <v>25</v>
      </c>
      <c r="H41" s="8" t="s">
        <v>4</v>
      </c>
      <c r="I41" s="8">
        <v>20</v>
      </c>
      <c r="J41" s="8">
        <v>20</v>
      </c>
      <c r="K41" s="8" t="s">
        <v>0</v>
      </c>
      <c r="L41" s="8" t="s">
        <v>2</v>
      </c>
      <c r="M41" s="8">
        <v>1.5</v>
      </c>
    </row>
    <row r="42" spans="1:13" s="8" customFormat="1" x14ac:dyDescent="0.25">
      <c r="A42" s="8">
        <f t="shared" si="3"/>
        <v>1750</v>
      </c>
      <c r="C42" s="9">
        <f>161.04-7.1*LOG(J42)+7.5*LOG10(I42)-(24.37-3.7*(I42/G42)^2)*LOG10(G42)+(43.42-3.1*LOG10(G42))*(LOG10(F42)-3)+20*LOG10(E42/1000000000)-(3.2*(LOG10(11.75*M42))^2-4.97)</f>
        <v>141.68521586142342</v>
      </c>
      <c r="D42" s="9"/>
      <c r="E42" s="14">
        <v>3500000000</v>
      </c>
      <c r="F42" s="8">
        <v>1000</v>
      </c>
      <c r="G42" s="8">
        <v>25</v>
      </c>
      <c r="H42" s="8" t="s">
        <v>4</v>
      </c>
      <c r="I42" s="8">
        <v>20</v>
      </c>
      <c r="J42" s="8">
        <v>20</v>
      </c>
      <c r="K42" s="8" t="s">
        <v>0</v>
      </c>
      <c r="L42" s="8" t="s">
        <v>3</v>
      </c>
      <c r="M42" s="8">
        <v>1.5</v>
      </c>
    </row>
    <row r="43" spans="1:13" s="6" customFormat="1" x14ac:dyDescent="0.25">
      <c r="A43" s="6">
        <f t="shared" si="3"/>
        <v>2450</v>
      </c>
      <c r="B43" s="7">
        <f>2*PI()*G43*M43*E43/(300000000)</f>
        <v>3848.4510006474966</v>
      </c>
      <c r="C43" s="7">
        <f>20*LOG10(40*PI()*F43*(E43/1000000000)/3)+MIN(0.03*I43^1.72, 10)*LOG10(F43)-MIN(0.044*I43^1.72,14.77)+0.002*LOG10(I43)*F43</f>
        <v>107.73724739020315</v>
      </c>
      <c r="D43" s="7"/>
      <c r="E43" s="15">
        <v>3500000000</v>
      </c>
      <c r="F43" s="6">
        <v>1000</v>
      </c>
      <c r="G43" s="6">
        <v>35</v>
      </c>
      <c r="H43" s="6" t="s">
        <v>4</v>
      </c>
      <c r="I43" s="6">
        <v>10</v>
      </c>
      <c r="J43" s="6">
        <v>20</v>
      </c>
      <c r="K43" s="6" t="s">
        <v>5</v>
      </c>
      <c r="L43" s="6" t="s">
        <v>2</v>
      </c>
      <c r="M43" s="6">
        <v>1.5</v>
      </c>
    </row>
    <row r="44" spans="1:13" s="6" customFormat="1" x14ac:dyDescent="0.25">
      <c r="A44" s="6">
        <f t="shared" si="3"/>
        <v>2450</v>
      </c>
      <c r="B44" s="7">
        <f>2*PI()*G44*M44*E44/(300000000)</f>
        <v>3848.4510006474966</v>
      </c>
      <c r="C44" s="7">
        <f xml:space="preserve"> (20*LOG10(40*PI()*B44*(E44/1000000000)/3)+MIN(0.03*I44^1.72, 10)*LOG10(B44)-MIN(0.044*I44^1.72,14.77)+0.002*LOG10(I44)*B44)</f>
        <v>126.06135593614999</v>
      </c>
      <c r="D44" s="7">
        <f xml:space="preserve"> C44+40*LOG10(F44/B44)</f>
        <v>126.73231713348109</v>
      </c>
      <c r="E44" s="15">
        <v>3500000000</v>
      </c>
      <c r="F44" s="6">
        <v>4000</v>
      </c>
      <c r="G44" s="6">
        <v>35</v>
      </c>
      <c r="H44" s="6" t="s">
        <v>4</v>
      </c>
      <c r="I44" s="6">
        <v>10</v>
      </c>
      <c r="J44" s="6">
        <v>20</v>
      </c>
      <c r="K44" s="12" t="s">
        <v>5</v>
      </c>
      <c r="L44" s="6" t="s">
        <v>2</v>
      </c>
      <c r="M44" s="6">
        <v>1.5</v>
      </c>
    </row>
    <row r="45" spans="1:13" s="6" customFormat="1" x14ac:dyDescent="0.25">
      <c r="A45" s="6">
        <f t="shared" si="3"/>
        <v>2450</v>
      </c>
      <c r="C45" s="7">
        <f>161.04-7.1*LOG10(J45)+7.5*LOG10(I45)-(24.37-3.7*(I45/G45)^2)*LOG10(G45)+(43.42-3.1*LOG10(G45))*(LOG10(F45)-3)+20*LOG10(E45/1000000000)-(3.2*(LOG10(11.75*M45))^2-4.97)</f>
        <v>121.39259135453526</v>
      </c>
      <c r="D45" s="7"/>
      <c r="E45" s="15">
        <v>3500000000</v>
      </c>
      <c r="F45" s="6">
        <v>500</v>
      </c>
      <c r="G45" s="6">
        <v>35</v>
      </c>
      <c r="H45" s="6" t="s">
        <v>4</v>
      </c>
      <c r="I45" s="6">
        <v>10</v>
      </c>
      <c r="J45" s="6">
        <v>20</v>
      </c>
      <c r="K45" s="6" t="s">
        <v>5</v>
      </c>
      <c r="L45" s="6" t="s">
        <v>3</v>
      </c>
      <c r="M45" s="6">
        <v>1.5</v>
      </c>
    </row>
    <row r="46" spans="1:13" s="4" customFormat="1" x14ac:dyDescent="0.25">
      <c r="A46" s="4">
        <f t="shared" si="3"/>
        <v>2450</v>
      </c>
      <c r="B46" s="5">
        <f>2*PI()*G46*M46*E46/(300000000)</f>
        <v>3848.4510006474966</v>
      </c>
      <c r="C46" s="5">
        <f>20*LOG10(40*PI()*F46*(E46/1000000000)/3)+MIN(0.03*I46^1.72, 10)*LOG10(F46)-MIN(0.044*I46^1.72,14.77)+0.002*LOG10(I46)*F46</f>
        <v>107.73724739020315</v>
      </c>
      <c r="D46" s="5"/>
      <c r="E46" s="16">
        <v>3500000000</v>
      </c>
      <c r="F46" s="4">
        <v>1000</v>
      </c>
      <c r="G46" s="4">
        <v>35</v>
      </c>
      <c r="H46" s="4" t="s">
        <v>4</v>
      </c>
      <c r="I46" s="4">
        <v>10</v>
      </c>
      <c r="J46" s="4">
        <v>20</v>
      </c>
      <c r="K46" s="4" t="s">
        <v>6</v>
      </c>
      <c r="L46" s="4" t="s">
        <v>2</v>
      </c>
      <c r="M46" s="4">
        <v>1.5</v>
      </c>
    </row>
    <row r="47" spans="1:13" s="4" customFormat="1" x14ac:dyDescent="0.25">
      <c r="A47" s="4">
        <f t="shared" si="3"/>
        <v>2450</v>
      </c>
      <c r="B47" s="5">
        <f>2*PI()*G47*M47*E47/(300000000)</f>
        <v>3848.4510006474966</v>
      </c>
      <c r="C47" s="5">
        <f xml:space="preserve"> (20*LOG10(40*PI()*B47*(E47/1000000000)/3)+MIN(0.03*I47^1.72, 10)*LOG10(B47)-MIN(0.044*I47^1.72,14.77)+0.002*LOG10(I47)*B47)</f>
        <v>126.06135593614999</v>
      </c>
      <c r="D47" s="5">
        <f xml:space="preserve"> C47+40*LOG10(F47/B47)</f>
        <v>126.73231713348109</v>
      </c>
      <c r="E47" s="16">
        <v>3500000000</v>
      </c>
      <c r="F47" s="4">
        <v>4000</v>
      </c>
      <c r="G47" s="4">
        <v>35</v>
      </c>
      <c r="H47" s="4" t="s">
        <v>4</v>
      </c>
      <c r="I47" s="4">
        <v>10</v>
      </c>
      <c r="J47" s="4">
        <v>20</v>
      </c>
      <c r="K47" s="11" t="s">
        <v>6</v>
      </c>
      <c r="L47" s="4" t="s">
        <v>2</v>
      </c>
      <c r="M47" s="4">
        <v>1.5</v>
      </c>
    </row>
    <row r="48" spans="1:13" s="4" customFormat="1" x14ac:dyDescent="0.25">
      <c r="A48" s="4">
        <f t="shared" si="3"/>
        <v>2450</v>
      </c>
      <c r="C48" s="5">
        <f>161.04-7.1*LOG10(J48)+7.5*LOG10(I48)-(24.37-3.7*(I48/G48)^2)*LOG10(G48)+(43.42-3.1*LOG10(G48))*(LOG10(F48)-3)+20*LOG10(E48/1000000000)-(3.2*(LOG10(11.75*M48))^2-4.97)</f>
        <v>121.39259135453526</v>
      </c>
      <c r="D48" s="5"/>
      <c r="E48" s="16">
        <v>3500000000</v>
      </c>
      <c r="F48" s="4">
        <v>500</v>
      </c>
      <c r="G48" s="4">
        <v>35</v>
      </c>
      <c r="H48" s="4" t="s">
        <v>4</v>
      </c>
      <c r="I48" s="4">
        <v>10</v>
      </c>
      <c r="J48" s="4">
        <v>20</v>
      </c>
      <c r="K48" s="4" t="s">
        <v>6</v>
      </c>
      <c r="L48" s="4" t="s">
        <v>3</v>
      </c>
      <c r="M48" s="4">
        <v>1.5</v>
      </c>
    </row>
  </sheetData>
  <conditionalFormatting sqref="E3:E1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{57FE4FAE-D592-480E-B970-ACA59EA7C67E}</x14:id>
        </ext>
      </extLst>
    </cfRule>
  </conditionalFormatting>
  <conditionalFormatting sqref="N3:N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{F54B3B38-4350-4B8E-9EFA-201C17DC3500}</x14:id>
        </ext>
      </extLst>
    </cfRule>
  </conditionalFormatting>
  <conditionalFormatting sqref="O3:O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{0EDCF07A-4BF7-4877-949D-C85ACA96B68B}</x14:id>
        </ext>
      </extLst>
    </cfRule>
  </conditionalFormatting>
  <conditionalFormatting sqref="P3:P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{94B25990-5C2F-4ABF-9C78-F0118BB5E705}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FE4FAE-D592-480E-B970-ACA59EA7C6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F54B3B38-4350-4B8E-9EFA-201C17DC35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N3:N7</xm:sqref>
        </x14:conditionalFormatting>
        <x14:conditionalFormatting xmlns:xm="http://schemas.microsoft.com/office/excel/2006/main">
          <x14:cfRule type="dataBar" id="{0EDCF07A-4BF7-4877-949D-C85ACA96B6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O3:O7</xm:sqref>
        </x14:conditionalFormatting>
        <x14:conditionalFormatting xmlns:xm="http://schemas.microsoft.com/office/excel/2006/main">
          <x14:cfRule type="dataBar" id="{94B25990-5C2F-4ABF-9C78-F0118BB5E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2019-03-28T08:32:41Z</dcterms:modified>
</cp:coreProperties>
</file>