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57E9AE2-96ED-4496-9F04-1D5B7D219B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9" i="1" l="1"/>
  <c r="L18" i="1"/>
  <c r="I19" i="1"/>
  <c r="J19" i="1"/>
  <c r="J18" i="1"/>
  <c r="I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M18" i="1"/>
  <c r="H18" i="1"/>
  <c r="G18" i="1"/>
  <c r="A2" i="1" l="1"/>
  <c r="C13" i="1" l="1"/>
  <c r="C11" i="1"/>
  <c r="C10" i="1"/>
  <c r="C8" i="1"/>
  <c r="C7" i="1"/>
  <c r="B8" i="1"/>
  <c r="B9" i="1"/>
  <c r="C9" i="1" s="1"/>
  <c r="D9" i="1" l="1"/>
  <c r="B12" i="1"/>
  <c r="B11" i="1"/>
  <c r="A12" i="1"/>
  <c r="A8" i="1"/>
  <c r="C6" i="1"/>
  <c r="C5" i="1"/>
  <c r="A6" i="1"/>
  <c r="C3" i="1"/>
  <c r="C2" i="1"/>
  <c r="A3" i="1"/>
  <c r="C4" i="1"/>
  <c r="A5" i="1"/>
  <c r="A7" i="1"/>
  <c r="A9" i="1"/>
  <c r="A10" i="1"/>
  <c r="A11" i="1"/>
  <c r="A13" i="1"/>
  <c r="C12" i="1" l="1"/>
  <c r="D12" i="1" s="1"/>
</calcChain>
</file>

<file path=xl/sharedStrings.xml><?xml version="1.0" encoding="utf-8"?>
<sst xmlns="http://schemas.openxmlformats.org/spreadsheetml/2006/main" count="73" uniqueCount="38">
  <si>
    <t>urban</t>
  </si>
  <si>
    <t>micro</t>
  </si>
  <si>
    <t>los</t>
  </si>
  <si>
    <t>nlos</t>
  </si>
  <si>
    <t>macro</t>
  </si>
  <si>
    <t>suburban</t>
  </si>
  <si>
    <t>rural</t>
  </si>
  <si>
    <t>PL1</t>
  </si>
  <si>
    <t>PL2</t>
  </si>
  <si>
    <t>settlement</t>
  </si>
  <si>
    <t>ant_type</t>
  </si>
  <si>
    <t>sight_type</t>
  </si>
  <si>
    <t>freq (Hz)</t>
  </si>
  <si>
    <t>-</t>
  </si>
  <si>
    <t>breakpoint (d'BP)</t>
  </si>
  <si>
    <t>breakpoint (dBP)</t>
  </si>
  <si>
    <t>building_height (h)</t>
  </si>
  <si>
    <t>street_width (w)</t>
  </si>
  <si>
    <t>distance (d)</t>
  </si>
  <si>
    <t>ant_height (hBS)</t>
  </si>
  <si>
    <t>UE_height (hUT)</t>
  </si>
  <si>
    <t>Extended HATA</t>
  </si>
  <si>
    <t>Distance</t>
  </si>
  <si>
    <t>Env</t>
  </si>
  <si>
    <t>&lt;0.04</t>
  </si>
  <si>
    <t>Distance (km)</t>
  </si>
  <si>
    <t>Frequency (MHz)</t>
  </si>
  <si>
    <t>Formula</t>
  </si>
  <si>
    <t>Hb</t>
  </si>
  <si>
    <t>Hm</t>
  </si>
  <si>
    <t>Transmitter height</t>
  </si>
  <si>
    <t>Receiver height</t>
  </si>
  <si>
    <t>&gt;0.1</t>
  </si>
  <si>
    <t>Urban</t>
  </si>
  <si>
    <t>a(Hm)</t>
  </si>
  <si>
    <t>b(Hb)</t>
  </si>
  <si>
    <t>alpha (&lt;20km)</t>
  </si>
  <si>
    <t>alpha (&gt;20km, &lt;100km)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</si>
</sst>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0" fontId="0" fillId="5" borderId="0" xfId="0" applyFill="1"/>
    <xf numFmtId="1" fontId="0" fillId="5" borderId="0" xfId="0" applyNumberFormat="1" applyFill="1"/>
    <xf numFmtId="0" fontId="0" fillId="2" borderId="0" xfId="0" quotePrefix="1" applyFill="1"/>
    <xf numFmtId="0" fontId="1" fillId="3" borderId="0" xfId="0" applyFont="1" applyFill="1"/>
    <xf numFmtId="0" fontId="1" fillId="4" borderId="0" xfId="0" applyFont="1" applyFill="1"/>
    <xf numFmtId="164" fontId="0" fillId="2" borderId="0" xfId="0" applyNumberFormat="1" applyFill="1"/>
    <xf numFmtId="164" fontId="0" fillId="5" borderId="0" xfId="0" applyNumberFormat="1" applyFill="1"/>
    <xf numFmtId="164" fontId="0" fillId="4" borderId="0" xfId="0" applyNumberFormat="1" applyFill="1"/>
    <xf numFmtId="164" fontId="0" fillId="3" borderId="0" xfId="0" applyNumberFormat="1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B1" zoomScale="85" zoomScaleNormal="85" workbookViewId="0">
      <selection activeCell="D20" sqref="D20"/>
    </sheetView>
  </sheetViews>
  <sheetFormatPr defaultRowHeight="15" x14ac:dyDescent="0.25"/>
  <cols>
    <col min="1" max="1" width="14.85546875" bestFit="1" customWidth="1"/>
    <col min="2" max="2" width="12.42578125" customWidth="1"/>
    <col min="3" max="3" width="16.140625" bestFit="1" customWidth="1"/>
    <col min="4" max="4" width="9.5703125" customWidth="1"/>
    <col min="5" max="5" width="12" bestFit="1" customWidth="1"/>
    <col min="6" max="6" width="12.140625" bestFit="1" customWidth="1"/>
    <col min="7" max="7" width="11.7109375" bestFit="1" customWidth="1"/>
    <col min="8" max="8" width="9.5703125" bestFit="1" customWidth="1"/>
    <col min="9" max="9" width="9.5703125" customWidth="1"/>
    <col min="10" max="10" width="10.140625" customWidth="1"/>
    <col min="11" max="11" width="10" customWidth="1"/>
    <col min="12" max="12" width="10.5703125" customWidth="1"/>
    <col min="13" max="13" width="11" bestFit="1" customWidth="1"/>
  </cols>
  <sheetData>
    <row r="1" spans="1:13" s="1" customFormat="1" ht="45" x14ac:dyDescent="0.25">
      <c r="A1" s="1" t="s">
        <v>14</v>
      </c>
      <c r="B1" s="1" t="s">
        <v>15</v>
      </c>
      <c r="C1" s="1" t="s">
        <v>7</v>
      </c>
      <c r="D1" s="1" t="s">
        <v>8</v>
      </c>
      <c r="E1" s="1" t="s">
        <v>12</v>
      </c>
      <c r="F1" s="1" t="s">
        <v>18</v>
      </c>
      <c r="G1" s="1" t="s">
        <v>19</v>
      </c>
      <c r="H1" s="1" t="s">
        <v>10</v>
      </c>
      <c r="I1" s="1" t="s">
        <v>16</v>
      </c>
      <c r="J1" s="1" t="s">
        <v>17</v>
      </c>
      <c r="K1" s="1" t="s">
        <v>9</v>
      </c>
      <c r="L1" s="1" t="s">
        <v>11</v>
      </c>
      <c r="M1" s="1" t="s">
        <v>20</v>
      </c>
    </row>
    <row r="2" spans="1:13" s="2" customFormat="1" x14ac:dyDescent="0.25">
      <c r="A2" s="2">
        <f>4*G2*M2*E2/(300000000)</f>
        <v>700</v>
      </c>
      <c r="C2" s="3">
        <f>22*LOG10(F2)+28+20*LOG10(E2/1000000000)</f>
        <v>98.258700982397926</v>
      </c>
      <c r="D2" s="3"/>
      <c r="E2" s="13">
        <v>3500000000</v>
      </c>
      <c r="F2" s="2">
        <v>500</v>
      </c>
      <c r="G2" s="2">
        <v>10</v>
      </c>
      <c r="H2" s="2" t="s">
        <v>1</v>
      </c>
      <c r="I2" s="10" t="s">
        <v>13</v>
      </c>
      <c r="J2" s="10" t="s">
        <v>13</v>
      </c>
      <c r="K2" s="2" t="s">
        <v>0</v>
      </c>
      <c r="L2" s="2" t="s">
        <v>2</v>
      </c>
      <c r="M2" s="2">
        <v>1.5</v>
      </c>
    </row>
    <row r="3" spans="1:13" s="2" customFormat="1" x14ac:dyDescent="0.25">
      <c r="A3" s="2">
        <f>4*G3*M3*E3/(300000000)</f>
        <v>700</v>
      </c>
      <c r="C3" s="3">
        <f>40*LOG10(F3)+7.8-18*LOG10(G3)-18*LOG10(M3)+2*LOG10(E3/1000000000)</f>
        <v>107.71849342569828</v>
      </c>
      <c r="D3" s="3"/>
      <c r="E3" s="13">
        <v>3500000000</v>
      </c>
      <c r="F3" s="2">
        <v>1000</v>
      </c>
      <c r="G3" s="2">
        <v>10</v>
      </c>
      <c r="H3" s="2" t="s">
        <v>1</v>
      </c>
      <c r="I3" s="10" t="s">
        <v>13</v>
      </c>
      <c r="J3" s="10" t="s">
        <v>13</v>
      </c>
      <c r="K3" s="2" t="s">
        <v>0</v>
      </c>
      <c r="L3" s="2" t="s">
        <v>2</v>
      </c>
      <c r="M3" s="2">
        <v>1.5</v>
      </c>
    </row>
    <row r="4" spans="1:13" s="2" customFormat="1" x14ac:dyDescent="0.25">
      <c r="A4" s="10" t="s">
        <v>13</v>
      </c>
      <c r="B4" s="10"/>
      <c r="C4" s="3">
        <f>(36.7*LOG10(F4)+22.7+26*LOG10(E4/1000000000))</f>
        <v>135.89796831223907</v>
      </c>
      <c r="D4" s="3"/>
      <c r="E4" s="13">
        <v>3500000000</v>
      </c>
      <c r="F4" s="2">
        <v>500</v>
      </c>
      <c r="G4" s="2">
        <v>10</v>
      </c>
      <c r="H4" s="2" t="s">
        <v>1</v>
      </c>
      <c r="I4" s="10" t="s">
        <v>13</v>
      </c>
      <c r="J4" s="10" t="s">
        <v>13</v>
      </c>
      <c r="K4" s="2" t="s">
        <v>0</v>
      </c>
      <c r="L4" s="2" t="s">
        <v>3</v>
      </c>
      <c r="M4" s="2">
        <v>1.5</v>
      </c>
    </row>
    <row r="5" spans="1:13" s="8" customFormat="1" x14ac:dyDescent="0.25">
      <c r="A5" s="8">
        <f t="shared" ref="A5:A13" si="0">4*G5*M5*E5/(300000000)</f>
        <v>1750</v>
      </c>
      <c r="C5" s="9">
        <f>22*LOG10(F5)+28+20*LOG10(E5/1000000000)</f>
        <v>98.258700982397926</v>
      </c>
      <c r="D5" s="9"/>
      <c r="E5" s="14">
        <v>3500000000</v>
      </c>
      <c r="F5" s="8">
        <v>500</v>
      </c>
      <c r="G5" s="8">
        <v>25</v>
      </c>
      <c r="H5" s="8" t="s">
        <v>4</v>
      </c>
      <c r="I5" s="8">
        <v>20</v>
      </c>
      <c r="J5" s="8">
        <v>20</v>
      </c>
      <c r="K5" s="8" t="s">
        <v>0</v>
      </c>
      <c r="L5" s="8" t="s">
        <v>2</v>
      </c>
      <c r="M5" s="8">
        <v>1.5</v>
      </c>
    </row>
    <row r="6" spans="1:13" s="8" customFormat="1" x14ac:dyDescent="0.25">
      <c r="A6" s="8">
        <f t="shared" si="0"/>
        <v>1750</v>
      </c>
      <c r="C6" s="9">
        <f>40*LOG10(F6)+7.8-18*LOG10(G6)-18*LOG10(M6)+2*LOG10(E6/1000000000)</f>
        <v>112.59677309616087</v>
      </c>
      <c r="D6" s="9"/>
      <c r="E6" s="14">
        <v>3500000000</v>
      </c>
      <c r="F6" s="8">
        <v>2000</v>
      </c>
      <c r="G6" s="8">
        <v>25</v>
      </c>
      <c r="H6" s="8" t="s">
        <v>4</v>
      </c>
      <c r="I6" s="8">
        <v>20</v>
      </c>
      <c r="J6" s="8">
        <v>20</v>
      </c>
      <c r="K6" s="8" t="s">
        <v>0</v>
      </c>
      <c r="L6" s="8" t="s">
        <v>2</v>
      </c>
      <c r="M6" s="8">
        <v>1.5</v>
      </c>
    </row>
    <row r="7" spans="1:13" s="8" customFormat="1" x14ac:dyDescent="0.25">
      <c r="A7" s="8">
        <f t="shared" si="0"/>
        <v>1750</v>
      </c>
      <c r="C7" s="9">
        <f>161.04-7.1*LOG(J7)+7.5*LOG10(I7)-(24.37-3.7*(I7/G7)^2)*LOG10(G7)+(43.42-3.1*LOG10(G7))*(LOG10(F7)-3)+20*LOG10(E7/1000000000)-(3.2*(LOG10(11.75*M7))^2-4.97)</f>
        <v>141.68521586142342</v>
      </c>
      <c r="D7" s="9"/>
      <c r="E7" s="14">
        <v>3500000000</v>
      </c>
      <c r="F7" s="8">
        <v>1000</v>
      </c>
      <c r="G7" s="8">
        <v>25</v>
      </c>
      <c r="H7" s="8" t="s">
        <v>4</v>
      </c>
      <c r="I7" s="8">
        <v>20</v>
      </c>
      <c r="J7" s="8">
        <v>20</v>
      </c>
      <c r="K7" s="8" t="s">
        <v>0</v>
      </c>
      <c r="L7" s="8" t="s">
        <v>3</v>
      </c>
      <c r="M7" s="8">
        <v>1.5</v>
      </c>
    </row>
    <row r="8" spans="1:13" s="6" customFormat="1" x14ac:dyDescent="0.25">
      <c r="A8" s="6">
        <f t="shared" si="0"/>
        <v>2450</v>
      </c>
      <c r="B8" s="7">
        <f>2*PI()*G8*M8*E8/(300000000)</f>
        <v>3848.4510006474966</v>
      </c>
      <c r="C8" s="7">
        <f>20*LOG10(40*PI()*F8*(E8/1000000000)/3)+MIN(0.03*I8^1.72, 10)*LOG10(F8)-MIN(0.044*I8^1.72,14.77)+0.002*LOG10(I8)*F8</f>
        <v>107.73724739020315</v>
      </c>
      <c r="D8" s="7"/>
      <c r="E8" s="15">
        <v>3500000000</v>
      </c>
      <c r="F8" s="6">
        <v>1000</v>
      </c>
      <c r="G8" s="6">
        <v>35</v>
      </c>
      <c r="H8" s="6" t="s">
        <v>4</v>
      </c>
      <c r="I8" s="6">
        <v>10</v>
      </c>
      <c r="J8" s="6">
        <v>20</v>
      </c>
      <c r="K8" s="6" t="s">
        <v>5</v>
      </c>
      <c r="L8" s="6" t="s">
        <v>2</v>
      </c>
      <c r="M8" s="6">
        <v>1.5</v>
      </c>
    </row>
    <row r="9" spans="1:13" s="6" customFormat="1" x14ac:dyDescent="0.25">
      <c r="A9" s="6">
        <f t="shared" si="0"/>
        <v>2450</v>
      </c>
      <c r="B9" s="7">
        <f>2*PI()*G9*M9*E9/(300000000)</f>
        <v>3848.4510006474966</v>
      </c>
      <c r="C9" s="7">
        <f xml:space="preserve"> (20*LOG10(40*PI()*B9*(E9/1000000000)/3)+MIN(0.03*I9^1.72, 10)*LOG10(B9)-MIN(0.044*I9^1.72,14.77)+0.002*LOG10(I9)*B9)</f>
        <v>126.06135593614999</v>
      </c>
      <c r="D9" s="7">
        <f xml:space="preserve"> C9+40*LOG10(F9/B9)</f>
        <v>126.73231713348109</v>
      </c>
      <c r="E9" s="15">
        <v>3500000000</v>
      </c>
      <c r="F9" s="6">
        <v>4000</v>
      </c>
      <c r="G9" s="6">
        <v>35</v>
      </c>
      <c r="H9" s="6" t="s">
        <v>4</v>
      </c>
      <c r="I9" s="6">
        <v>10</v>
      </c>
      <c r="J9" s="6">
        <v>20</v>
      </c>
      <c r="K9" s="12" t="s">
        <v>5</v>
      </c>
      <c r="L9" s="6" t="s">
        <v>2</v>
      </c>
      <c r="M9" s="6">
        <v>1.5</v>
      </c>
    </row>
    <row r="10" spans="1:13" s="6" customFormat="1" x14ac:dyDescent="0.25">
      <c r="A10" s="6">
        <f t="shared" si="0"/>
        <v>2450</v>
      </c>
      <c r="C10" s="7">
        <f>161.04-7.1*LOG10(J10)+7.5*LOG10(I10)-(24.37-3.7*(I10/G10)^2)*LOG10(G10)+(43.42-3.1*LOG10(G10))*(LOG10(F10)-3)+20*LOG10(E10/1000000000)-(3.2*(LOG10(11.75*M10))^2-4.97)</f>
        <v>121.39259135453526</v>
      </c>
      <c r="D10" s="7"/>
      <c r="E10" s="15">
        <v>3500000000</v>
      </c>
      <c r="F10" s="6">
        <v>500</v>
      </c>
      <c r="G10" s="6">
        <v>35</v>
      </c>
      <c r="H10" s="6" t="s">
        <v>4</v>
      </c>
      <c r="I10" s="6">
        <v>10</v>
      </c>
      <c r="J10" s="6">
        <v>20</v>
      </c>
      <c r="K10" s="6" t="s">
        <v>5</v>
      </c>
      <c r="L10" s="6" t="s">
        <v>3</v>
      </c>
      <c r="M10" s="6">
        <v>1.5</v>
      </c>
    </row>
    <row r="11" spans="1:13" s="4" customFormat="1" x14ac:dyDescent="0.25">
      <c r="A11" s="4">
        <f t="shared" si="0"/>
        <v>2450</v>
      </c>
      <c r="B11" s="5">
        <f>2*PI()*G11*M11*E11/(300000000)</f>
        <v>3848.4510006474966</v>
      </c>
      <c r="C11" s="5">
        <f>20*LOG10(40*PI()*F11*(E11/1000000000)/3)+MIN(0.03*I11^1.72, 10)*LOG10(F11)-MIN(0.044*I11^1.72,14.77)+0.002*LOG10(I11)*F11</f>
        <v>107.73724739020315</v>
      </c>
      <c r="D11" s="5"/>
      <c r="E11" s="16">
        <v>3500000000</v>
      </c>
      <c r="F11" s="4">
        <v>1000</v>
      </c>
      <c r="G11" s="4">
        <v>35</v>
      </c>
      <c r="H11" s="4" t="s">
        <v>4</v>
      </c>
      <c r="I11" s="4">
        <v>10</v>
      </c>
      <c r="J11" s="4">
        <v>20</v>
      </c>
      <c r="K11" s="4" t="s">
        <v>6</v>
      </c>
      <c r="L11" s="4" t="s">
        <v>2</v>
      </c>
      <c r="M11" s="4">
        <v>1.5</v>
      </c>
    </row>
    <row r="12" spans="1:13" s="4" customFormat="1" x14ac:dyDescent="0.25">
      <c r="A12" s="4">
        <f t="shared" si="0"/>
        <v>2450</v>
      </c>
      <c r="B12" s="5">
        <f>2*PI()*G12*M12*E12/(300000000)</f>
        <v>3848.4510006474966</v>
      </c>
      <c r="C12" s="5">
        <f xml:space="preserve"> (20*LOG10(40*PI()*B12*(E12/1000000000)/3)+MIN(0.03*I12^1.72, 10)*LOG10(B12)-MIN(0.044*I12^1.72,14.77)+0.002*LOG10(I12)*B12)</f>
        <v>126.06135593614999</v>
      </c>
      <c r="D12" s="5">
        <f xml:space="preserve"> C12+40*LOG10(F12/B12)</f>
        <v>126.73231713348109</v>
      </c>
      <c r="E12" s="16">
        <v>3500000000</v>
      </c>
      <c r="F12" s="4">
        <v>4000</v>
      </c>
      <c r="G12" s="4">
        <v>35</v>
      </c>
      <c r="H12" s="4" t="s">
        <v>4</v>
      </c>
      <c r="I12" s="4">
        <v>10</v>
      </c>
      <c r="J12" s="4">
        <v>20</v>
      </c>
      <c r="K12" s="11" t="s">
        <v>6</v>
      </c>
      <c r="L12" s="4" t="s">
        <v>2</v>
      </c>
      <c r="M12" s="4">
        <v>1.5</v>
      </c>
    </row>
    <row r="13" spans="1:13" s="4" customFormat="1" x14ac:dyDescent="0.25">
      <c r="A13" s="4">
        <f t="shared" si="0"/>
        <v>2450</v>
      </c>
      <c r="C13" s="5">
        <f>161.04-7.1*LOG10(J13)+7.5*LOG10(I13)-(24.37-3.7*(I13/G13)^2)*LOG10(G13)+(43.42-3.1*LOG10(G13))*(LOG10(F13)-3)+20*LOG10(E13/1000000000)-(3.2*(LOG10(11.75*M13))^2-4.97)</f>
        <v>121.39259135453526</v>
      </c>
      <c r="D13" s="5"/>
      <c r="E13" s="16">
        <v>3500000000</v>
      </c>
      <c r="F13" s="4">
        <v>500</v>
      </c>
      <c r="G13" s="4">
        <v>35</v>
      </c>
      <c r="H13" s="4" t="s">
        <v>4</v>
      </c>
      <c r="I13" s="4">
        <v>10</v>
      </c>
      <c r="J13" s="4">
        <v>20</v>
      </c>
      <c r="K13" s="4" t="s">
        <v>6</v>
      </c>
      <c r="L13" s="4" t="s">
        <v>3</v>
      </c>
      <c r="M13" s="4">
        <v>1.5</v>
      </c>
    </row>
    <row r="16" spans="1:13" x14ac:dyDescent="0.25">
      <c r="A16" t="s">
        <v>21</v>
      </c>
    </row>
    <row r="17" spans="1:13" s="1" customFormat="1" ht="45" x14ac:dyDescent="0.25">
      <c r="A17" s="17" t="s">
        <v>25</v>
      </c>
      <c r="B17" s="17" t="s">
        <v>23</v>
      </c>
      <c r="C17" s="17" t="s">
        <v>26</v>
      </c>
      <c r="D17" s="17" t="s">
        <v>22</v>
      </c>
      <c r="E17" s="17" t="s">
        <v>30</v>
      </c>
      <c r="F17" s="17" t="s">
        <v>31</v>
      </c>
      <c r="G17" s="17" t="s">
        <v>29</v>
      </c>
      <c r="H17" s="17" t="s">
        <v>28</v>
      </c>
      <c r="I17" s="1" t="s">
        <v>34</v>
      </c>
      <c r="J17" s="1" t="s">
        <v>35</v>
      </c>
      <c r="K17" s="1" t="s">
        <v>36</v>
      </c>
      <c r="L17" s="1" t="s">
        <v>37</v>
      </c>
      <c r="M17" s="17" t="s">
        <v>27</v>
      </c>
    </row>
    <row r="18" spans="1:13" x14ac:dyDescent="0.25">
      <c r="A18" t="s">
        <v>24</v>
      </c>
      <c r="C18">
        <v>2</v>
      </c>
      <c r="D18">
        <v>0.02</v>
      </c>
      <c r="E18">
        <v>20</v>
      </c>
      <c r="F18">
        <v>1.5</v>
      </c>
      <c r="G18">
        <f>MIN(E18,F18)</f>
        <v>1.5</v>
      </c>
      <c r="H18">
        <f>MAX(E18,F18)</f>
        <v>20</v>
      </c>
      <c r="I18">
        <f>(1.1*LOG(C18)-0.7)*MIN(10,G18)-(1.56*LOG(C18)-0.8+MAX(0,20*LOG(G18/10)))</f>
        <v>-0.22290730039024154</v>
      </c>
      <c r="J18">
        <f>MIN(0,20*LOG(H18/30))</f>
        <v>-3.5218251811136252</v>
      </c>
      <c r="K18">
        <v>1</v>
      </c>
      <c r="L18" t="e">
        <f>1+(0.14+(1.87*POWER(10,-4))*C18+(1.07*POWER(10,-3)*H18))*POWER(LOG(D18/20),0.8)</f>
        <v>#NUM!</v>
      </c>
      <c r="M18">
        <f>32.4+(20*LOG(C18))+(10*LOG(POWER(D18,2)+POWER((H18-G18),2)/(POWER(10,6))))</f>
        <v>7.1261019759604451</v>
      </c>
    </row>
    <row r="19" spans="1:13" x14ac:dyDescent="0.25">
      <c r="A19" t="s">
        <v>32</v>
      </c>
      <c r="B19" t="s">
        <v>33</v>
      </c>
      <c r="C19">
        <v>100</v>
      </c>
      <c r="D19">
        <v>0.2</v>
      </c>
      <c r="E19">
        <v>20</v>
      </c>
      <c r="F19">
        <v>1.5</v>
      </c>
      <c r="G19">
        <f t="shared" ref="G19:G31" si="1">MIN(E19,F19)</f>
        <v>1.5</v>
      </c>
      <c r="H19">
        <f t="shared" ref="H19:H31" si="2">MAX(E19,F19)</f>
        <v>20</v>
      </c>
      <c r="I19">
        <f>(1.1*LOG(C19)-0.7)*MIN(10,G19)-(1.56*LOG(C19)-0.8+MAX(0,20*LOG(G19/10)))</f>
        <v>-6.999999999999984E-2</v>
      </c>
      <c r="J19">
        <f t="shared" ref="J19:J21" si="3">MIN(0,20*LOG(H19/30))</f>
        <v>-3.5218251811136252</v>
      </c>
      <c r="K19">
        <v>1</v>
      </c>
      <c r="M19">
        <f>69.6+26.2*LOG(150)-20*LOG(150/C19)-13.82*LOG(MAX(30,H19))-(44.9-6.55*LOG(MAX(30,H19)))*POWER((LOG(D19)),K19)-I19-J19</f>
        <v>130.89089284542405</v>
      </c>
    </row>
    <row r="20" spans="1:13" x14ac:dyDescent="0.25">
      <c r="E20">
        <v>20</v>
      </c>
      <c r="F20">
        <v>1.5</v>
      </c>
      <c r="G20">
        <f t="shared" si="1"/>
        <v>1.5</v>
      </c>
      <c r="H20">
        <f t="shared" si="2"/>
        <v>20</v>
      </c>
      <c r="K20">
        <v>1</v>
      </c>
    </row>
    <row r="21" spans="1:13" x14ac:dyDescent="0.25">
      <c r="E21">
        <v>20</v>
      </c>
      <c r="F21">
        <v>1.5</v>
      </c>
      <c r="G21">
        <f t="shared" si="1"/>
        <v>1.5</v>
      </c>
      <c r="H21">
        <f t="shared" si="2"/>
        <v>20</v>
      </c>
      <c r="K21">
        <v>1</v>
      </c>
    </row>
    <row r="22" spans="1:13" x14ac:dyDescent="0.25">
      <c r="E22">
        <v>20</v>
      </c>
      <c r="F22">
        <v>1.5</v>
      </c>
      <c r="G22">
        <f t="shared" si="1"/>
        <v>1.5</v>
      </c>
      <c r="H22">
        <f t="shared" si="2"/>
        <v>20</v>
      </c>
      <c r="K22">
        <v>1</v>
      </c>
    </row>
    <row r="23" spans="1:13" x14ac:dyDescent="0.25">
      <c r="E23">
        <v>20</v>
      </c>
      <c r="F23">
        <v>1.5</v>
      </c>
      <c r="G23">
        <f t="shared" si="1"/>
        <v>1.5</v>
      </c>
      <c r="H23">
        <f t="shared" si="2"/>
        <v>20</v>
      </c>
      <c r="K23">
        <v>1</v>
      </c>
    </row>
    <row r="24" spans="1:13" x14ac:dyDescent="0.25">
      <c r="E24">
        <v>20</v>
      </c>
      <c r="F24">
        <v>1.5</v>
      </c>
      <c r="G24">
        <f t="shared" si="1"/>
        <v>1.5</v>
      </c>
      <c r="H24">
        <f t="shared" si="2"/>
        <v>20</v>
      </c>
      <c r="K24">
        <v>1</v>
      </c>
    </row>
    <row r="25" spans="1:13" x14ac:dyDescent="0.25">
      <c r="E25">
        <v>20</v>
      </c>
      <c r="F25">
        <v>1.5</v>
      </c>
      <c r="G25">
        <f t="shared" si="1"/>
        <v>1.5</v>
      </c>
      <c r="H25">
        <f t="shared" si="2"/>
        <v>20</v>
      </c>
      <c r="K25">
        <v>1</v>
      </c>
    </row>
    <row r="26" spans="1:13" x14ac:dyDescent="0.25">
      <c r="E26">
        <v>20</v>
      </c>
      <c r="F26">
        <v>1.5</v>
      </c>
      <c r="G26">
        <f t="shared" si="1"/>
        <v>1.5</v>
      </c>
      <c r="H26">
        <f t="shared" si="2"/>
        <v>20</v>
      </c>
      <c r="K26">
        <v>1</v>
      </c>
    </row>
    <row r="27" spans="1:13" x14ac:dyDescent="0.25">
      <c r="E27">
        <v>20</v>
      </c>
      <c r="F27">
        <v>1.5</v>
      </c>
      <c r="G27">
        <f t="shared" si="1"/>
        <v>1.5</v>
      </c>
      <c r="H27">
        <f t="shared" si="2"/>
        <v>20</v>
      </c>
      <c r="K27">
        <v>1</v>
      </c>
    </row>
    <row r="28" spans="1:13" x14ac:dyDescent="0.25">
      <c r="E28">
        <v>20</v>
      </c>
      <c r="F28">
        <v>1.5</v>
      </c>
      <c r="G28">
        <f t="shared" si="1"/>
        <v>1.5</v>
      </c>
      <c r="H28">
        <f t="shared" si="2"/>
        <v>20</v>
      </c>
      <c r="K28">
        <v>1</v>
      </c>
    </row>
    <row r="29" spans="1:13" x14ac:dyDescent="0.25">
      <c r="E29">
        <v>20</v>
      </c>
      <c r="F29">
        <v>1.5</v>
      </c>
      <c r="G29">
        <f t="shared" si="1"/>
        <v>1.5</v>
      </c>
      <c r="H29">
        <f t="shared" si="2"/>
        <v>20</v>
      </c>
      <c r="K29">
        <v>1</v>
      </c>
    </row>
    <row r="30" spans="1:13" x14ac:dyDescent="0.25">
      <c r="E30">
        <v>20</v>
      </c>
      <c r="F30">
        <v>1.5</v>
      </c>
      <c r="G30">
        <f t="shared" si="1"/>
        <v>1.5</v>
      </c>
      <c r="H30">
        <f t="shared" si="2"/>
        <v>20</v>
      </c>
      <c r="K30">
        <v>1</v>
      </c>
    </row>
    <row r="31" spans="1:13" x14ac:dyDescent="0.25">
      <c r="E31">
        <v>20</v>
      </c>
      <c r="F31">
        <v>1.5</v>
      </c>
      <c r="G31">
        <f t="shared" si="1"/>
        <v>1.5</v>
      </c>
      <c r="H31">
        <f t="shared" si="2"/>
        <v>20</v>
      </c>
      <c r="K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2019-03-27T21:08:03Z</dcterms:modified>
</cp:coreProperties>
</file>