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玉藻\Dropbox\各種\自然科学実験\物理\3B インダクタンスと静電容量\実験データ\"/>
    </mc:Choice>
  </mc:AlternateContent>
  <bookViews>
    <workbookView xWindow="240" yWindow="50" windowWidth="4670" windowHeight="6150" activeTab="1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3" i="1" l="1"/>
  <c r="I3" i="1"/>
  <c r="J3" i="1"/>
  <c r="K3" i="1"/>
  <c r="H4" i="1"/>
  <c r="I4" i="1"/>
  <c r="J4" i="1"/>
  <c r="K4" i="1"/>
  <c r="H5" i="1"/>
  <c r="I5" i="1"/>
  <c r="J5" i="1"/>
  <c r="K5" i="1"/>
  <c r="H6" i="1"/>
  <c r="I6" i="1"/>
  <c r="J6" i="1"/>
  <c r="K6" i="1"/>
  <c r="B9" i="1"/>
  <c r="B10" i="1"/>
  <c r="C9" i="1" s="1"/>
  <c r="B11" i="1"/>
  <c r="B12" i="1"/>
  <c r="C12" i="1"/>
  <c r="F12" i="1"/>
  <c r="G12" i="1"/>
  <c r="H12" i="1"/>
  <c r="I12" i="1"/>
  <c r="F13" i="1"/>
  <c r="G13" i="1"/>
  <c r="H13" i="1"/>
  <c r="I13" i="1"/>
  <c r="A16" i="1"/>
  <c r="B16" i="1"/>
  <c r="C16" i="1"/>
  <c r="A22" i="1"/>
</calcChain>
</file>

<file path=xl/sharedStrings.xml><?xml version="1.0" encoding="utf-8"?>
<sst xmlns="http://schemas.openxmlformats.org/spreadsheetml/2006/main" count="32" uniqueCount="28">
  <si>
    <t>コンデンサー容量</t>
    <rPh sb="6" eb="8">
      <t>ヨウリョウ</t>
    </rPh>
    <phoneticPr fontId="1"/>
  </si>
  <si>
    <t>ｆ０</t>
    <phoneticPr fontId="1"/>
  </si>
  <si>
    <t>ｆ１</t>
    <phoneticPr fontId="1"/>
  </si>
  <si>
    <t>ｆ２</t>
    <phoneticPr fontId="1"/>
  </si>
  <si>
    <t>実験データ</t>
    <rPh sb="0" eb="2">
      <t>ジッケン</t>
    </rPh>
    <phoneticPr fontId="1"/>
  </si>
  <si>
    <t>単位</t>
    <rPh sb="0" eb="2">
      <t>タンイ</t>
    </rPh>
    <phoneticPr fontId="1"/>
  </si>
  <si>
    <t>修正後</t>
    <rPh sb="0" eb="2">
      <t>シュウセイ</t>
    </rPh>
    <rPh sb="2" eb="3">
      <t>ゴ</t>
    </rPh>
    <phoneticPr fontId="1"/>
  </si>
  <si>
    <t>コンデンサー</t>
    <phoneticPr fontId="1"/>
  </si>
  <si>
    <t>kHz</t>
    <phoneticPr fontId="1"/>
  </si>
  <si>
    <t>単位：</t>
    <rPh sb="0" eb="2">
      <t>タンイ</t>
    </rPh>
    <phoneticPr fontId="1"/>
  </si>
  <si>
    <t>目盛</t>
    <rPh sb="0" eb="2">
      <t>メモリ</t>
    </rPh>
    <phoneticPr fontId="1"/>
  </si>
  <si>
    <t>ｓｑｒｔ</t>
    <phoneticPr fontId="1"/>
  </si>
  <si>
    <t>平方根</t>
    <rPh sb="0" eb="3">
      <t>ヘイホウコン</t>
    </rPh>
    <phoneticPr fontId="1"/>
  </si>
  <si>
    <t>コンデンサ</t>
    <phoneticPr fontId="1"/>
  </si>
  <si>
    <t>Ｌ</t>
    <phoneticPr fontId="1"/>
  </si>
  <si>
    <t>平均</t>
    <rPh sb="0" eb="2">
      <t>ヘイキン</t>
    </rPh>
    <phoneticPr fontId="1"/>
  </si>
  <si>
    <t>自作コンデンサー</t>
    <rPh sb="0" eb="2">
      <t>ジサク</t>
    </rPh>
    <phoneticPr fontId="1"/>
  </si>
  <si>
    <t>khz</t>
    <phoneticPr fontId="1"/>
  </si>
  <si>
    <t>nF</t>
    <phoneticPr fontId="1"/>
  </si>
  <si>
    <t>実験値</t>
    <rPh sb="0" eb="2">
      <t>ジッケン</t>
    </rPh>
    <rPh sb="2" eb="3">
      <t>チ</t>
    </rPh>
    <phoneticPr fontId="1"/>
  </si>
  <si>
    <t>理論値</t>
    <rPh sb="0" eb="2">
      <t>リロン</t>
    </rPh>
    <rPh sb="2" eb="3">
      <t>チ</t>
    </rPh>
    <phoneticPr fontId="1"/>
  </si>
  <si>
    <t>矩形波</t>
    <rPh sb="0" eb="3">
      <t>クケイハ</t>
    </rPh>
    <phoneticPr fontId="1"/>
  </si>
  <si>
    <t>31.7nF</t>
    <phoneticPr fontId="1"/>
  </si>
  <si>
    <t>メモリ</t>
    <phoneticPr fontId="1"/>
  </si>
  <si>
    <t>単位</t>
    <rPh sb="0" eb="2">
      <t>タンイ</t>
    </rPh>
    <phoneticPr fontId="1"/>
  </si>
  <si>
    <t>修正後</t>
    <rPh sb="0" eb="2">
      <t>シュウセイ</t>
    </rPh>
    <rPh sb="2" eb="3">
      <t>ゴ</t>
    </rPh>
    <phoneticPr fontId="1"/>
  </si>
  <si>
    <t>コイル理論値</t>
    <rPh sb="3" eb="6">
      <t>リロンチ</t>
    </rPh>
    <phoneticPr fontId="1"/>
  </si>
  <si>
    <t>Q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</si>
</sst>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74096152749709"/>
          <c:y val="0.14237382397923715"/>
          <c:w val="0.82635012419052001"/>
          <c:h val="0.62712279609902077"/>
        </c:manualLayout>
      </c:layout>
      <c:lineChart>
        <c:grouping val="standard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forward val="0.5"/>
            <c:backward val="0.5"/>
            <c:dispRSqr val="0"/>
            <c:dispEq val="1"/>
            <c:trendlineLbl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075" b="0" i="0" u="none" strike="noStrike" baseline="0">
                      <a:solidFill>
                        <a:srgbClr val="000000"/>
                      </a:solidFill>
                      <a:latin typeface="ＭＳ Ｐゴシック"/>
                      <a:ea typeface="ＭＳ Ｐゴシック"/>
                      <a:cs typeface="ＭＳ Ｐゴシック"/>
                    </a:defRPr>
                  </a:pPr>
                  <a:endParaRPr lang="ja-JP"/>
                </a:p>
              </c:txPr>
            </c:trendlineLbl>
          </c:trendline>
          <c:val>
            <c:numRef>
              <c:f>Sheet1!$F$12:$I$12</c:f>
              <c:numCache>
                <c:formatCode>General</c:formatCode>
                <c:ptCount val="4"/>
                <c:pt idx="0">
                  <c:v>60</c:v>
                </c:pt>
                <c:pt idx="1">
                  <c:v>61.224489795918359</c:v>
                </c:pt>
                <c:pt idx="2">
                  <c:v>62.5</c:v>
                </c:pt>
                <c:pt idx="3">
                  <c:v>63.829787234042556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411536"/>
        <c:axId val="272411928"/>
      </c:lineChart>
      <c:catAx>
        <c:axId val="2724115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72411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724119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724115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2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ja-JP" altLang="en-US"/>
              <a:t>グラフ１：矩形波の共振周波数</a:t>
            </a:r>
          </a:p>
        </c:rich>
      </c:tx>
      <c:layout>
        <c:manualLayout>
          <c:xMode val="edge"/>
          <c:yMode val="edge"/>
          <c:x val="0.2195807944656811"/>
          <c:y val="3.097349594034606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622407708710713"/>
          <c:y val="0.19174068915452325"/>
          <c:w val="0.75244883708621935"/>
          <c:h val="0.61946991880692126"/>
        </c:manualLayout>
      </c:layout>
      <c:lineChart>
        <c:grouping val="standard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forward val="0.5"/>
            <c:backward val="0.5"/>
            <c:dispRSqr val="0"/>
            <c:dispEq val="1"/>
            <c:trendlineLbl>
              <c:layout/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1">
                    <a:defRPr sz="1475" b="0" i="0" u="none" strike="noStrike" baseline="0">
                      <a:solidFill>
                        <a:srgbClr val="000000"/>
                      </a:solidFill>
                      <a:latin typeface="ＭＳ Ｐゴシック"/>
                      <a:ea typeface="ＭＳ Ｐゴシック"/>
                      <a:cs typeface="ＭＳ Ｐゴシック"/>
                    </a:defRPr>
                  </a:pPr>
                  <a:endParaRPr lang="ja-JP"/>
                </a:p>
              </c:txPr>
            </c:trendlineLbl>
          </c:trendline>
          <c:val>
            <c:numRef>
              <c:f>Sheet1!$F$12:$I$12</c:f>
              <c:numCache>
                <c:formatCode>General</c:formatCode>
                <c:ptCount val="4"/>
                <c:pt idx="0">
                  <c:v>60</c:v>
                </c:pt>
                <c:pt idx="1">
                  <c:v>61.224489795918359</c:v>
                </c:pt>
                <c:pt idx="2">
                  <c:v>62.5</c:v>
                </c:pt>
                <c:pt idx="3">
                  <c:v>63.829787234042556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410360"/>
        <c:axId val="272412712"/>
      </c:lineChart>
      <c:catAx>
        <c:axId val="272410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75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共振場所</a:t>
                </a:r>
              </a:p>
            </c:rich>
          </c:tx>
          <c:layout>
            <c:manualLayout>
              <c:xMode val="edge"/>
              <c:yMode val="edge"/>
              <c:x val="0.46293785330025761"/>
              <c:y val="0.904131095782482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72412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724127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75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ja-JP" altLang="en-US"/>
                  <a:t>共振周波数（ｋ</a:t>
                </a:r>
                <a:r>
                  <a:rPr lang="en-US" altLang="ja-JP"/>
                  <a:t>Hz)</a:t>
                </a:r>
              </a:p>
            </c:rich>
          </c:tx>
          <c:layout>
            <c:manualLayout>
              <c:xMode val="edge"/>
              <c:yMode val="edge"/>
              <c:x val="3.4965094660140306E-2"/>
              <c:y val="0.330383956697024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724103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2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330200</xdr:colOff>
      <xdr:row>14</xdr:row>
      <xdr:rowOff>146050</xdr:rowOff>
    </xdr:from>
    <xdr:to>
      <xdr:col>10</xdr:col>
      <xdr:colOff>298450</xdr:colOff>
      <xdr:row>26</xdr:row>
      <xdr:rowOff>38100</xdr:rowOff>
    </xdr:to>
    <xdr:graphicFrame macro="">
      <xdr:nvGraphicFramePr>
        <xdr:cNvPr id="1026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0</xdr:row>
      <xdr:rowOff>146050</xdr:rowOff>
    </xdr:from>
    <xdr:to>
      <xdr:col>7</xdr:col>
      <xdr:colOff>476250</xdr:colOff>
      <xdr:row>26</xdr:row>
      <xdr:rowOff>158750</xdr:rowOff>
    </xdr:to>
    <xdr:graphicFrame macro="">
      <xdr:nvGraphicFramePr>
        <xdr:cNvPr id="2049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C1" workbookViewId="0">
      <selection activeCell="F13" sqref="F13"/>
    </sheetView>
  </sheetViews>
  <sheetFormatPr defaultRowHeight="13"/>
  <cols>
    <col min="1" max="1" width="10.08984375" bestFit="1" customWidth="1"/>
    <col min="2" max="2" width="12.08984375" bestFit="1" customWidth="1"/>
    <col min="3" max="3" width="11.08984375" customWidth="1"/>
    <col min="6" max="6" width="11.08984375" bestFit="1" customWidth="1"/>
  </cols>
  <sheetData>
    <row r="1" spans="1:11">
      <c r="A1" t="s">
        <v>4</v>
      </c>
      <c r="B1" t="s">
        <v>9</v>
      </c>
      <c r="C1" t="s">
        <v>10</v>
      </c>
      <c r="G1" t="s">
        <v>6</v>
      </c>
      <c r="H1" t="s">
        <v>9</v>
      </c>
      <c r="I1" t="s">
        <v>8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5</v>
      </c>
      <c r="G2" t="s">
        <v>7</v>
      </c>
      <c r="H2" t="s">
        <v>1</v>
      </c>
      <c r="I2" t="s">
        <v>2</v>
      </c>
      <c r="J2" t="s">
        <v>3</v>
      </c>
      <c r="K2" t="s">
        <v>27</v>
      </c>
    </row>
    <row r="3" spans="1:11">
      <c r="A3">
        <v>1.1100000000000001</v>
      </c>
      <c r="B3">
        <v>3.2</v>
      </c>
      <c r="C3">
        <v>3.2</v>
      </c>
      <c r="D3">
        <v>3.1</v>
      </c>
      <c r="E3">
        <v>1</v>
      </c>
      <c r="G3">
        <v>1.1100000000000001</v>
      </c>
      <c r="H3">
        <f>1/(B3*E3)*1000</f>
        <v>312.5</v>
      </c>
      <c r="I3">
        <f>1/(C3*E3)*1000</f>
        <v>312.5</v>
      </c>
      <c r="J3">
        <f>1/(D3*E3)*1000</f>
        <v>322.58064516129031</v>
      </c>
      <c r="K3">
        <f>H3/(J3-I3)</f>
        <v>31.00000000000005</v>
      </c>
    </row>
    <row r="4" spans="1:11">
      <c r="A4">
        <v>4.33</v>
      </c>
      <c r="B4">
        <v>3.1</v>
      </c>
      <c r="C4">
        <v>3.2</v>
      </c>
      <c r="D4">
        <v>3</v>
      </c>
      <c r="E4">
        <v>2</v>
      </c>
      <c r="G4">
        <v>4.33</v>
      </c>
      <c r="H4">
        <f>1/(B4*E4)*1000</f>
        <v>161.29032258064515</v>
      </c>
      <c r="I4">
        <f>1/(C4*E4)*1000</f>
        <v>156.25</v>
      </c>
      <c r="J4">
        <f>1/(D4*E4)*1000</f>
        <v>166.66666666666666</v>
      </c>
      <c r="K4">
        <f>H4/(J4-I4)</f>
        <v>15.483870967741948</v>
      </c>
    </row>
    <row r="5" spans="1:11">
      <c r="A5">
        <v>12.11</v>
      </c>
      <c r="B5">
        <v>5.0999999999999996</v>
      </c>
      <c r="C5">
        <v>5.2</v>
      </c>
      <c r="D5">
        <v>5</v>
      </c>
      <c r="E5">
        <v>2</v>
      </c>
      <c r="G5">
        <v>12.11</v>
      </c>
      <c r="H5">
        <f>1/(B5*E5)*1000</f>
        <v>98.039215686274517</v>
      </c>
      <c r="I5">
        <f>1/(C5*E5)*1000</f>
        <v>96.153846153846146</v>
      </c>
      <c r="J5">
        <f>1/(D5*E5)*1000</f>
        <v>100</v>
      </c>
      <c r="K5">
        <f>H5/(J5-I5)</f>
        <v>25.490196078431325</v>
      </c>
    </row>
    <row r="6" spans="1:11">
      <c r="A6">
        <v>31.7</v>
      </c>
      <c r="B6">
        <v>3.2</v>
      </c>
      <c r="C6">
        <v>3.4</v>
      </c>
      <c r="D6">
        <v>3.1</v>
      </c>
      <c r="E6">
        <v>5</v>
      </c>
      <c r="G6">
        <v>31.7</v>
      </c>
      <c r="H6">
        <f>1/(B6*E6)*1000</f>
        <v>62.5</v>
      </c>
      <c r="I6">
        <f>1/(C6*E6)*1000</f>
        <v>58.823529411764703</v>
      </c>
      <c r="J6">
        <f>1/(D6*E6)*1000</f>
        <v>64.516129032258064</v>
      </c>
      <c r="K6">
        <f>H6/(J6-I6)</f>
        <v>10.979166666666663</v>
      </c>
    </row>
    <row r="8" spans="1:11">
      <c r="A8" t="s">
        <v>13</v>
      </c>
      <c r="B8" t="s">
        <v>14</v>
      </c>
      <c r="C8" t="s">
        <v>15</v>
      </c>
      <c r="J8" t="s">
        <v>12</v>
      </c>
    </row>
    <row r="9" spans="1:11">
      <c r="A9">
        <v>1.1100000000000001</v>
      </c>
      <c r="B9">
        <f>1000/(4*PI()*PI()*A9*H3*H3)</f>
        <v>2.3367768479674297E-4</v>
      </c>
      <c r="C9">
        <f>AVERAGE(B9,B10,B11,B12)</f>
        <v>2.2018220441779999E-4</v>
      </c>
      <c r="D9">
        <v>2.34E-4</v>
      </c>
      <c r="F9" t="s">
        <v>21</v>
      </c>
      <c r="G9" t="s">
        <v>22</v>
      </c>
      <c r="J9" t="s">
        <v>11</v>
      </c>
    </row>
    <row r="10" spans="1:11">
      <c r="A10">
        <v>4.33</v>
      </c>
      <c r="B10">
        <f>1000/(4*PI()*PI()*A10*H4*H4)</f>
        <v>2.2487218817618154E-4</v>
      </c>
      <c r="D10">
        <v>2.2499999999999999E-4</v>
      </c>
      <c r="E10" t="s">
        <v>23</v>
      </c>
      <c r="F10">
        <v>5</v>
      </c>
      <c r="G10">
        <v>4.9000000000000004</v>
      </c>
      <c r="H10">
        <v>4.8</v>
      </c>
      <c r="I10">
        <v>4.7</v>
      </c>
    </row>
    <row r="11" spans="1:11">
      <c r="A11">
        <v>12.11</v>
      </c>
      <c r="B11">
        <f>1000/(4*PI()*PI()*A11*H5*H5)</f>
        <v>2.176188263036503E-4</v>
      </c>
      <c r="D11">
        <v>2.1800000000000001E-4</v>
      </c>
      <c r="E11" t="s">
        <v>24</v>
      </c>
      <c r="F11">
        <v>10</v>
      </c>
      <c r="G11">
        <v>10</v>
      </c>
      <c r="H11">
        <v>10</v>
      </c>
      <c r="I11">
        <v>10</v>
      </c>
    </row>
    <row r="12" spans="1:11">
      <c r="A12">
        <v>31.7</v>
      </c>
      <c r="B12">
        <f>1000/(4*PI()*PI()*A12*H6*H6)</f>
        <v>2.0456011839462519E-4</v>
      </c>
      <c r="C12">
        <f>AVERAGE(D9:D12)</f>
        <v>2.2049999999999999E-4</v>
      </c>
      <c r="D12">
        <v>2.05E-4</v>
      </c>
      <c r="E12" t="s">
        <v>25</v>
      </c>
      <c r="F12">
        <f>1/(F10/300)</f>
        <v>60</v>
      </c>
      <c r="G12">
        <f>1/(G10/300)</f>
        <v>61.224489795918359</v>
      </c>
      <c r="H12">
        <f>1/(H10/300)</f>
        <v>62.5</v>
      </c>
      <c r="I12">
        <f>1/(I10/300)</f>
        <v>63.829787234042556</v>
      </c>
    </row>
    <row r="13" spans="1:11">
      <c r="F13">
        <f>1/F12</f>
        <v>1.6666666666666666E-2</v>
      </c>
      <c r="G13">
        <f>1/G12</f>
        <v>1.6333333333333335E-2</v>
      </c>
      <c r="H13">
        <f>1/H12</f>
        <v>1.6E-2</v>
      </c>
      <c r="I13">
        <f>1/I12</f>
        <v>1.5666666666666666E-2</v>
      </c>
    </row>
    <row r="15" spans="1:11">
      <c r="A15" t="s">
        <v>16</v>
      </c>
      <c r="B15" t="s">
        <v>19</v>
      </c>
      <c r="C15" t="s">
        <v>20</v>
      </c>
    </row>
    <row r="16" spans="1:11">
      <c r="A16">
        <f>1/(5.1/3*2/1000)</f>
        <v>294.11764705882354</v>
      </c>
      <c r="B16">
        <f>1/(2*PI()*PI()*A16*A16*1000000)*1000000000</f>
        <v>5.8563644145271233E-4</v>
      </c>
      <c r="C16">
        <f>2*3.5*292/1000*30/1000/0.1/1000</f>
        <v>6.1319999999999994E-4</v>
      </c>
    </row>
    <row r="17" spans="1:4">
      <c r="A17" t="s">
        <v>17</v>
      </c>
      <c r="B17" t="s">
        <v>18</v>
      </c>
    </row>
    <row r="21" spans="1:4">
      <c r="A21" t="s">
        <v>26</v>
      </c>
      <c r="B21">
        <v>1.2500000000000001E-2</v>
      </c>
      <c r="C21">
        <v>3.0499999999999999E-2</v>
      </c>
      <c r="D21">
        <v>120</v>
      </c>
    </row>
    <row r="22" spans="1:4">
      <c r="A22">
        <f>B21*B21*D21*D21/C21*3.95*0.000001</f>
        <v>2.9139344262295086E-4</v>
      </c>
    </row>
  </sheetData>
  <phoneticPr fontId="1"/>
  <pageMargins left="0.75" right="0.75" top="1" bottom="1" header="0.51200000000000001" footer="0.51200000000000001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I8" sqref="I8"/>
    </sheetView>
  </sheetViews>
  <sheetFormatPr defaultRowHeight="13"/>
  <sheetData/>
  <phoneticPr fontId="1"/>
  <pageMargins left="0.75" right="0.75" top="1" bottom="1" header="0.51200000000000001" footer="0.51200000000000001"/>
  <pageSetup paperSize="1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3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Keio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Hiyoshi ITC</dc:creator>
  <cp:lastModifiedBy>桜庭玉藻</cp:lastModifiedBy>
  <cp:lastPrinted>1999-04-27T03:20:01Z</cp:lastPrinted>
  <dcterms:created xsi:type="dcterms:W3CDTF">1999-04-21T02:46:30Z</dcterms:created>
  <dcterms:modified xsi:type="dcterms:W3CDTF">2014-08-09T08:20:06Z</dcterms:modified>
</cp:coreProperties>
</file>