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3B インダクタンスと静電容量\実験データ\"/>
    </mc:Choice>
  </mc:AlternateContent>
  <bookViews>
    <workbookView xWindow="120" yWindow="20" windowWidth="14960" windowHeight="8900" activeTab="1"/>
  </bookViews>
  <sheets>
    <sheet name="寸法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2" l="1"/>
  <c r="K6" i="2" s="1"/>
  <c r="L4" i="2"/>
  <c r="M4" i="2"/>
  <c r="J4" i="2"/>
  <c r="J6" i="2" s="1"/>
  <c r="D21" i="2" s="1"/>
  <c r="K3" i="2"/>
  <c r="K5" i="2" s="1"/>
  <c r="L3" i="2"/>
  <c r="M3" i="2"/>
  <c r="J3" i="2"/>
  <c r="J5" i="2" s="1"/>
  <c r="M6" i="2"/>
  <c r="L6" i="2"/>
  <c r="M5" i="2"/>
  <c r="L5" i="2"/>
  <c r="E6" i="2"/>
  <c r="F6" i="2"/>
  <c r="G6" i="2"/>
  <c r="D6" i="2"/>
  <c r="D14" i="2" s="1"/>
  <c r="E5" i="2"/>
  <c r="F5" i="2"/>
  <c r="D11" i="2" s="1"/>
  <c r="G5" i="2"/>
  <c r="D5" i="2"/>
  <c r="D12" i="2" s="1"/>
  <c r="C45" i="1"/>
  <c r="C46" i="1"/>
  <c r="D38" i="1" s="1"/>
  <c r="E38" i="1" s="1"/>
  <c r="D43" i="1"/>
  <c r="E43" i="1" s="1"/>
  <c r="C29" i="1"/>
  <c r="C30" i="1"/>
  <c r="F30" i="1" s="1"/>
  <c r="D19" i="1"/>
  <c r="E19" i="1" s="1"/>
  <c r="D21" i="1"/>
  <c r="E21" i="1" s="1"/>
  <c r="D23" i="1"/>
  <c r="E23" i="1" s="1"/>
  <c r="D25" i="1"/>
  <c r="E25" i="1" s="1"/>
  <c r="D27" i="1"/>
  <c r="E27" i="1" s="1"/>
  <c r="C13" i="1"/>
  <c r="C14" i="1" s="1"/>
  <c r="D19" i="2" l="1"/>
  <c r="D16" i="2"/>
  <c r="D20" i="2"/>
  <c r="D17" i="2"/>
  <c r="D18" i="2"/>
  <c r="G17" i="2" s="1"/>
  <c r="D3" i="1"/>
  <c r="D5" i="1"/>
  <c r="E5" i="1" s="1"/>
  <c r="D7" i="1"/>
  <c r="E7" i="1" s="1"/>
  <c r="D9" i="1"/>
  <c r="E9" i="1" s="1"/>
  <c r="D11" i="1"/>
  <c r="E11" i="1" s="1"/>
  <c r="D4" i="1"/>
  <c r="E4" i="1" s="1"/>
  <c r="D6" i="1"/>
  <c r="E6" i="1" s="1"/>
  <c r="D8" i="1"/>
  <c r="E8" i="1" s="1"/>
  <c r="D10" i="1"/>
  <c r="E10" i="1" s="1"/>
  <c r="D12" i="1"/>
  <c r="E12" i="1" s="1"/>
  <c r="F14" i="1"/>
  <c r="D39" i="1"/>
  <c r="E39" i="1" s="1"/>
  <c r="D28" i="1"/>
  <c r="E28" i="1" s="1"/>
  <c r="D26" i="1"/>
  <c r="E26" i="1" s="1"/>
  <c r="D24" i="1"/>
  <c r="E24" i="1" s="1"/>
  <c r="D22" i="1"/>
  <c r="E22" i="1" s="1"/>
  <c r="D20" i="1"/>
  <c r="F46" i="1"/>
  <c r="D35" i="1"/>
  <c r="D41" i="1"/>
  <c r="E41" i="1" s="1"/>
  <c r="D37" i="1"/>
  <c r="E37" i="1" s="1"/>
  <c r="D9" i="2"/>
  <c r="G9" i="2" s="1"/>
  <c r="D13" i="2"/>
  <c r="G10" i="2" s="1"/>
  <c r="D44" i="1"/>
  <c r="E44" i="1" s="1"/>
  <c r="D40" i="1"/>
  <c r="E40" i="1" s="1"/>
  <c r="D36" i="1"/>
  <c r="E36" i="1" s="1"/>
  <c r="D10" i="2"/>
  <c r="D42" i="1"/>
  <c r="E42" i="1" s="1"/>
  <c r="E20" i="1" l="1"/>
  <c r="E29" i="1" s="1"/>
  <c r="E31" i="1" s="1"/>
  <c r="H30" i="1" s="1"/>
  <c r="D29" i="1"/>
  <c r="D45" i="1"/>
  <c r="E35" i="1"/>
  <c r="E45" i="1" s="1"/>
  <c r="E47" i="1" s="1"/>
  <c r="H46" i="1" s="1"/>
  <c r="D13" i="1"/>
  <c r="E3" i="1"/>
  <c r="E13" i="1" s="1"/>
  <c r="E15" i="1" s="1"/>
  <c r="H14" i="1" s="1"/>
  <c r="G16" i="2"/>
</calcChain>
</file>

<file path=xl/sharedStrings.xml><?xml version="1.0" encoding="utf-8"?>
<sst xmlns="http://schemas.openxmlformats.org/spreadsheetml/2006/main" count="60" uniqueCount="35">
  <si>
    <t>残差</t>
    <rPh sb="0" eb="2">
      <t>ザンサ</t>
    </rPh>
    <phoneticPr fontId="1"/>
  </si>
  <si>
    <t>残差^2</t>
    <rPh sb="0" eb="2">
      <t>ザンサ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</si>
  <si>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</si>
  <si>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</si>
  <si>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</si>
  <si>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±</t>
    <phoneticPr fontId="1"/>
  </si>
  <si>
    <t>mm</t>
    <phoneticPr fontId="1"/>
  </si>
  <si>
    <t>直径</t>
    <rPh sb="0" eb="2">
      <t>チョッケイ</t>
    </rPh>
    <phoneticPr fontId="1"/>
  </si>
  <si>
    <t>長さ(20巻)</t>
    <rPh sb="0" eb="1">
      <t>ナガ</t>
    </rPh>
    <rPh sb="5" eb="6">
      <t>マ</t>
    </rPh>
    <phoneticPr fontId="1"/>
  </si>
  <si>
    <t>長さ(100巻)</t>
    <rPh sb="0" eb="1">
      <t>ナガ</t>
    </rPh>
    <rPh sb="6" eb="7">
      <t>マ</t>
    </rPh>
    <phoneticPr fontId="1"/>
  </si>
  <si>
    <t>最小自乗法</t>
    <rPh sb="0" eb="2">
      <t>サイショウ</t>
    </rPh>
    <rPh sb="2" eb="4">
      <t>ジジョウ</t>
    </rPh>
    <rPh sb="4" eb="5">
      <t>ホウ</t>
    </rPh>
    <phoneticPr fontId="1"/>
  </si>
  <si>
    <t>Σxiyi=</t>
    <phoneticPr fontId="1"/>
  </si>
  <si>
    <t>⇒g=</t>
    <phoneticPr fontId="1"/>
  </si>
  <si>
    <t>ΣxiΣyi＝</t>
    <phoneticPr fontId="1"/>
  </si>
  <si>
    <t>⇒Ig＝</t>
    <phoneticPr fontId="1"/>
  </si>
  <si>
    <t>Σxi^2＝</t>
    <phoneticPr fontId="1"/>
  </si>
  <si>
    <t>(Σxi）^2＝</t>
    <phoneticPr fontId="1"/>
  </si>
  <si>
    <t>Σxi</t>
    <phoneticPr fontId="1"/>
  </si>
  <si>
    <t>Σyi＝</t>
    <phoneticPr fontId="1"/>
  </si>
  <si>
    <t>★f^2=1/(4π^2*L)*1/C</t>
    <phoneticPr fontId="1"/>
  </si>
  <si>
    <t>C</t>
    <phoneticPr fontId="1"/>
  </si>
  <si>
    <t>f</t>
    <phoneticPr fontId="1"/>
  </si>
  <si>
    <t>1/C</t>
    <phoneticPr fontId="1"/>
  </si>
  <si>
    <t>f^2</t>
    <phoneticPr fontId="1"/>
  </si>
  <si>
    <t>*10^(-9)</t>
    <phoneticPr fontId="1"/>
  </si>
  <si>
    <t>*10^9</t>
    <phoneticPr fontId="1"/>
  </si>
  <si>
    <t>*10^3</t>
    <phoneticPr fontId="1"/>
  </si>
  <si>
    <t>*10^6</t>
    <phoneticPr fontId="1"/>
  </si>
  <si>
    <t>*10^15</t>
    <phoneticPr fontId="1"/>
  </si>
  <si>
    <t>x</t>
    <phoneticPr fontId="1"/>
  </si>
  <si>
    <t>y</t>
    <phoneticPr fontId="1"/>
  </si>
  <si>
    <t>*10^18</t>
    <phoneticPr fontId="1"/>
  </si>
  <si>
    <t>*10^18</t>
    <phoneticPr fontId="1"/>
  </si>
  <si>
    <t>A=</t>
    <phoneticPr fontId="1"/>
  </si>
  <si>
    <t>B=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</si>
</sst>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_);[Red]\(0\)"/>
  </numFmts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" xfId="0" applyNumberFormat="1" applyBorder="1">
      <alignment vertical="center"/>
    </xf>
    <xf numFmtId="0" fontId="0" fillId="2" borderId="4" xfId="0" applyFill="1" applyBorder="1">
      <alignment vertical="center"/>
    </xf>
    <xf numFmtId="176" fontId="0" fillId="2" borderId="5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2" borderId="7" xfId="0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0" borderId="0" xfId="0" applyNumberFormat="1" applyBorder="1">
      <alignment vertical="center"/>
    </xf>
    <xf numFmtId="0" fontId="0" fillId="2" borderId="10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2" borderId="11" xfId="0" applyFill="1" applyBorder="1">
      <alignment vertical="center"/>
    </xf>
    <xf numFmtId="176" fontId="0" fillId="2" borderId="12" xfId="0" applyNumberFormat="1" applyFill="1" applyBorder="1">
      <alignment vertical="center"/>
    </xf>
    <xf numFmtId="176" fontId="0" fillId="2" borderId="13" xfId="0" applyNumberForma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2" borderId="16" xfId="0" applyNumberFormat="1" applyFill="1" applyBorder="1">
      <alignment vertical="center"/>
    </xf>
    <xf numFmtId="176" fontId="0" fillId="2" borderId="17" xfId="0" applyNumberFormat="1" applyFill="1" applyBorder="1">
      <alignment vertical="center"/>
    </xf>
    <xf numFmtId="0" fontId="0" fillId="2" borderId="14" xfId="0" applyNumberFormat="1" applyFill="1" applyBorder="1">
      <alignment vertical="center"/>
    </xf>
    <xf numFmtId="0" fontId="0" fillId="2" borderId="17" xfId="0" applyNumberFormat="1" applyFill="1" applyBorder="1">
      <alignment vertical="center"/>
    </xf>
    <xf numFmtId="0" fontId="0" fillId="2" borderId="18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19" xfId="0" applyNumberFormat="1" applyFill="1" applyBorder="1">
      <alignment vertical="center"/>
    </xf>
    <xf numFmtId="0" fontId="0" fillId="2" borderId="2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177" fontId="0" fillId="2" borderId="21" xfId="0" applyNumberFormat="1" applyFill="1" applyBorder="1">
      <alignment vertical="center"/>
    </xf>
    <xf numFmtId="177" fontId="0" fillId="2" borderId="3" xfId="0" applyNumberFormat="1" applyFill="1" applyBorder="1">
      <alignment vertical="center"/>
    </xf>
    <xf numFmtId="176" fontId="0" fillId="2" borderId="0" xfId="0" applyNumberForma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7"/>
  <sheetViews>
    <sheetView workbookViewId="0">
      <selection activeCell="H21" sqref="H21"/>
    </sheetView>
  </sheetViews>
  <sheetFormatPr defaultRowHeight="13"/>
  <cols>
    <col min="1" max="1" width="3.36328125" customWidth="1"/>
    <col min="3" max="3" width="9.90625" customWidth="1"/>
    <col min="4" max="4" width="8.08984375" customWidth="1"/>
    <col min="6" max="6" width="7.26953125" customWidth="1"/>
    <col min="7" max="7" width="2.453125" customWidth="1"/>
    <col min="8" max="8" width="9.7265625" customWidth="1"/>
    <col min="9" max="9" width="3.90625" customWidth="1"/>
  </cols>
  <sheetData>
    <row r="2" spans="2:9">
      <c r="B2" s="2"/>
      <c r="C2" s="2" t="s">
        <v>7</v>
      </c>
      <c r="D2" s="2" t="s">
        <v>0</v>
      </c>
      <c r="E2" s="2" t="s">
        <v>1</v>
      </c>
    </row>
    <row r="3" spans="2:9">
      <c r="B3" s="2"/>
      <c r="C3" s="2">
        <v>25.45</v>
      </c>
      <c r="D3" s="2">
        <f>C3-$C$14</f>
        <v>-9.4999999999998863E-2</v>
      </c>
      <c r="E3" s="2">
        <f>D3^2</f>
        <v>9.0249999999997832E-3</v>
      </c>
    </row>
    <row r="4" spans="2:9">
      <c r="B4" s="2"/>
      <c r="C4" s="2">
        <v>25.55</v>
      </c>
      <c r="D4" s="2">
        <f t="shared" ref="D4:D12" si="0">C4-$C$14</f>
        <v>5.000000000002558E-3</v>
      </c>
      <c r="E4" s="2">
        <f t="shared" ref="E4:E12" si="1">D4^2</f>
        <v>2.5000000000025578E-5</v>
      </c>
    </row>
    <row r="5" spans="2:9">
      <c r="B5" s="2"/>
      <c r="C5" s="2">
        <v>25.55</v>
      </c>
      <c r="D5" s="2">
        <f t="shared" si="0"/>
        <v>5.000000000002558E-3</v>
      </c>
      <c r="E5" s="2">
        <f t="shared" si="1"/>
        <v>2.5000000000025578E-5</v>
      </c>
    </row>
    <row r="6" spans="2:9">
      <c r="B6" s="2"/>
      <c r="C6" s="2">
        <v>25.6</v>
      </c>
      <c r="D6" s="2">
        <f t="shared" si="0"/>
        <v>5.5000000000003268E-2</v>
      </c>
      <c r="E6" s="2">
        <f t="shared" si="1"/>
        <v>3.0250000000003594E-3</v>
      </c>
    </row>
    <row r="7" spans="2:9">
      <c r="B7" s="2"/>
      <c r="C7" s="2">
        <v>25.5</v>
      </c>
      <c r="D7" s="2">
        <f t="shared" si="0"/>
        <v>-4.4999999999998153E-2</v>
      </c>
      <c r="E7" s="2">
        <f t="shared" si="1"/>
        <v>2.0249999999998338E-3</v>
      </c>
    </row>
    <row r="8" spans="2:9">
      <c r="B8" s="2"/>
      <c r="C8" s="2">
        <v>25.5</v>
      </c>
      <c r="D8" s="2">
        <f t="shared" si="0"/>
        <v>-4.4999999999998153E-2</v>
      </c>
      <c r="E8" s="2">
        <f t="shared" si="1"/>
        <v>2.0249999999998338E-3</v>
      </c>
    </row>
    <row r="9" spans="2:9">
      <c r="B9" s="2"/>
      <c r="C9" s="2">
        <v>25.6</v>
      </c>
      <c r="D9" s="2">
        <f t="shared" si="0"/>
        <v>5.5000000000003268E-2</v>
      </c>
      <c r="E9" s="2">
        <f t="shared" si="1"/>
        <v>3.0250000000003594E-3</v>
      </c>
    </row>
    <row r="10" spans="2:9">
      <c r="B10" s="2"/>
      <c r="C10" s="2">
        <v>25.5</v>
      </c>
      <c r="D10" s="2">
        <f t="shared" si="0"/>
        <v>-4.4999999999998153E-2</v>
      </c>
      <c r="E10" s="2">
        <f t="shared" si="1"/>
        <v>2.0249999999998338E-3</v>
      </c>
    </row>
    <row r="11" spans="2:9">
      <c r="B11" s="2"/>
      <c r="C11" s="2">
        <v>25.5</v>
      </c>
      <c r="D11" s="2">
        <f t="shared" si="0"/>
        <v>-4.4999999999998153E-2</v>
      </c>
      <c r="E11" s="2">
        <f t="shared" si="1"/>
        <v>2.0249999999998338E-3</v>
      </c>
    </row>
    <row r="12" spans="2:9">
      <c r="B12" s="2"/>
      <c r="C12" s="2">
        <v>25.7</v>
      </c>
      <c r="D12" s="2">
        <f t="shared" si="0"/>
        <v>0.15500000000000114</v>
      </c>
      <c r="E12" s="2">
        <f t="shared" si="1"/>
        <v>2.4025000000000352E-2</v>
      </c>
    </row>
    <row r="13" spans="2:9">
      <c r="B13" s="2" t="s">
        <v>2</v>
      </c>
      <c r="C13" s="2">
        <f>SUM(C3:C12)</f>
        <v>255.45</v>
      </c>
      <c r="D13" s="2">
        <f>SUM(D3:D12)</f>
        <v>2.1316282072803006E-14</v>
      </c>
      <c r="E13" s="2">
        <f>SUM(E3:E12)</f>
        <v>4.7250000000000236E-2</v>
      </c>
    </row>
    <row r="14" spans="2:9" ht="13.5" thickBot="1">
      <c r="B14" s="2" t="s">
        <v>3</v>
      </c>
      <c r="C14" s="2">
        <f>C13/10</f>
        <v>25.544999999999998</v>
      </c>
      <c r="D14" s="2"/>
      <c r="E14" s="2"/>
      <c r="F14" s="4">
        <f>C14</f>
        <v>25.544999999999998</v>
      </c>
      <c r="G14" s="4" t="s">
        <v>5</v>
      </c>
      <c r="H14" s="4">
        <f>E15</f>
        <v>2.2912878474779255E-2</v>
      </c>
      <c r="I14" s="4" t="s">
        <v>6</v>
      </c>
    </row>
    <row r="15" spans="2:9" ht="13.5" thickBot="1">
      <c r="D15" s="3" t="s">
        <v>4</v>
      </c>
      <c r="E15" s="3">
        <f>(E13/10/9)^(1/2)</f>
        <v>2.2912878474779255E-2</v>
      </c>
    </row>
    <row r="16" spans="2:9">
      <c r="B16" s="1"/>
    </row>
    <row r="17" spans="2:9">
      <c r="F17" s="5"/>
      <c r="G17" s="5"/>
    </row>
    <row r="18" spans="2:9">
      <c r="B18" s="2"/>
      <c r="C18" s="2" t="s">
        <v>8</v>
      </c>
      <c r="D18" s="2" t="s">
        <v>0</v>
      </c>
      <c r="E18" s="2" t="s">
        <v>1</v>
      </c>
    </row>
    <row r="19" spans="2:9">
      <c r="B19" s="2"/>
      <c r="C19" s="2">
        <v>5.05</v>
      </c>
      <c r="D19" s="2">
        <f>C19-$C$30</f>
        <v>1.499999999999968E-2</v>
      </c>
      <c r="E19" s="2">
        <f>D19^2</f>
        <v>2.249999999999904E-4</v>
      </c>
    </row>
    <row r="20" spans="2:9">
      <c r="B20" s="2"/>
      <c r="C20" s="2">
        <v>5.15</v>
      </c>
      <c r="D20" s="2">
        <f t="shared" ref="D20:D28" si="2">C20-$C$30</f>
        <v>0.11500000000000021</v>
      </c>
      <c r="E20" s="2">
        <f t="shared" ref="E20:E28" si="3">D20^2</f>
        <v>1.3225000000000049E-2</v>
      </c>
    </row>
    <row r="21" spans="2:9">
      <c r="B21" s="2"/>
      <c r="C21" s="2">
        <v>4.9000000000000004</v>
      </c>
      <c r="D21" s="2">
        <f t="shared" si="2"/>
        <v>-0.13499999999999979</v>
      </c>
      <c r="E21" s="2">
        <f t="shared" si="3"/>
        <v>1.8224999999999943E-2</v>
      </c>
    </row>
    <row r="22" spans="2:9">
      <c r="B22" s="2"/>
      <c r="C22" s="2">
        <v>4.75</v>
      </c>
      <c r="D22" s="2">
        <f t="shared" si="2"/>
        <v>-0.28500000000000014</v>
      </c>
      <c r="E22" s="2">
        <f t="shared" si="3"/>
        <v>8.1225000000000075E-2</v>
      </c>
    </row>
    <row r="23" spans="2:9">
      <c r="B23" s="2"/>
      <c r="C23" s="2">
        <v>5.15</v>
      </c>
      <c r="D23" s="2">
        <f t="shared" si="2"/>
        <v>0.11500000000000021</v>
      </c>
      <c r="E23" s="2">
        <f t="shared" si="3"/>
        <v>1.3225000000000049E-2</v>
      </c>
    </row>
    <row r="24" spans="2:9">
      <c r="B24" s="2"/>
      <c r="C24" s="2">
        <v>5</v>
      </c>
      <c r="D24" s="2">
        <f t="shared" si="2"/>
        <v>-3.5000000000000142E-2</v>
      </c>
      <c r="E24" s="2">
        <f t="shared" si="3"/>
        <v>1.2250000000000099E-3</v>
      </c>
    </row>
    <row r="25" spans="2:9">
      <c r="B25" s="2"/>
      <c r="C25" s="6">
        <v>5.2</v>
      </c>
      <c r="D25" s="2">
        <f t="shared" si="2"/>
        <v>0.16500000000000004</v>
      </c>
      <c r="E25" s="2">
        <f t="shared" si="3"/>
        <v>2.7225000000000013E-2</v>
      </c>
    </row>
    <row r="26" spans="2:9">
      <c r="B26" s="2"/>
      <c r="C26" s="2">
        <v>5.0999999999999996</v>
      </c>
      <c r="D26" s="2">
        <f t="shared" si="2"/>
        <v>6.4999999999999503E-2</v>
      </c>
      <c r="E26" s="2">
        <f t="shared" si="3"/>
        <v>4.2249999999999354E-3</v>
      </c>
    </row>
    <row r="27" spans="2:9">
      <c r="B27" s="2"/>
      <c r="C27" s="2">
        <v>5.05</v>
      </c>
      <c r="D27" s="2">
        <f t="shared" si="2"/>
        <v>1.499999999999968E-2</v>
      </c>
      <c r="E27" s="2">
        <f t="shared" si="3"/>
        <v>2.249999999999904E-4</v>
      </c>
    </row>
    <row r="28" spans="2:9">
      <c r="B28" s="2"/>
      <c r="C28" s="2">
        <v>5</v>
      </c>
      <c r="D28" s="2">
        <f t="shared" si="2"/>
        <v>-3.5000000000000142E-2</v>
      </c>
      <c r="E28" s="2">
        <f t="shared" si="3"/>
        <v>1.2250000000000099E-3</v>
      </c>
    </row>
    <row r="29" spans="2:9">
      <c r="B29" s="2" t="s">
        <v>2</v>
      </c>
      <c r="C29" s="2">
        <f>SUM(C19:C28)</f>
        <v>50.35</v>
      </c>
      <c r="D29" s="2">
        <f>SUM(D19:D28)</f>
        <v>-8.8817841970012523E-16</v>
      </c>
      <c r="E29" s="2">
        <f>SUM(E19:E28)</f>
        <v>0.16025000000000006</v>
      </c>
    </row>
    <row r="30" spans="2:9" ht="13.5" thickBot="1">
      <c r="B30" s="2" t="s">
        <v>3</v>
      </c>
      <c r="C30" s="2">
        <f>C29/10</f>
        <v>5.0350000000000001</v>
      </c>
      <c r="D30" s="2"/>
      <c r="E30" s="2"/>
      <c r="F30" s="4">
        <f>C30</f>
        <v>5.0350000000000001</v>
      </c>
      <c r="G30" s="4" t="s">
        <v>5</v>
      </c>
      <c r="H30" s="4">
        <f>E31</f>
        <v>4.2196629670573881E-2</v>
      </c>
      <c r="I30" s="4" t="s">
        <v>6</v>
      </c>
    </row>
    <row r="31" spans="2:9" ht="13.5" thickBot="1">
      <c r="D31" s="3" t="s">
        <v>4</v>
      </c>
      <c r="E31" s="3">
        <f>(E29/10/9)^(1/2)</f>
        <v>4.2196629670573881E-2</v>
      </c>
    </row>
    <row r="33" spans="2:9">
      <c r="F33" s="5"/>
      <c r="G33" s="5"/>
    </row>
    <row r="34" spans="2:9">
      <c r="B34" s="2"/>
      <c r="C34" s="2" t="s">
        <v>9</v>
      </c>
      <c r="D34" s="2" t="s">
        <v>0</v>
      </c>
      <c r="E34" s="2" t="s">
        <v>1</v>
      </c>
    </row>
    <row r="35" spans="2:9">
      <c r="B35" s="2"/>
      <c r="C35" s="2">
        <v>23.15</v>
      </c>
      <c r="D35" s="2">
        <f>C35-$C$46</f>
        <v>0.14000000000000057</v>
      </c>
      <c r="E35" s="2">
        <f>D35^2</f>
        <v>1.9600000000000159E-2</v>
      </c>
    </row>
    <row r="36" spans="2:9">
      <c r="B36" s="2"/>
      <c r="C36" s="2">
        <v>23.4</v>
      </c>
      <c r="D36" s="2">
        <f t="shared" ref="D36:D44" si="4">C36-$C$46</f>
        <v>0.39000000000000057</v>
      </c>
      <c r="E36" s="2">
        <f t="shared" ref="E36:E44" si="5">D36^2</f>
        <v>0.15210000000000046</v>
      </c>
    </row>
    <row r="37" spans="2:9">
      <c r="B37" s="2"/>
      <c r="C37" s="2">
        <v>22.9</v>
      </c>
      <c r="D37" s="2">
        <f t="shared" si="4"/>
        <v>-0.10999999999999943</v>
      </c>
      <c r="E37" s="2">
        <f t="shared" si="5"/>
        <v>1.2099999999999875E-2</v>
      </c>
    </row>
    <row r="38" spans="2:9">
      <c r="B38" s="2"/>
      <c r="C38" s="2">
        <v>22.85</v>
      </c>
      <c r="D38" s="2">
        <f t="shared" si="4"/>
        <v>-0.15999999999999659</v>
      </c>
      <c r="E38" s="2">
        <f t="shared" si="5"/>
        <v>2.5599999999998908E-2</v>
      </c>
    </row>
    <row r="39" spans="2:9">
      <c r="B39" s="2"/>
      <c r="C39" s="2">
        <v>23.2</v>
      </c>
      <c r="D39" s="2">
        <f t="shared" si="4"/>
        <v>0.19000000000000128</v>
      </c>
      <c r="E39" s="2">
        <f t="shared" si="5"/>
        <v>3.6100000000000486E-2</v>
      </c>
    </row>
    <row r="40" spans="2:9">
      <c r="B40" s="2"/>
      <c r="C40" s="2">
        <v>22.95</v>
      </c>
      <c r="D40" s="2">
        <f t="shared" si="4"/>
        <v>-5.9999999999998721E-2</v>
      </c>
      <c r="E40" s="2">
        <f t="shared" si="5"/>
        <v>3.5999999999998464E-3</v>
      </c>
    </row>
    <row r="41" spans="2:9">
      <c r="B41" s="2"/>
      <c r="C41" s="2">
        <v>22.9</v>
      </c>
      <c r="D41" s="2">
        <f t="shared" si="4"/>
        <v>-0.10999999999999943</v>
      </c>
      <c r="E41" s="2">
        <f t="shared" si="5"/>
        <v>1.2099999999999875E-2</v>
      </c>
    </row>
    <row r="42" spans="2:9">
      <c r="B42" s="2"/>
      <c r="C42" s="2">
        <v>22.9</v>
      </c>
      <c r="D42" s="2">
        <f t="shared" si="4"/>
        <v>-0.10999999999999943</v>
      </c>
      <c r="E42" s="2">
        <f t="shared" si="5"/>
        <v>1.2099999999999875E-2</v>
      </c>
    </row>
    <row r="43" spans="2:9">
      <c r="B43" s="2"/>
      <c r="C43" s="2">
        <v>22.85</v>
      </c>
      <c r="D43" s="2">
        <f t="shared" si="4"/>
        <v>-0.15999999999999659</v>
      </c>
      <c r="E43" s="2">
        <f t="shared" si="5"/>
        <v>2.5599999999998908E-2</v>
      </c>
    </row>
    <row r="44" spans="2:9">
      <c r="B44" s="2"/>
      <c r="C44" s="2">
        <v>23</v>
      </c>
      <c r="D44" s="2">
        <f t="shared" si="4"/>
        <v>-9.9999999999980105E-3</v>
      </c>
      <c r="E44" s="2">
        <f t="shared" si="5"/>
        <v>9.9999999999960215E-5</v>
      </c>
    </row>
    <row r="45" spans="2:9">
      <c r="B45" s="2" t="s">
        <v>2</v>
      </c>
      <c r="C45" s="2">
        <f>SUM(C35:C44)</f>
        <v>230.1</v>
      </c>
      <c r="D45" s="2">
        <f>SUM(D35:D44)</f>
        <v>1.4210854715202004E-14</v>
      </c>
      <c r="E45" s="2">
        <f>SUM(E35:E44)</f>
        <v>0.29899999999999838</v>
      </c>
    </row>
    <row r="46" spans="2:9" ht="13.5" thickBot="1">
      <c r="B46" s="2" t="s">
        <v>3</v>
      </c>
      <c r="C46" s="2">
        <f>C45/10</f>
        <v>23.009999999999998</v>
      </c>
      <c r="D46" s="2"/>
      <c r="E46" s="2"/>
      <c r="F46" s="4">
        <f>C46</f>
        <v>23.009999999999998</v>
      </c>
      <c r="G46" s="4" t="s">
        <v>5</v>
      </c>
      <c r="H46" s="4">
        <f>E47</f>
        <v>5.7638721552635115E-2</v>
      </c>
      <c r="I46" s="4" t="s">
        <v>6</v>
      </c>
    </row>
    <row r="47" spans="2:9" ht="13.5" thickBot="1">
      <c r="D47" s="3" t="s">
        <v>4</v>
      </c>
      <c r="E47" s="3">
        <f>(E45/10/9)^(1/2)</f>
        <v>5.7638721552635115E-2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J6" sqref="J6"/>
    </sheetView>
  </sheetViews>
  <sheetFormatPr defaultRowHeight="13"/>
  <cols>
    <col min="1" max="2" width="3.36328125" customWidth="1"/>
    <col min="3" max="3" width="22" bestFit="1" customWidth="1"/>
    <col min="4" max="4" width="14.6328125" bestFit="1" customWidth="1"/>
    <col min="5" max="5" width="12.7265625" bestFit="1" customWidth="1"/>
    <col min="6" max="6" width="11.6328125" bestFit="1" customWidth="1"/>
    <col min="7" max="7" width="13.90625" bestFit="1" customWidth="1"/>
    <col min="8" max="8" width="8.453125" bestFit="1" customWidth="1"/>
    <col min="10" max="10" width="14.6328125" bestFit="1" customWidth="1"/>
    <col min="11" max="12" width="13.453125" bestFit="1" customWidth="1"/>
    <col min="13" max="13" width="12.36328125" bestFit="1" customWidth="1"/>
  </cols>
  <sheetData>
    <row r="2" spans="2:13" ht="13.5" thickBot="1">
      <c r="C2" t="s">
        <v>19</v>
      </c>
    </row>
    <row r="3" spans="2:13">
      <c r="C3" s="7" t="s">
        <v>20</v>
      </c>
      <c r="D3" s="8">
        <v>1.08</v>
      </c>
      <c r="E3" s="8">
        <v>4.8099999999999996</v>
      </c>
      <c r="F3" s="8">
        <v>12.9</v>
      </c>
      <c r="G3" s="9">
        <v>30.7</v>
      </c>
      <c r="H3" s="33" t="s">
        <v>24</v>
      </c>
      <c r="I3" s="10"/>
      <c r="J3">
        <f>D3*10^(-9)</f>
        <v>1.0800000000000002E-9</v>
      </c>
      <c r="K3">
        <f>E3*10^(-9)</f>
        <v>4.8099999999999997E-9</v>
      </c>
      <c r="L3">
        <f>F3*10^(-9)</f>
        <v>1.2900000000000001E-8</v>
      </c>
      <c r="M3">
        <f>G3*10^(-9)</f>
        <v>3.0700000000000004E-8</v>
      </c>
    </row>
    <row r="4" spans="2:13">
      <c r="C4" s="11" t="s">
        <v>21</v>
      </c>
      <c r="D4" s="12">
        <v>365</v>
      </c>
      <c r="E4" s="12">
        <v>173</v>
      </c>
      <c r="F4" s="12">
        <v>105.5</v>
      </c>
      <c r="G4" s="13">
        <v>67.7</v>
      </c>
      <c r="H4" s="33" t="s">
        <v>26</v>
      </c>
      <c r="I4" s="10"/>
      <c r="J4">
        <f>D4*10^3</f>
        <v>365000</v>
      </c>
      <c r="K4">
        <f>E4*10^3</f>
        <v>173000</v>
      </c>
      <c r="L4">
        <f>F4*10^3</f>
        <v>105500</v>
      </c>
      <c r="M4">
        <f>G4*10^3</f>
        <v>67700</v>
      </c>
    </row>
    <row r="5" spans="2:13">
      <c r="B5" s="1" t="s">
        <v>29</v>
      </c>
      <c r="C5" s="14" t="s">
        <v>22</v>
      </c>
      <c r="D5" s="15">
        <f>1/D3</f>
        <v>0.92592592592592582</v>
      </c>
      <c r="E5" s="15">
        <f>1/E3</f>
        <v>0.20790020790020791</v>
      </c>
      <c r="F5" s="15">
        <f>1/F3</f>
        <v>7.7519379844961239E-2</v>
      </c>
      <c r="G5" s="15">
        <f>1/G3</f>
        <v>3.2573289902280131E-2</v>
      </c>
      <c r="H5" s="34" t="s">
        <v>25</v>
      </c>
      <c r="I5" s="16"/>
      <c r="J5" s="15">
        <f>1/J3</f>
        <v>925925925.92592573</v>
      </c>
      <c r="K5" s="15">
        <f>1/K3</f>
        <v>207900207.90020791</v>
      </c>
      <c r="L5" s="15">
        <f>1/L3</f>
        <v>77519379.844961226</v>
      </c>
      <c r="M5" s="15">
        <f>1/M3</f>
        <v>32573289.902280126</v>
      </c>
    </row>
    <row r="6" spans="2:13" ht="13.5" thickBot="1">
      <c r="B6" s="1" t="s">
        <v>30</v>
      </c>
      <c r="C6" s="17" t="s">
        <v>23</v>
      </c>
      <c r="D6" s="35">
        <f>D4^2</f>
        <v>133225</v>
      </c>
      <c r="E6" s="35">
        <f>E4^2</f>
        <v>29929</v>
      </c>
      <c r="F6" s="35">
        <f>F4^2</f>
        <v>11130.25</v>
      </c>
      <c r="G6" s="35">
        <f>G4^2</f>
        <v>4583.29</v>
      </c>
      <c r="H6" s="34" t="s">
        <v>27</v>
      </c>
      <c r="I6" s="16"/>
      <c r="J6" s="35">
        <f>J4^2</f>
        <v>133225000000</v>
      </c>
      <c r="K6" s="35">
        <f>K4^2</f>
        <v>29929000000</v>
      </c>
      <c r="L6" s="35">
        <f>L4^2</f>
        <v>11130250000</v>
      </c>
      <c r="M6" s="35">
        <f>M4^2</f>
        <v>4583290000</v>
      </c>
    </row>
    <row r="7" spans="2:13" ht="13.5" thickBot="1">
      <c r="D7" s="18"/>
      <c r="E7" s="18"/>
      <c r="F7" s="18"/>
      <c r="G7" s="18"/>
      <c r="H7" s="18"/>
      <c r="I7" s="18"/>
    </row>
    <row r="8" spans="2:13" ht="13.5" thickBot="1">
      <c r="C8" s="19" t="s">
        <v>10</v>
      </c>
      <c r="D8" s="20"/>
      <c r="E8" s="20"/>
      <c r="F8" s="20"/>
      <c r="G8" s="20"/>
      <c r="H8" s="20"/>
      <c r="I8" s="21"/>
    </row>
    <row r="9" spans="2:13">
      <c r="C9" s="22" t="s">
        <v>11</v>
      </c>
      <c r="D9" s="23">
        <f>(D5*D6)+(E5*E6)+(F5*F6)+(G5*G6)</f>
        <v>130590.8297151224</v>
      </c>
      <c r="E9" s="24" t="s">
        <v>28</v>
      </c>
      <c r="F9" s="37" t="s">
        <v>33</v>
      </c>
      <c r="G9" s="23">
        <f>((4*D9*10^15)-(D10*10^15))/((4*D11*10^18)-D12*10^18)</f>
        <v>143.94571844844012</v>
      </c>
      <c r="H9" s="23" t="s">
        <v>12</v>
      </c>
      <c r="I9" s="25"/>
    </row>
    <row r="10" spans="2:13">
      <c r="C10" s="22" t="s">
        <v>13</v>
      </c>
      <c r="D10" s="23">
        <f>(D5+E5+F5+G5)*(D6+E6+F6+G6)</f>
        <v>222496.6963549128</v>
      </c>
      <c r="E10" s="26" t="s">
        <v>28</v>
      </c>
      <c r="F10" s="37" t="s">
        <v>34</v>
      </c>
      <c r="G10" s="23">
        <f>((D11*10^18*D14*10^6)-(D13*10^9*D9*10^15))/((4*D11*10^18)-D12*10^18)</f>
        <v>-47311467.973378815</v>
      </c>
      <c r="H10" s="23" t="s">
        <v>14</v>
      </c>
      <c r="I10" s="25"/>
    </row>
    <row r="11" spans="2:13">
      <c r="C11" s="27" t="s">
        <v>15</v>
      </c>
      <c r="D11" s="23">
        <f>D5^2+E5^2+F5^2+G5^2</f>
        <v>0.90763159021333817</v>
      </c>
      <c r="E11" s="28" t="s">
        <v>31</v>
      </c>
      <c r="F11" s="23"/>
      <c r="G11" s="23"/>
      <c r="H11" s="23"/>
      <c r="I11" s="25"/>
    </row>
    <row r="12" spans="2:13">
      <c r="C12" s="27" t="s">
        <v>16</v>
      </c>
      <c r="D12" s="23">
        <f>(D5+E5+F5+G5)^2</f>
        <v>1.5473339898834169</v>
      </c>
      <c r="E12" s="28" t="s">
        <v>32</v>
      </c>
      <c r="F12" s="23"/>
      <c r="G12" s="23"/>
      <c r="H12" s="23"/>
      <c r="I12" s="25"/>
    </row>
    <row r="13" spans="2:13">
      <c r="C13" s="27" t="s">
        <v>17</v>
      </c>
      <c r="D13" s="23">
        <f>SUM(D5:G5)</f>
        <v>1.243918803573375</v>
      </c>
      <c r="E13" s="28" t="s">
        <v>25</v>
      </c>
      <c r="F13" s="23"/>
      <c r="G13" s="23"/>
      <c r="H13" s="23"/>
      <c r="I13" s="25"/>
    </row>
    <row r="14" spans="2:13" ht="13.5" thickBot="1">
      <c r="C14" s="29" t="s">
        <v>18</v>
      </c>
      <c r="D14" s="36">
        <f>SUM(D6:G6)</f>
        <v>178867.54</v>
      </c>
      <c r="E14" s="31" t="s">
        <v>27</v>
      </c>
      <c r="F14" s="30"/>
      <c r="G14" s="30"/>
      <c r="H14" s="30"/>
      <c r="I14" s="32"/>
    </row>
    <row r="16" spans="2:13">
      <c r="C16" s="22" t="s">
        <v>11</v>
      </c>
      <c r="D16" s="23">
        <f>(J5*J6)+(K5*K6)+(L5*L6)+(M5*M6)</f>
        <v>1.3059082971512237E+20</v>
      </c>
      <c r="F16" s="37" t="s">
        <v>33</v>
      </c>
      <c r="G16" s="23">
        <f>((4*D16)-(D17))/((4*D18)-D19)</f>
        <v>143.94571844844009</v>
      </c>
    </row>
    <row r="17" spans="3:7">
      <c r="C17" s="22" t="s">
        <v>13</v>
      </c>
      <c r="D17" s="23">
        <f>(J5+K5+L5+M5)*(J6+K6+L6+M6)</f>
        <v>2.224966963549128E+20</v>
      </c>
      <c r="F17" s="37" t="s">
        <v>34</v>
      </c>
      <c r="G17" s="23">
        <f>((D18*D21)-(D20*D16))/((4*D18)-D19)</f>
        <v>-47311467.973378822</v>
      </c>
    </row>
    <row r="18" spans="3:7">
      <c r="C18" s="27" t="s">
        <v>15</v>
      </c>
      <c r="D18" s="23">
        <f>J5^2+K5^2+L5^2+M5^2</f>
        <v>9.0763159021333798E+17</v>
      </c>
    </row>
    <row r="19" spans="3:7">
      <c r="C19" s="27" t="s">
        <v>16</v>
      </c>
      <c r="D19" s="23">
        <f>(J5+K5+L5+M5)^2</f>
        <v>1.5473339898834166E+18</v>
      </c>
    </row>
    <row r="20" spans="3:7">
      <c r="C20" s="27" t="s">
        <v>17</v>
      </c>
      <c r="D20" s="23">
        <f>SUM(J5:M5)</f>
        <v>1243918803.573375</v>
      </c>
    </row>
    <row r="21" spans="3:7" ht="13.5" thickBot="1">
      <c r="C21" s="29" t="s">
        <v>18</v>
      </c>
      <c r="D21" s="36">
        <f>SUM(J6:M6)</f>
        <v>178867540000</v>
      </c>
    </row>
  </sheetData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寸法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桜庭玉藻</cp:lastModifiedBy>
  <dcterms:created xsi:type="dcterms:W3CDTF">2007-12-06T11:51:22Z</dcterms:created>
  <dcterms:modified xsi:type="dcterms:W3CDTF">2014-08-09T08:19:51Z</dcterms:modified>
</cp:coreProperties>
</file>