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玉藻\Dropbox\各種\自然科学実験\物理\4 光\実験データ\"/>
    </mc:Choice>
  </mc:AlternateContent>
  <bookViews>
    <workbookView xWindow="480" yWindow="90" windowWidth="9380" windowHeight="9110" activeTab="3"/>
  </bookViews>
  <sheets>
    <sheet name="Graph1" sheetId="1" r:id="rId1"/>
    <sheet name="Graph2" sheetId="2" r:id="rId2"/>
    <sheet name="偏光" sheetId="3" r:id="rId3"/>
    <sheet name="反射率" sheetId="4" r:id="rId4"/>
    <sheet name="波長" sheetId="5" r:id="rId5"/>
    <sheet name="印刷用" sheetId="6" r:id="rId6"/>
  </sheets>
  <calcPr calcId="152511"/>
</workbook>
</file>

<file path=xl/calcChain.xml><?xml version="1.0" encoding="utf-8"?>
<calcChain xmlns="http://schemas.openxmlformats.org/spreadsheetml/2006/main">
  <c r="C4" i="6" l="1"/>
  <c r="C5" i="6"/>
  <c r="C6" i="6"/>
  <c r="C7" i="6"/>
  <c r="H7" i="6"/>
  <c r="L7" i="6"/>
  <c r="C8" i="6"/>
  <c r="H8" i="6"/>
  <c r="L8" i="6"/>
  <c r="C9" i="6"/>
  <c r="H9" i="6"/>
  <c r="L9" i="6"/>
  <c r="C10" i="6"/>
  <c r="H10" i="6"/>
  <c r="L10" i="6"/>
  <c r="C11" i="6"/>
  <c r="H11" i="6"/>
  <c r="L11" i="6"/>
  <c r="C12" i="6"/>
  <c r="H12" i="6"/>
  <c r="L12" i="6"/>
  <c r="C13" i="6"/>
  <c r="H13" i="6"/>
  <c r="L13" i="6"/>
  <c r="C14" i="6"/>
  <c r="H14" i="6"/>
  <c r="L14" i="6"/>
  <c r="C15" i="6"/>
  <c r="H15" i="6"/>
  <c r="L15" i="6"/>
  <c r="C16" i="6"/>
  <c r="H16" i="6"/>
  <c r="L16" i="6"/>
  <c r="C17" i="6"/>
  <c r="H17" i="6"/>
  <c r="L17" i="6"/>
  <c r="C18" i="6"/>
  <c r="H18" i="6"/>
  <c r="L18" i="6"/>
  <c r="C19" i="6"/>
  <c r="H19" i="6"/>
  <c r="L19" i="6"/>
  <c r="C20" i="6"/>
  <c r="H20" i="6"/>
  <c r="L20" i="6"/>
  <c r="C21" i="6"/>
  <c r="H21" i="6"/>
  <c r="L21" i="6"/>
  <c r="C22" i="6"/>
  <c r="H22" i="6"/>
  <c r="L22" i="6"/>
  <c r="B26" i="6"/>
  <c r="B27" i="6"/>
  <c r="D27" i="6"/>
  <c r="E27" i="6"/>
  <c r="B28" i="6"/>
  <c r="D28" i="6"/>
  <c r="E28" i="6"/>
  <c r="D29" i="6"/>
  <c r="E29" i="6" s="1"/>
  <c r="D30" i="6"/>
  <c r="E30" i="6"/>
  <c r="D31" i="6"/>
  <c r="E31" i="6" s="1"/>
  <c r="D32" i="6"/>
  <c r="E32" i="6"/>
  <c r="D33" i="6"/>
  <c r="E33" i="6"/>
  <c r="D34" i="6"/>
  <c r="E34" i="6" s="1"/>
  <c r="B1" i="5"/>
  <c r="B2" i="5"/>
  <c r="B3" i="5"/>
  <c r="B6" i="5"/>
  <c r="C6" i="5"/>
  <c r="B7" i="5"/>
  <c r="C7" i="5" s="1"/>
  <c r="B8" i="5"/>
  <c r="C8" i="5"/>
  <c r="B9" i="5"/>
  <c r="C9" i="5" s="1"/>
  <c r="B10" i="5"/>
  <c r="C10" i="5"/>
  <c r="B11" i="5"/>
  <c r="C11" i="5" s="1"/>
  <c r="B12" i="5"/>
  <c r="C12" i="5"/>
  <c r="B13" i="5"/>
  <c r="C13" i="5" s="1"/>
  <c r="D5" i="4"/>
  <c r="H5" i="4"/>
  <c r="D6" i="4"/>
  <c r="H6" i="4"/>
  <c r="D7" i="4"/>
  <c r="H7" i="4"/>
  <c r="D8" i="4"/>
  <c r="H8" i="4"/>
  <c r="D9" i="4"/>
  <c r="H9" i="4"/>
  <c r="D10" i="4"/>
  <c r="H10" i="4"/>
  <c r="D11" i="4"/>
  <c r="H11" i="4"/>
  <c r="D12" i="4"/>
  <c r="H12" i="4"/>
  <c r="D13" i="4"/>
  <c r="H13" i="4"/>
  <c r="D14" i="4"/>
  <c r="H14" i="4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E35" i="6" l="1"/>
  <c r="J31" i="6" s="1"/>
  <c r="J32" i="6" s="1"/>
  <c r="C14" i="5"/>
  <c r="D16" i="5"/>
  <c r="D17" i="5" s="1"/>
</calcChain>
</file>

<file path=xl/sharedStrings.xml><?xml version="1.0" encoding="utf-8"?>
<sst xmlns="http://schemas.openxmlformats.org/spreadsheetml/2006/main" count="65" uniqueCount="29">
  <si>
    <t>回転角φ (度)</t>
  </si>
  <si>
    <t>強度 (V)</t>
  </si>
  <si>
    <t>相対値</t>
  </si>
  <si>
    <t>偏光が実験台に垂直</t>
  </si>
  <si>
    <t>偏光が実験台に平行</t>
  </si>
  <si>
    <t>入射角θ</t>
  </si>
  <si>
    <t>強度　（Ｖ）</t>
  </si>
  <si>
    <t>測定不可能</t>
  </si>
  <si>
    <t>－</t>
  </si>
  <si>
    <t>d =</t>
  </si>
  <si>
    <t>L =</t>
  </si>
  <si>
    <r>
      <t>l</t>
    </r>
    <r>
      <rPr>
        <sz val="8"/>
        <rFont val="ＭＳ Ｐゴシック"/>
        <family val="3"/>
        <charset val="128"/>
      </rPr>
      <t>0</t>
    </r>
    <r>
      <rPr>
        <sz val="11"/>
        <rFont val="ＭＳ Ｐゴシック"/>
        <family val="3"/>
        <charset val="128"/>
      </rPr>
      <t>=</t>
    </r>
  </si>
  <si>
    <t>m</t>
  </si>
  <si>
    <r>
      <t>l</t>
    </r>
    <r>
      <rPr>
        <sz val="8"/>
        <rFont val="ＭＳ Ｐゴシック"/>
        <family val="3"/>
        <charset val="128"/>
      </rPr>
      <t>m</t>
    </r>
  </si>
  <si>
    <r>
      <t>l</t>
    </r>
    <r>
      <rPr>
        <sz val="8"/>
        <rFont val="ＭＳ Ｐゴシック"/>
        <family val="3"/>
        <charset val="128"/>
      </rPr>
      <t>m</t>
    </r>
    <r>
      <rPr>
        <sz val="11"/>
        <rFont val="ＭＳ Ｐゴシック"/>
        <family val="3"/>
        <charset val="128"/>
      </rPr>
      <t>(l</t>
    </r>
    <r>
      <rPr>
        <sz val="8"/>
        <rFont val="ＭＳ Ｐゴシック"/>
        <family val="3"/>
        <charset val="128"/>
      </rPr>
      <t>m</t>
    </r>
    <r>
      <rPr>
        <sz val="11"/>
        <rFont val="ＭＳ Ｐゴシック"/>
        <family val="3"/>
        <charset val="128"/>
      </rPr>
      <t>-l</t>
    </r>
    <r>
      <rPr>
        <sz val="8"/>
        <rFont val="ＭＳ Ｐゴシック"/>
        <family val="3"/>
        <charset val="128"/>
      </rPr>
      <t>0</t>
    </r>
    <r>
      <rPr>
        <sz val="11"/>
        <rFont val="ＭＳ Ｐゴシック"/>
        <family val="3"/>
        <charset val="128"/>
      </rPr>
      <t>)/m</t>
    </r>
  </si>
  <si>
    <t>平均値</t>
  </si>
  <si>
    <t>↓</t>
  </si>
  <si>
    <t>　　　λ＝ｄ/２Ｌ＾２×</t>
  </si>
  <si>
    <t>0.001332    =</t>
  </si>
  <si>
    <t>=</t>
  </si>
  <si>
    <t>nm</t>
  </si>
  <si>
    <t>偏光</t>
  </si>
  <si>
    <t>波長</t>
  </si>
  <si>
    <t>回転角φ[°]</t>
    <phoneticPr fontId="3"/>
  </si>
  <si>
    <t>入射光強度 (V)</t>
    <rPh sb="0" eb="2">
      <t>ニュウシャ</t>
    </rPh>
    <rPh sb="2" eb="3">
      <t>コウ</t>
    </rPh>
    <phoneticPr fontId="3"/>
  </si>
  <si>
    <t>相対強度</t>
    <rPh sb="0" eb="2">
      <t>ソウタイ</t>
    </rPh>
    <rPh sb="2" eb="4">
      <t>キョウド</t>
    </rPh>
    <phoneticPr fontId="3"/>
  </si>
  <si>
    <t>入射角θ[°]</t>
    <phoneticPr fontId="3"/>
  </si>
  <si>
    <t>反射光強度[V]</t>
    <rPh sb="0" eb="3">
      <t>ハンシャコウ</t>
    </rPh>
    <rPh sb="3" eb="5">
      <t>キョウド</t>
    </rPh>
    <phoneticPr fontId="3"/>
  </si>
  <si>
    <t>－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</si>
</sst>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 "/>
    <numFmt numFmtId="177" formatCode="0.000_ "/>
    <numFmt numFmtId="178" formatCode="0.000000_ "/>
    <numFmt numFmtId="179" formatCode="0.000_);[Red]\(0.000\)"/>
    <numFmt numFmtId="180" formatCode="0.0000_);[Red]\(0.0000\)"/>
  </numFmts>
  <fonts count="4">
    <font>
      <sz val="11"/>
      <name val="ＭＳ Ｐゴシック"/>
      <charset val="128"/>
    </font>
    <font>
      <sz val="11"/>
      <name val="ＭＳ Ｐゴシック"/>
      <family val="3"/>
      <charset val="128"/>
    </font>
    <font>
      <sz val="8"/>
      <name val="ＭＳ Ｐゴシック"/>
      <family val="3"/>
      <charset val="128"/>
    </font>
    <font>
      <sz val="6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176" fontId="0" fillId="0" borderId="1" xfId="0" applyNumberFormat="1" applyBorder="1"/>
    <xf numFmtId="176" fontId="0" fillId="0" borderId="2" xfId="0" applyNumberFormat="1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76" fontId="0" fillId="0" borderId="6" xfId="0" applyNumberFormat="1" applyBorder="1"/>
    <xf numFmtId="176" fontId="0" fillId="0" borderId="7" xfId="0" applyNumberFormat="1" applyBorder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" xfId="0" applyBorder="1" applyAlignment="1">
      <alignment horizontal="center"/>
    </xf>
    <xf numFmtId="177" fontId="0" fillId="0" borderId="1" xfId="0" applyNumberFormat="1" applyBorder="1"/>
    <xf numFmtId="177" fontId="0" fillId="0" borderId="2" xfId="0" applyNumberFormat="1" applyBorder="1"/>
    <xf numFmtId="0" fontId="0" fillId="0" borderId="6" xfId="0" applyBorder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3" xfId="0" applyBorder="1"/>
    <xf numFmtId="0" fontId="0" fillId="0" borderId="8" xfId="0" applyBorder="1"/>
    <xf numFmtId="0" fontId="0" fillId="0" borderId="9" xfId="0" applyBorder="1"/>
    <xf numFmtId="0" fontId="0" fillId="0" borderId="7" xfId="0" applyBorder="1"/>
    <xf numFmtId="0" fontId="0" fillId="0" borderId="0" xfId="0" applyAlignment="1">
      <alignment horizontal="centerContinuous"/>
    </xf>
    <xf numFmtId="0" fontId="0" fillId="0" borderId="10" xfId="0" applyBorder="1" applyAlignment="1">
      <alignment horizontal="centerContinuous"/>
    </xf>
    <xf numFmtId="0" fontId="0" fillId="0" borderId="7" xfId="0" applyBorder="1" applyAlignment="1">
      <alignment horizontal="centerContinuous"/>
    </xf>
    <xf numFmtId="178" fontId="0" fillId="0" borderId="1" xfId="0" applyNumberFormat="1" applyBorder="1"/>
    <xf numFmtId="178" fontId="0" fillId="0" borderId="2" xfId="0" applyNumberFormat="1" applyBorder="1"/>
    <xf numFmtId="178" fontId="0" fillId="0" borderId="0" xfId="0" applyNumberFormat="1" applyBorder="1" applyAlignment="1">
      <alignment horizontal="left"/>
    </xf>
    <xf numFmtId="176" fontId="0" fillId="0" borderId="0" xfId="0" applyNumberFormat="1"/>
    <xf numFmtId="11" fontId="0" fillId="0" borderId="0" xfId="0" applyNumberFormat="1"/>
    <xf numFmtId="176" fontId="0" fillId="0" borderId="6" xfId="0" applyNumberFormat="1" applyBorder="1" applyAlignment="1">
      <alignment horizontal="center"/>
    </xf>
    <xf numFmtId="176" fontId="0" fillId="0" borderId="1" xfId="0" applyNumberFormat="1" applyBorder="1" applyAlignment="1">
      <alignment horizontal="center"/>
    </xf>
    <xf numFmtId="176" fontId="0" fillId="0" borderId="7" xfId="0" applyNumberFormat="1" applyBorder="1" applyAlignment="1">
      <alignment horizontal="center"/>
    </xf>
    <xf numFmtId="176" fontId="0" fillId="0" borderId="2" xfId="0" applyNumberFormat="1" applyBorder="1" applyAlignment="1">
      <alignment horizontal="center"/>
    </xf>
    <xf numFmtId="0" fontId="0" fillId="0" borderId="11" xfId="0" applyBorder="1"/>
    <xf numFmtId="179" fontId="0" fillId="0" borderId="1" xfId="0" applyNumberFormat="1" applyBorder="1"/>
    <xf numFmtId="0" fontId="0" fillId="0" borderId="6" xfId="0" applyBorder="1" applyAlignment="1">
      <alignment horizontal="center"/>
    </xf>
    <xf numFmtId="179" fontId="0" fillId="0" borderId="1" xfId="0" applyNumberFormat="1" applyFill="1" applyBorder="1"/>
    <xf numFmtId="177" fontId="0" fillId="0" borderId="1" xfId="0" applyNumberFormat="1" applyFill="1" applyBorder="1"/>
    <xf numFmtId="0" fontId="0" fillId="0" borderId="2" xfId="0" applyBorder="1" applyAlignment="1">
      <alignment horizontal="center"/>
    </xf>
    <xf numFmtId="180" fontId="0" fillId="0" borderId="6" xfId="0" applyNumberFormat="1" applyBorder="1"/>
    <xf numFmtId="180" fontId="0" fillId="0" borderId="7" xfId="0" applyNumberFormat="1" applyBorder="1"/>
    <xf numFmtId="180" fontId="0" fillId="0" borderId="6" xfId="0" applyNumberFormat="1" applyFill="1" applyBorder="1"/>
  </cellXfs>
  <cellStyles count="1">
    <cellStyle name="標準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1.xml"/><Relationship Id="rId7" Type="http://schemas.openxmlformats.org/officeDocument/2006/relationships/theme" Target="theme/theme1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4.xml"/><Relationship Id="rId5" Type="http://schemas.openxmlformats.org/officeDocument/2006/relationships/worksheet" Target="worksheets/sheet3.xml"/><Relationship Id="rId10" Type="http://schemas.openxmlformats.org/officeDocument/2006/relationships/calcChain" Target="calcChain.xml"/><Relationship Id="rId4" Type="http://schemas.openxmlformats.org/officeDocument/2006/relationships/worksheet" Target="worksheets/sheet2.xml"/><Relationship Id="rId9" Type="http://schemas.openxmlformats.org/officeDocument/2006/relationships/sharedStrings" Target="sharedStrings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altLang="en-US"/>
              <a:t>回転角</a:t>
            </a:r>
            <a:r>
              <a:rPr lang="el-GR" altLang="ja-JP"/>
              <a:t>φ</a:t>
            </a:r>
            <a:r>
              <a:rPr lang="ja-JP" altLang="en-US"/>
              <a:t>相対強度の関係</a:t>
            </a:r>
          </a:p>
        </c:rich>
      </c:tx>
      <c:layout>
        <c:manualLayout>
          <c:xMode val="edge"/>
          <c:yMode val="edge"/>
          <c:x val="0.41448275862068967"/>
          <c:y val="2.033898305084745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4068965517241378"/>
          <c:y val="0.11525423728813559"/>
          <c:w val="0.49448275862068963"/>
          <c:h val="0.77627118644067794"/>
        </c:manualLayout>
      </c:layout>
      <c:lineChart>
        <c:grouping val="standard"/>
        <c:varyColors val="0"/>
        <c:ser>
          <c:idx val="0"/>
          <c:order val="0"/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poly"/>
            <c:order val="4"/>
            <c:dispRSqr val="0"/>
            <c:dispEq val="0"/>
          </c:trendline>
          <c:cat>
            <c:numRef>
              <c:f>偏光!$A$2:$A$20</c:f>
              <c:numCache>
                <c:formatCode>General</c:formatCode>
                <c:ptCount val="1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</c:numCache>
            </c:numRef>
          </c:cat>
          <c:val>
            <c:numRef>
              <c:f>偏光!$C$2:$C$20</c:f>
              <c:numCache>
                <c:formatCode>0.00_ </c:formatCode>
                <c:ptCount val="19"/>
                <c:pt idx="0">
                  <c:v>1</c:v>
                </c:pt>
                <c:pt idx="1">
                  <c:v>1.0168067226890756</c:v>
                </c:pt>
                <c:pt idx="2">
                  <c:v>1.0084033613445378</c:v>
                </c:pt>
                <c:pt idx="3">
                  <c:v>0.97478991596638653</c:v>
                </c:pt>
                <c:pt idx="4">
                  <c:v>0.94117647058823539</c:v>
                </c:pt>
                <c:pt idx="5">
                  <c:v>0.89915966386554635</c:v>
                </c:pt>
                <c:pt idx="6">
                  <c:v>0.84033613445378152</c:v>
                </c:pt>
                <c:pt idx="7">
                  <c:v>0.77310924369747902</c:v>
                </c:pt>
                <c:pt idx="8">
                  <c:v>0.68907563025210083</c:v>
                </c:pt>
                <c:pt idx="9">
                  <c:v>0.60504201680672265</c:v>
                </c:pt>
                <c:pt idx="10">
                  <c:v>0.52100840336134457</c:v>
                </c:pt>
                <c:pt idx="11">
                  <c:v>0.43697478991596644</c:v>
                </c:pt>
                <c:pt idx="12">
                  <c:v>0.35294117647058826</c:v>
                </c:pt>
                <c:pt idx="13">
                  <c:v>0.27731092436974791</c:v>
                </c:pt>
                <c:pt idx="14">
                  <c:v>0.21848739495798322</c:v>
                </c:pt>
                <c:pt idx="15">
                  <c:v>0.11764705882352942</c:v>
                </c:pt>
                <c:pt idx="16">
                  <c:v>8.4033613445378158E-2</c:v>
                </c:pt>
                <c:pt idx="17">
                  <c:v>5.0420168067226892E-2</c:v>
                </c:pt>
                <c:pt idx="18">
                  <c:v>8.4033613445378165E-3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7573144"/>
        <c:axId val="387575888"/>
      </c:lineChart>
      <c:catAx>
        <c:axId val="387573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角度</a:t>
                </a:r>
              </a:p>
            </c:rich>
          </c:tx>
          <c:layout>
            <c:manualLayout>
              <c:xMode val="edge"/>
              <c:yMode val="edge"/>
              <c:x val="0.47034482758620688"/>
              <c:y val="0.9435028248587570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8757588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3875758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相対値</a:t>
                </a:r>
              </a:p>
            </c:rich>
          </c:tx>
          <c:layout>
            <c:manualLayout>
              <c:xMode val="edge"/>
              <c:yMode val="edge"/>
              <c:x val="0.17448275862068965"/>
              <c:y val="0.46214689265536724"/>
            </c:manualLayout>
          </c:layout>
          <c:overlay val="0"/>
          <c:spPr>
            <a:noFill/>
            <a:ln w="25400">
              <a:noFill/>
            </a:ln>
          </c:spPr>
        </c:title>
        <c:numFmt formatCode="0.00_ 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8757314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altLang="en-US"/>
              <a:t>入射光と反射率の関係</a:t>
            </a:r>
          </a:p>
        </c:rich>
      </c:tx>
      <c:layout>
        <c:manualLayout>
          <c:xMode val="edge"/>
          <c:yMode val="edge"/>
          <c:x val="0.42413793103448277"/>
          <c:y val="2.033898305084745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862068965517242"/>
          <c:y val="0.11412429378531073"/>
          <c:w val="0.58965517241379306"/>
          <c:h val="0.78079096045197738"/>
        </c:manualLayout>
      </c:layout>
      <c:lineChart>
        <c:grouping val="standard"/>
        <c:varyColors val="0"/>
        <c:ser>
          <c:idx val="0"/>
          <c:order val="0"/>
          <c:tx>
            <c:strRef>
              <c:f>反射率!$D$4:$D$5</c:f>
              <c:strCache>
                <c:ptCount val="2"/>
                <c:pt idx="0">
                  <c:v>－</c:v>
                </c:pt>
                <c:pt idx="1">
                  <c:v>3.211009174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反射率!$B$6:$B$13</c:f>
              <c:numCache>
                <c:formatCode>General</c:formatCode>
                <c:ptCount val="8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</c:numCache>
            </c:numRef>
          </c:cat>
          <c:val>
            <c:numRef>
              <c:f>反射率!$D$6:$D$13</c:f>
              <c:numCache>
                <c:formatCode>General</c:formatCode>
                <c:ptCount val="8"/>
                <c:pt idx="0" formatCode="0.000_);[Red]\(0.000\)">
                  <c:v>3.3944954128440363</c:v>
                </c:pt>
                <c:pt idx="1">
                  <c:v>2.7064220183486238</c:v>
                </c:pt>
                <c:pt idx="2" formatCode="0.000_);[Red]\(0.000\)">
                  <c:v>5.6880733944954125</c:v>
                </c:pt>
                <c:pt idx="3">
                  <c:v>7.7064220183486247</c:v>
                </c:pt>
                <c:pt idx="4" formatCode="0.000_);[Red]\(0.000\)">
                  <c:v>12.79816513761468</c:v>
                </c:pt>
                <c:pt idx="5">
                  <c:v>95.871559633027516</c:v>
                </c:pt>
                <c:pt idx="6" formatCode="0.000_);[Red]\(0.000\)">
                  <c:v>95.871559633027516</c:v>
                </c:pt>
                <c:pt idx="7">
                  <c:v>95.871559633027516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反射率!$H$4:$H$5</c:f>
              <c:strCache>
                <c:ptCount val="2"/>
                <c:pt idx="0">
                  <c:v>－</c:v>
                </c:pt>
                <c:pt idx="1">
                  <c:v>2.735849057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反射率!$B$6:$B$13</c:f>
              <c:numCache>
                <c:formatCode>General</c:formatCode>
                <c:ptCount val="8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</c:numCache>
            </c:numRef>
          </c:cat>
          <c:val>
            <c:numRef>
              <c:f>反射率!$H$6:$H$13</c:f>
              <c:numCache>
                <c:formatCode>0.000_ </c:formatCode>
                <c:ptCount val="8"/>
                <c:pt idx="0">
                  <c:v>2.8301886792452828</c:v>
                </c:pt>
                <c:pt idx="1">
                  <c:v>2.1226415094339623</c:v>
                </c:pt>
                <c:pt idx="2">
                  <c:v>1.4150943396226414</c:v>
                </c:pt>
                <c:pt idx="3">
                  <c:v>0.56603773584905659</c:v>
                </c:pt>
                <c:pt idx="4">
                  <c:v>0.6132075471698113</c:v>
                </c:pt>
                <c:pt idx="5">
                  <c:v>4.8113207547169807</c:v>
                </c:pt>
                <c:pt idx="6">
                  <c:v>99.056603773584911</c:v>
                </c:pt>
                <c:pt idx="7">
                  <c:v>99.056603773584911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7576280"/>
        <c:axId val="387571184"/>
      </c:lineChart>
      <c:catAx>
        <c:axId val="387576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入射角</a:t>
                </a:r>
              </a:p>
            </c:rich>
          </c:tx>
          <c:layout>
            <c:manualLayout>
              <c:xMode val="edge"/>
              <c:yMode val="edge"/>
              <c:x val="0.4882758620689655"/>
              <c:y val="0.9468926553672316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8757118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3875711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相対値</a:t>
                </a:r>
              </a:p>
            </c:rich>
          </c:tx>
          <c:layout>
            <c:manualLayout>
              <c:xMode val="edge"/>
              <c:yMode val="edge"/>
              <c:x val="0.1296551724137931"/>
              <c:y val="0.4632768361581921"/>
            </c:manualLayout>
          </c:layout>
          <c:overlay val="0"/>
          <c:spPr>
            <a:noFill/>
            <a:ln w="25400">
              <a:noFill/>
            </a:ln>
          </c:spPr>
        </c:title>
        <c:numFmt formatCode="0.000_);[Red]\(0.000\)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8757628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altLang="en-US"/>
              <a:t>回転角</a:t>
            </a:r>
            <a:r>
              <a:rPr lang="el-GR" altLang="ja-JP"/>
              <a:t>φ[°]</a:t>
            </a:r>
            <a:r>
              <a:rPr lang="ja-JP" altLang="en-US"/>
              <a:t>と入射光強度</a:t>
            </a:r>
            <a:r>
              <a:rPr lang="en-US" altLang="ja-JP"/>
              <a:t>[V]</a:t>
            </a:r>
            <a:r>
              <a:rPr lang="ja-JP" altLang="en-US"/>
              <a:t>の関係</a:t>
            </a:r>
          </a:p>
        </c:rich>
      </c:tx>
      <c:layout>
        <c:manualLayout>
          <c:xMode val="edge"/>
          <c:yMode val="edge"/>
          <c:x val="0.29119348476772455"/>
          <c:y val="0.88283554934078579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4573889202349439"/>
          <c:y val="4.4959217790502978E-2"/>
          <c:w val="0.59943244181453548"/>
          <c:h val="0.70572347925698609"/>
        </c:manualLayout>
      </c:layout>
      <c:scatterChart>
        <c:scatterStyle val="smoothMarker"/>
        <c:varyColors val="0"/>
        <c:ser>
          <c:idx val="0"/>
          <c:order val="0"/>
          <c:spPr>
            <a:ln w="12700">
              <a:solidFill>
                <a:srgbClr val="FF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poly"/>
            <c:order val="4"/>
            <c:dispRSqr val="0"/>
            <c:dispEq val="0"/>
          </c:trendline>
          <c:xVal>
            <c:numRef>
              <c:f>偏光!$A$2:$A$20</c:f>
              <c:numCache>
                <c:formatCode>General</c:formatCode>
                <c:ptCount val="1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</c:numCache>
            </c:numRef>
          </c:xVal>
          <c:yVal>
            <c:numRef>
              <c:f>偏光!$C$2:$C$20</c:f>
              <c:numCache>
                <c:formatCode>0.00_ </c:formatCode>
                <c:ptCount val="19"/>
                <c:pt idx="0">
                  <c:v>1</c:v>
                </c:pt>
                <c:pt idx="1">
                  <c:v>1.0168067226890756</c:v>
                </c:pt>
                <c:pt idx="2">
                  <c:v>1.0084033613445378</c:v>
                </c:pt>
                <c:pt idx="3">
                  <c:v>0.97478991596638653</c:v>
                </c:pt>
                <c:pt idx="4">
                  <c:v>0.94117647058823539</c:v>
                </c:pt>
                <c:pt idx="5">
                  <c:v>0.89915966386554635</c:v>
                </c:pt>
                <c:pt idx="6">
                  <c:v>0.84033613445378152</c:v>
                </c:pt>
                <c:pt idx="7">
                  <c:v>0.77310924369747902</c:v>
                </c:pt>
                <c:pt idx="8">
                  <c:v>0.68907563025210083</c:v>
                </c:pt>
                <c:pt idx="9">
                  <c:v>0.60504201680672265</c:v>
                </c:pt>
                <c:pt idx="10">
                  <c:v>0.52100840336134457</c:v>
                </c:pt>
                <c:pt idx="11">
                  <c:v>0.43697478991596644</c:v>
                </c:pt>
                <c:pt idx="12">
                  <c:v>0.35294117647058826</c:v>
                </c:pt>
                <c:pt idx="13">
                  <c:v>0.27731092436974791</c:v>
                </c:pt>
                <c:pt idx="14">
                  <c:v>0.21848739495798322</c:v>
                </c:pt>
                <c:pt idx="15">
                  <c:v>0.11764705882352942</c:v>
                </c:pt>
                <c:pt idx="16">
                  <c:v>8.4033613445378158E-2</c:v>
                </c:pt>
                <c:pt idx="17">
                  <c:v>5.0420168067226892E-2</c:v>
                </c:pt>
                <c:pt idx="18">
                  <c:v>8.4033613445378165E-3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7571968"/>
        <c:axId val="387577456"/>
      </c:scatterChart>
      <c:valAx>
        <c:axId val="387571968"/>
        <c:scaling>
          <c:orientation val="minMax"/>
          <c:max val="9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回転角</a:t>
                </a:r>
                <a:r>
                  <a:rPr lang="el-GR" altLang="ja-JP"/>
                  <a:t>φ[°]</a:t>
                </a:r>
              </a:p>
            </c:rich>
          </c:tx>
          <c:layout>
            <c:manualLayout>
              <c:xMode val="edge"/>
              <c:yMode val="edge"/>
              <c:x val="0.45312547141904458"/>
              <c:y val="0.813353121846372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87577456"/>
        <c:crosses val="autoZero"/>
        <c:crossBetween val="midCat"/>
        <c:majorUnit val="10"/>
      </c:valAx>
      <c:valAx>
        <c:axId val="3875774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相対強度</a:t>
                </a:r>
              </a:p>
            </c:rich>
          </c:tx>
          <c:layout>
            <c:manualLayout>
              <c:xMode val="edge"/>
              <c:yMode val="edge"/>
              <c:x val="0.10937511379080386"/>
              <c:y val="0.33378813208100694"/>
            </c:manualLayout>
          </c:layout>
          <c:overlay val="0"/>
          <c:spPr>
            <a:noFill/>
            <a:ln w="25400">
              <a:noFill/>
            </a:ln>
          </c:spPr>
        </c:title>
        <c:numFmt formatCode="0.00_ 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87571968"/>
        <c:crosses val="autoZero"/>
        <c:crossBetween val="midCat"/>
        <c:majorUnit val="0.1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>
      <c:oddHeader>&amp;A</c:oddHeader>
      <c:oddFooter>- &amp;P -</c:oddFooter>
    </c:headerFooter>
    <c:pageMargins b="1" l="0.75" r="0.75" t="1" header="0.51200000000000001" footer="0.51200000000000001"/>
    <c:pageSetup paperSize="9" orientation="landscape" horizontalDpi="-3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altLang="en-US" sz="11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入射角[°]と反射率[%]の関係</a:t>
            </a:r>
          </a:p>
        </c:rich>
      </c:tx>
      <c:layout>
        <c:manualLayout>
          <c:xMode val="edge"/>
          <c:yMode val="edge"/>
          <c:x val="0.26385565452247373"/>
          <c:y val="0.94230907485532744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578326117451745"/>
          <c:y val="5.5288542657327883E-2"/>
          <c:w val="0.57831376333692874"/>
          <c:h val="0.7800492214044738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反射率!$B$1:$C$1</c:f>
              <c:strCache>
                <c:ptCount val="1"/>
                <c:pt idx="0">
                  <c:v>偏光が実験台に垂直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反射率!$B$5:$B$13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xVal>
          <c:yVal>
            <c:numRef>
              <c:f>反射率!$D$5:$D$13</c:f>
              <c:numCache>
                <c:formatCode>0.000_);[Red]\(0.000\)</c:formatCode>
                <c:ptCount val="9"/>
                <c:pt idx="0" formatCode="General">
                  <c:v>3.2110091743119269</c:v>
                </c:pt>
                <c:pt idx="1">
                  <c:v>3.3944954128440363</c:v>
                </c:pt>
                <c:pt idx="2" formatCode="General">
                  <c:v>2.7064220183486238</c:v>
                </c:pt>
                <c:pt idx="3">
                  <c:v>5.6880733944954125</c:v>
                </c:pt>
                <c:pt idx="4" formatCode="General">
                  <c:v>7.7064220183486247</c:v>
                </c:pt>
                <c:pt idx="5">
                  <c:v>12.79816513761468</c:v>
                </c:pt>
                <c:pt idx="6" formatCode="General">
                  <c:v>95.871559633027516</c:v>
                </c:pt>
                <c:pt idx="7">
                  <c:v>95.871559633027516</c:v>
                </c:pt>
                <c:pt idx="8" formatCode="General">
                  <c:v>95.871559633027516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反射率!$F$1:$G$1</c:f>
              <c:strCache>
                <c:ptCount val="1"/>
                <c:pt idx="0">
                  <c:v>偏光が実験台に平行</c:v>
                </c:pt>
              </c:strCache>
            </c:strRef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反射率!$B$5:$B$13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xVal>
          <c:yVal>
            <c:numRef>
              <c:f>反射率!$H$5:$H$13</c:f>
              <c:numCache>
                <c:formatCode>0.000_ </c:formatCode>
                <c:ptCount val="9"/>
                <c:pt idx="0" formatCode="General">
                  <c:v>2.7358490566037736</c:v>
                </c:pt>
                <c:pt idx="1">
                  <c:v>2.8301886792452828</c:v>
                </c:pt>
                <c:pt idx="2">
                  <c:v>2.1226415094339623</c:v>
                </c:pt>
                <c:pt idx="3">
                  <c:v>1.4150943396226414</c:v>
                </c:pt>
                <c:pt idx="4">
                  <c:v>0.56603773584905659</c:v>
                </c:pt>
                <c:pt idx="5">
                  <c:v>0.6132075471698113</c:v>
                </c:pt>
                <c:pt idx="6">
                  <c:v>4.8113207547169807</c:v>
                </c:pt>
                <c:pt idx="7">
                  <c:v>99.056603773584911</c:v>
                </c:pt>
                <c:pt idx="8">
                  <c:v>99.056603773584911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7577848"/>
        <c:axId val="387575104"/>
      </c:scatterChart>
      <c:valAx>
        <c:axId val="387577848"/>
        <c:scaling>
          <c:orientation val="minMax"/>
          <c:max val="90"/>
          <c:min val="1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</a:rPr>
                  <a:t>入射角θ[°]</a:t>
                </a:r>
              </a:p>
            </c:rich>
          </c:tx>
          <c:layout>
            <c:manualLayout>
              <c:xMode val="edge"/>
              <c:yMode val="edge"/>
              <c:x val="0.35662682072443941"/>
              <c:y val="0.8906263067191295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87575104"/>
        <c:crosses val="autoZero"/>
        <c:crossBetween val="midCat"/>
        <c:majorUnit val="10"/>
      </c:valAx>
      <c:valAx>
        <c:axId val="387575104"/>
        <c:scaling>
          <c:orientation val="minMax"/>
          <c:max val="1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</a:rPr>
                  <a:t>反射率[%]</a:t>
                </a:r>
              </a:p>
            </c:rich>
          </c:tx>
          <c:layout>
            <c:manualLayout>
              <c:xMode val="edge"/>
              <c:yMode val="edge"/>
              <c:x val="4.3373532250269659E-2"/>
              <c:y val="0.3870197986012952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87577848"/>
        <c:crosses val="autoZero"/>
        <c:crossBetween val="midCat"/>
        <c:majorUnit val="1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6759042109000355"/>
          <c:y val="0.91706865320741682"/>
          <c:w val="0.31566292915474031"/>
          <c:h val="7.572126494373165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>
      <c:oddHeader>&amp;A</c:oddHeader>
      <c:oddFooter>- &amp;P -</c:oddFooter>
    </c:headerFooter>
    <c:pageMargins b="1" l="0.75" r="0.75" t="1" header="0.51200000000000001" footer="0.51200000000000001"/>
    <c:pageSetup/>
  </c:printSettings>
  <c:userShapes r:id="rId1"/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7" workbookViewId="0"/>
  </sheetViews>
  <pageMargins left="0.75" right="0.75" top="1" bottom="1" header="0.51200000000000001" footer="0.51200000000000001"/>
  <pageSetup paperSize="9" orientation="landscape" horizontalDpi="300" verticalDpi="300" r:id="rId1"/>
  <headerFooter alignWithMargins="0">
    <oddHeader>&amp;A</oddHeader>
    <oddFooter>- &amp;P -</oddFooter>
  </headerFooter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77" workbookViewId="0"/>
  </sheetViews>
  <pageMargins left="0.75" right="0.75" top="1" bottom="1" header="0.51200000000000001" footer="0.51200000000000001"/>
  <pageSetup paperSize="9" orientation="landscape" horizontalDpi="300" verticalDpi="300" r:id="rId1"/>
  <headerFooter alignWithMargins="0">
    <oddHeader>&amp;A</oddHeader>
    <oddFooter>- &amp;P -</oddFooter>
  </headerFooter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11623" cy="5616039"/>
    <xdr:graphicFrame macro="">
      <xdr:nvGraphicFramePr>
        <xdr:cNvPr id="2" name="グラフ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11623" cy="5616039"/>
    <xdr:graphicFrame macro="">
      <xdr:nvGraphicFramePr>
        <xdr:cNvPr id="2" name="グラフ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133350</xdr:colOff>
      <xdr:row>0</xdr:row>
      <xdr:rowOff>88900</xdr:rowOff>
    </xdr:from>
    <xdr:to>
      <xdr:col>11</xdr:col>
      <xdr:colOff>336550</xdr:colOff>
      <xdr:row>28</xdr:row>
      <xdr:rowOff>101600</xdr:rowOff>
    </xdr:to>
    <xdr:graphicFrame macro="">
      <xdr:nvGraphicFramePr>
        <xdr:cNvPr id="1027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31750</xdr:colOff>
      <xdr:row>23</xdr:row>
      <xdr:rowOff>0</xdr:rowOff>
    </xdr:from>
    <xdr:to>
      <xdr:col>9</xdr:col>
      <xdr:colOff>349250</xdr:colOff>
      <xdr:row>55</xdr:row>
      <xdr:rowOff>0</xdr:rowOff>
    </xdr:to>
    <xdr:graphicFrame macro="">
      <xdr:nvGraphicFramePr>
        <xdr:cNvPr id="2049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0.43748</cdr:x>
      <cdr:y>0.60004</cdr:y>
    </cdr:from>
    <cdr:to>
      <cdr:x>0.44827</cdr:x>
      <cdr:y>0.63731</cdr:y>
    </cdr:to>
    <cdr:sp macro="" textlink="">
      <cdr:nvSpPr>
        <cdr:cNvPr id="3073" name="テキスト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308503" y="3173946"/>
          <a:ext cx="56928" cy="19714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ja-JP" altLang="en-US"/>
        </a:p>
      </cdr:txBody>
    </cdr:sp>
  </cdr:relSizeAnchor>
</c:userShape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>
      <selection activeCell="C23" sqref="C23"/>
    </sheetView>
  </sheetViews>
  <sheetFormatPr defaultRowHeight="13"/>
  <cols>
    <col min="1" max="1" width="12.6328125" customWidth="1"/>
    <col min="2" max="2" width="13.453125" customWidth="1"/>
    <col min="3" max="3" width="12.90625" customWidth="1"/>
  </cols>
  <sheetData>
    <row r="1" spans="1:3" ht="13.5" thickBot="1">
      <c r="A1" s="4" t="s">
        <v>23</v>
      </c>
      <c r="B1" s="5" t="s">
        <v>24</v>
      </c>
      <c r="C1" s="3" t="s">
        <v>25</v>
      </c>
    </row>
    <row r="2" spans="1:3">
      <c r="A2" s="8">
        <v>0</v>
      </c>
      <c r="B2" s="28">
        <v>1.19</v>
      </c>
      <c r="C2" s="29">
        <f>B2/$B$2</f>
        <v>1</v>
      </c>
    </row>
    <row r="3" spans="1:3">
      <c r="A3" s="8">
        <v>5</v>
      </c>
      <c r="B3" s="28">
        <v>1.21</v>
      </c>
      <c r="C3" s="29">
        <f t="shared" ref="C3:C18" si="0">B3/$B$2</f>
        <v>1.0168067226890756</v>
      </c>
    </row>
    <row r="4" spans="1:3">
      <c r="A4" s="8">
        <v>10</v>
      </c>
      <c r="B4" s="28">
        <v>1.2</v>
      </c>
      <c r="C4" s="29">
        <f t="shared" si="0"/>
        <v>1.0084033613445378</v>
      </c>
    </row>
    <row r="5" spans="1:3">
      <c r="A5" s="8">
        <v>15</v>
      </c>
      <c r="B5" s="28">
        <v>1.1599999999999999</v>
      </c>
      <c r="C5" s="29">
        <f t="shared" si="0"/>
        <v>0.97478991596638653</v>
      </c>
    </row>
    <row r="6" spans="1:3">
      <c r="A6" s="8">
        <v>20</v>
      </c>
      <c r="B6" s="28">
        <v>1.1200000000000001</v>
      </c>
      <c r="C6" s="29">
        <f t="shared" si="0"/>
        <v>0.94117647058823539</v>
      </c>
    </row>
    <row r="7" spans="1:3">
      <c r="A7" s="8">
        <v>25</v>
      </c>
      <c r="B7" s="28">
        <v>1.07</v>
      </c>
      <c r="C7" s="29">
        <f t="shared" si="0"/>
        <v>0.89915966386554635</v>
      </c>
    </row>
    <row r="8" spans="1:3">
      <c r="A8" s="8">
        <v>30</v>
      </c>
      <c r="B8" s="28">
        <v>1</v>
      </c>
      <c r="C8" s="29">
        <f t="shared" si="0"/>
        <v>0.84033613445378152</v>
      </c>
    </row>
    <row r="9" spans="1:3">
      <c r="A9" s="8">
        <v>35</v>
      </c>
      <c r="B9" s="28">
        <v>0.92</v>
      </c>
      <c r="C9" s="29">
        <f t="shared" si="0"/>
        <v>0.77310924369747902</v>
      </c>
    </row>
    <row r="10" spans="1:3">
      <c r="A10" s="8">
        <v>40</v>
      </c>
      <c r="B10" s="28">
        <v>0.82</v>
      </c>
      <c r="C10" s="29">
        <f t="shared" si="0"/>
        <v>0.68907563025210083</v>
      </c>
    </row>
    <row r="11" spans="1:3">
      <c r="A11" s="8">
        <v>45</v>
      </c>
      <c r="B11" s="28">
        <v>0.72</v>
      </c>
      <c r="C11" s="29">
        <f t="shared" si="0"/>
        <v>0.60504201680672265</v>
      </c>
    </row>
    <row r="12" spans="1:3">
      <c r="A12" s="8">
        <v>50</v>
      </c>
      <c r="B12" s="28">
        <v>0.62</v>
      </c>
      <c r="C12" s="29">
        <f t="shared" si="0"/>
        <v>0.52100840336134457</v>
      </c>
    </row>
    <row r="13" spans="1:3">
      <c r="A13" s="8">
        <v>55</v>
      </c>
      <c r="B13" s="28">
        <v>0.52</v>
      </c>
      <c r="C13" s="29">
        <f t="shared" si="0"/>
        <v>0.43697478991596644</v>
      </c>
    </row>
    <row r="14" spans="1:3">
      <c r="A14" s="8">
        <v>60</v>
      </c>
      <c r="B14" s="28">
        <v>0.42</v>
      </c>
      <c r="C14" s="29">
        <f t="shared" si="0"/>
        <v>0.35294117647058826</v>
      </c>
    </row>
    <row r="15" spans="1:3">
      <c r="A15" s="8">
        <v>65</v>
      </c>
      <c r="B15" s="28">
        <v>0.33</v>
      </c>
      <c r="C15" s="29">
        <f t="shared" si="0"/>
        <v>0.27731092436974791</v>
      </c>
    </row>
    <row r="16" spans="1:3">
      <c r="A16" s="8">
        <v>70</v>
      </c>
      <c r="B16" s="28">
        <v>0.26</v>
      </c>
      <c r="C16" s="29">
        <f t="shared" si="0"/>
        <v>0.21848739495798322</v>
      </c>
    </row>
    <row r="17" spans="1:3">
      <c r="A17" s="8">
        <v>75</v>
      </c>
      <c r="B17" s="28">
        <v>0.14000000000000001</v>
      </c>
      <c r="C17" s="29">
        <f t="shared" si="0"/>
        <v>0.11764705882352942</v>
      </c>
    </row>
    <row r="18" spans="1:3">
      <c r="A18" s="8">
        <v>80</v>
      </c>
      <c r="B18" s="28">
        <v>0.1</v>
      </c>
      <c r="C18" s="29">
        <f t="shared" si="0"/>
        <v>8.4033613445378158E-2</v>
      </c>
    </row>
    <row r="19" spans="1:3">
      <c r="A19" s="8">
        <v>85</v>
      </c>
      <c r="B19" s="28">
        <v>0.06</v>
      </c>
      <c r="C19" s="29">
        <f>B19/$B$2</f>
        <v>5.0420168067226892E-2</v>
      </c>
    </row>
    <row r="20" spans="1:3" ht="13.5" thickBot="1">
      <c r="A20" s="9">
        <v>90</v>
      </c>
      <c r="B20" s="30">
        <v>0.01</v>
      </c>
      <c r="C20" s="31">
        <f>B20/$B$2</f>
        <v>8.4033613445378165E-3</v>
      </c>
    </row>
    <row r="22" spans="1:3" ht="13.5" thickBot="1"/>
    <row r="23" spans="1:3" ht="13.5" thickBot="1">
      <c r="B23" s="32"/>
    </row>
  </sheetData>
  <phoneticPr fontId="3"/>
  <pageMargins left="0.75" right="0.75" top="1" bottom="1" header="0.51200000000000001" footer="0.51200000000000001"/>
  <pageSetup paperSize="9" orientation="portrait" horizontalDpi="300" verticalDpi="300" r:id="rId1"/>
  <headerFooter alignWithMargins="0">
    <oddHeader>&amp;A</oddHeader>
    <oddFooter>- &amp;P -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4"/>
  <sheetViews>
    <sheetView tabSelected="1" topLeftCell="A26" workbookViewId="0">
      <selection activeCell="C18" sqref="C18"/>
    </sheetView>
  </sheetViews>
  <sheetFormatPr defaultRowHeight="13"/>
  <cols>
    <col min="3" max="3" width="11" customWidth="1"/>
    <col min="4" max="4" width="7" customWidth="1"/>
    <col min="7" max="7" width="11" customWidth="1"/>
    <col min="8" max="8" width="7" customWidth="1"/>
  </cols>
  <sheetData>
    <row r="1" spans="2:8">
      <c r="B1" t="s">
        <v>3</v>
      </c>
      <c r="F1" t="s">
        <v>4</v>
      </c>
    </row>
    <row r="2" spans="2:8" ht="13.5" thickBot="1"/>
    <row r="3" spans="2:8" ht="13.5" thickBot="1">
      <c r="B3" s="4" t="s">
        <v>5</v>
      </c>
      <c r="C3" s="5" t="s">
        <v>6</v>
      </c>
      <c r="D3" s="3" t="s">
        <v>2</v>
      </c>
      <c r="F3" s="4" t="s">
        <v>5</v>
      </c>
      <c r="G3" s="5" t="s">
        <v>6</v>
      </c>
      <c r="H3" s="3" t="s">
        <v>2</v>
      </c>
    </row>
    <row r="4" spans="2:8">
      <c r="B4" s="8">
        <v>0</v>
      </c>
      <c r="C4" s="34" t="s">
        <v>28</v>
      </c>
      <c r="D4" s="10" t="s">
        <v>8</v>
      </c>
      <c r="F4" s="8">
        <v>0</v>
      </c>
      <c r="G4" s="34" t="s">
        <v>28</v>
      </c>
      <c r="H4" s="10" t="s">
        <v>8</v>
      </c>
    </row>
    <row r="5" spans="2:8">
      <c r="B5" s="8">
        <v>10</v>
      </c>
      <c r="C5" s="38">
        <v>7.0000000000000007E-2</v>
      </c>
      <c r="D5" s="10">
        <f>C5/$C$14</f>
        <v>3.2110091743119269</v>
      </c>
      <c r="F5" s="8">
        <v>10</v>
      </c>
      <c r="G5" s="38">
        <v>5.8000000000000003E-2</v>
      </c>
      <c r="H5" s="10">
        <f t="shared" ref="H5:H13" si="0">G5/$G$14</f>
        <v>2.7358490566037736</v>
      </c>
    </row>
    <row r="6" spans="2:8">
      <c r="B6" s="8">
        <v>20</v>
      </c>
      <c r="C6" s="38">
        <v>7.3999999999999996E-2</v>
      </c>
      <c r="D6" s="33">
        <f>C6/$C$14</f>
        <v>3.3944954128440363</v>
      </c>
      <c r="F6" s="8">
        <v>20</v>
      </c>
      <c r="G6" s="38">
        <v>0.06</v>
      </c>
      <c r="H6" s="11">
        <f t="shared" si="0"/>
        <v>2.8301886792452828</v>
      </c>
    </row>
    <row r="7" spans="2:8">
      <c r="B7" s="8">
        <v>30</v>
      </c>
      <c r="C7" s="38">
        <v>5.8999999999999997E-2</v>
      </c>
      <c r="D7" s="10">
        <f t="shared" ref="D7:D13" si="1">C7/$C$14</f>
        <v>2.7064220183486238</v>
      </c>
      <c r="F7" s="8">
        <v>30</v>
      </c>
      <c r="G7" s="38">
        <v>4.4999999999999998E-2</v>
      </c>
      <c r="H7" s="11">
        <f t="shared" si="0"/>
        <v>2.1226415094339623</v>
      </c>
    </row>
    <row r="8" spans="2:8">
      <c r="B8" s="8">
        <v>40</v>
      </c>
      <c r="C8" s="38">
        <v>0.124</v>
      </c>
      <c r="D8" s="33">
        <f t="shared" si="1"/>
        <v>5.6880733944954125</v>
      </c>
      <c r="F8" s="8">
        <v>40</v>
      </c>
      <c r="G8" s="38">
        <v>0.03</v>
      </c>
      <c r="H8" s="11">
        <f t="shared" si="0"/>
        <v>1.4150943396226414</v>
      </c>
    </row>
    <row r="9" spans="2:8">
      <c r="B9" s="8">
        <v>50</v>
      </c>
      <c r="C9" s="38">
        <v>0.16800000000000001</v>
      </c>
      <c r="D9" s="10">
        <f t="shared" si="1"/>
        <v>7.7064220183486247</v>
      </c>
      <c r="F9" s="8">
        <v>50</v>
      </c>
      <c r="G9" s="38">
        <v>1.2E-2</v>
      </c>
      <c r="H9" s="11">
        <f t="shared" si="0"/>
        <v>0.56603773584905659</v>
      </c>
    </row>
    <row r="10" spans="2:8">
      <c r="B10" s="8">
        <v>60</v>
      </c>
      <c r="C10" s="38">
        <v>0.27900000000000003</v>
      </c>
      <c r="D10" s="33">
        <f t="shared" si="1"/>
        <v>12.79816513761468</v>
      </c>
      <c r="F10" s="8">
        <v>60</v>
      </c>
      <c r="G10" s="38">
        <v>1.2999999999999999E-2</v>
      </c>
      <c r="H10" s="11">
        <f t="shared" si="0"/>
        <v>0.6132075471698113</v>
      </c>
    </row>
    <row r="11" spans="2:8">
      <c r="B11" s="8">
        <v>70</v>
      </c>
      <c r="C11" s="38">
        <v>2.09</v>
      </c>
      <c r="D11" s="10">
        <f t="shared" si="1"/>
        <v>95.871559633027516</v>
      </c>
      <c r="F11" s="8">
        <v>70</v>
      </c>
      <c r="G11" s="38">
        <v>0.10199999999999999</v>
      </c>
      <c r="H11" s="11">
        <f t="shared" si="0"/>
        <v>4.8113207547169807</v>
      </c>
    </row>
    <row r="12" spans="2:8">
      <c r="B12" s="8">
        <v>80</v>
      </c>
      <c r="C12" s="38">
        <v>2.09</v>
      </c>
      <c r="D12" s="33">
        <f t="shared" si="1"/>
        <v>95.871559633027516</v>
      </c>
      <c r="F12" s="8">
        <v>80</v>
      </c>
      <c r="G12" s="38">
        <v>2.1</v>
      </c>
      <c r="H12" s="11">
        <f t="shared" si="0"/>
        <v>99.056603773584911</v>
      </c>
    </row>
    <row r="13" spans="2:8" ht="13.5" thickBot="1">
      <c r="B13" s="9">
        <v>90</v>
      </c>
      <c r="C13" s="39">
        <v>2.09</v>
      </c>
      <c r="D13" s="37">
        <f t="shared" si="1"/>
        <v>95.871559633027516</v>
      </c>
      <c r="F13" s="9">
        <v>90</v>
      </c>
      <c r="G13" s="39">
        <v>2.1</v>
      </c>
      <c r="H13" s="12">
        <f t="shared" si="0"/>
        <v>99.056603773584911</v>
      </c>
    </row>
    <row r="14" spans="2:8">
      <c r="C14" s="40">
        <v>2.18E-2</v>
      </c>
      <c r="D14" s="35">
        <f>C14/$C$13</f>
        <v>1.0430622009569379E-2</v>
      </c>
      <c r="G14" s="40">
        <v>2.12E-2</v>
      </c>
      <c r="H14" s="36">
        <f>G14/$G$13</f>
        <v>1.0095238095238095E-2</v>
      </c>
    </row>
  </sheetData>
  <phoneticPr fontId="3"/>
  <pageMargins left="0.75" right="0.75" top="1" bottom="1" header="0.51200000000000001" footer="0.51200000000000001"/>
  <pageSetup paperSize="9" orientation="portrait" horizontalDpi="300" verticalDpi="300" r:id="rId1"/>
  <headerFooter alignWithMargins="0">
    <oddHeader>&amp;A</oddHeader>
    <oddFooter>- &amp;P -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D23" sqref="D23"/>
    </sheetView>
  </sheetViews>
  <sheetFormatPr defaultRowHeight="13"/>
  <cols>
    <col min="1" max="1" width="3.6328125" customWidth="1"/>
    <col min="2" max="2" width="7" customWidth="1"/>
    <col min="3" max="3" width="11.6328125" customWidth="1"/>
    <col min="4" max="4" width="12" customWidth="1"/>
    <col min="5" max="5" width="3.453125" customWidth="1"/>
  </cols>
  <sheetData>
    <row r="1" spans="1:5">
      <c r="A1" s="15" t="s">
        <v>9</v>
      </c>
      <c r="B1">
        <f>0.5*10^(-3)</f>
        <v>5.0000000000000001E-4</v>
      </c>
    </row>
    <row r="2" spans="1:5">
      <c r="A2" s="15" t="s">
        <v>10</v>
      </c>
      <c r="B2">
        <f>71.1*10^(-2)</f>
        <v>0.71099999999999997</v>
      </c>
    </row>
    <row r="3" spans="1:5">
      <c r="A3" s="15" t="s">
        <v>11</v>
      </c>
      <c r="B3">
        <f>6.5*10^(-2)</f>
        <v>6.5000000000000002E-2</v>
      </c>
    </row>
    <row r="4" spans="1:5" ht="13.5" thickBot="1"/>
    <row r="5" spans="1:5" ht="13.5" thickBot="1">
      <c r="A5" s="4" t="s">
        <v>12</v>
      </c>
      <c r="B5" s="5" t="s">
        <v>13</v>
      </c>
      <c r="C5" s="16" t="s">
        <v>14</v>
      </c>
    </row>
    <row r="6" spans="1:5">
      <c r="A6" s="17">
        <v>1</v>
      </c>
      <c r="B6" s="13">
        <f>8.1*10^(-2)</f>
        <v>8.1000000000000003E-2</v>
      </c>
      <c r="C6" s="23">
        <f t="shared" ref="C6:C13" si="0">B6*(B6-$B$3)/A6</f>
        <v>1.2960000000000001E-3</v>
      </c>
    </row>
    <row r="7" spans="1:5">
      <c r="A7" s="17">
        <v>2</v>
      </c>
      <c r="B7" s="13">
        <f>9.3*10^(-2)</f>
        <v>9.3000000000000013E-2</v>
      </c>
      <c r="C7" s="23">
        <f t="shared" si="0"/>
        <v>1.3020000000000006E-3</v>
      </c>
    </row>
    <row r="8" spans="1:5">
      <c r="A8" s="17">
        <v>3</v>
      </c>
      <c r="B8" s="13">
        <f>10.4*10^(-2)</f>
        <v>0.10400000000000001</v>
      </c>
      <c r="C8" s="23">
        <f t="shared" si="0"/>
        <v>1.3520000000000006E-3</v>
      </c>
    </row>
    <row r="9" spans="1:5">
      <c r="A9" s="17">
        <v>4</v>
      </c>
      <c r="B9" s="13">
        <f>11.2*10^(-2)</f>
        <v>0.11199999999999999</v>
      </c>
      <c r="C9" s="23">
        <f t="shared" si="0"/>
        <v>1.3159999999999995E-3</v>
      </c>
    </row>
    <row r="10" spans="1:5">
      <c r="A10" s="17">
        <v>5</v>
      </c>
      <c r="B10" s="13">
        <f>12.1*10^(-2)</f>
        <v>0.121</v>
      </c>
      <c r="C10" s="23">
        <f t="shared" si="0"/>
        <v>1.3551999999999998E-3</v>
      </c>
    </row>
    <row r="11" spans="1:5">
      <c r="A11" s="17">
        <v>6</v>
      </c>
      <c r="B11" s="13">
        <f>12.8*10^(-2)</f>
        <v>0.128</v>
      </c>
      <c r="C11" s="23">
        <f t="shared" si="0"/>
        <v>1.3439999999999999E-3</v>
      </c>
    </row>
    <row r="12" spans="1:5">
      <c r="A12" s="17">
        <v>7</v>
      </c>
      <c r="B12" s="13">
        <f>13.5*10^(-2)</f>
        <v>0.13500000000000001</v>
      </c>
      <c r="C12" s="23">
        <f t="shared" si="0"/>
        <v>1.3500000000000003E-3</v>
      </c>
    </row>
    <row r="13" spans="1:5" ht="13.5" thickBot="1">
      <c r="A13" s="18">
        <v>8</v>
      </c>
      <c r="B13" s="19">
        <f>14.1*10^(-2)</f>
        <v>0.14099999999999999</v>
      </c>
      <c r="C13" s="24">
        <f t="shared" si="0"/>
        <v>1.3394999999999995E-3</v>
      </c>
    </row>
    <row r="14" spans="1:5" ht="13.5" thickBot="1">
      <c r="A14" s="21" t="s">
        <v>15</v>
      </c>
      <c r="B14" s="22"/>
      <c r="C14" s="24">
        <f>AVERAGE(C6:C13)</f>
        <v>1.3318374999999999E-3</v>
      </c>
    </row>
    <row r="15" spans="1:5">
      <c r="C15" s="20" t="s">
        <v>16</v>
      </c>
    </row>
    <row r="16" spans="1:5">
      <c r="A16" s="20" t="s">
        <v>17</v>
      </c>
      <c r="B16" s="20"/>
      <c r="C16" s="25" t="s">
        <v>18</v>
      </c>
      <c r="D16" s="27">
        <f>B1/(2*B2^2)*C14</f>
        <v>6.5864598107694836E-7</v>
      </c>
      <c r="E16" t="s">
        <v>12</v>
      </c>
    </row>
    <row r="17" spans="3:5">
      <c r="C17" s="14" t="s">
        <v>19</v>
      </c>
      <c r="D17" s="26">
        <f>D16*10^9</f>
        <v>658.64598107694837</v>
      </c>
      <c r="E17" t="s">
        <v>20</v>
      </c>
    </row>
  </sheetData>
  <phoneticPr fontId="3"/>
  <pageMargins left="0.75" right="0.75" top="1" bottom="1" header="0.51200000000000001" footer="0.51200000000000001"/>
  <pageSetup paperSize="9" orientation="portrait" horizontalDpi="300" verticalDpi="300" r:id="rId1"/>
  <headerFooter alignWithMargins="0">
    <oddHeader>&amp;A</oddHeader>
    <oddFooter>- &amp;P -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workbookViewId="0">
      <selection activeCell="I4" sqref="I4"/>
    </sheetView>
  </sheetViews>
  <sheetFormatPr defaultRowHeight="13"/>
  <cols>
    <col min="1" max="1" width="12.6328125" customWidth="1"/>
    <col min="2" max="2" width="7.90625" customWidth="1"/>
    <col min="3" max="3" width="11.6328125" customWidth="1"/>
    <col min="5" max="5" width="7.26953125" customWidth="1"/>
    <col min="6" max="6" width="11.26953125" customWidth="1"/>
    <col min="7" max="7" width="12.453125" customWidth="1"/>
    <col min="9" max="9" width="11.6328125" customWidth="1"/>
  </cols>
  <sheetData>
    <row r="1" spans="1:12">
      <c r="A1" t="s">
        <v>21</v>
      </c>
      <c r="F1" t="s">
        <v>3</v>
      </c>
      <c r="J1" t="s">
        <v>4</v>
      </c>
    </row>
    <row r="2" spans="1:12" ht="13.5" thickBot="1"/>
    <row r="3" spans="1:12" ht="13.5" thickBot="1">
      <c r="A3" s="4" t="s">
        <v>0</v>
      </c>
      <c r="B3" s="5" t="s">
        <v>1</v>
      </c>
      <c r="C3" s="3" t="s">
        <v>2</v>
      </c>
      <c r="F3" s="4" t="s">
        <v>26</v>
      </c>
      <c r="G3" s="5" t="s">
        <v>27</v>
      </c>
      <c r="H3" s="3" t="s">
        <v>2</v>
      </c>
      <c r="J3" s="4" t="s">
        <v>5</v>
      </c>
      <c r="K3" s="5" t="s">
        <v>6</v>
      </c>
      <c r="L3" s="3" t="s">
        <v>2</v>
      </c>
    </row>
    <row r="4" spans="1:12">
      <c r="A4" s="8">
        <v>0</v>
      </c>
      <c r="B4" s="6">
        <v>2.25</v>
      </c>
      <c r="C4" s="1">
        <f t="shared" ref="C4:C22" si="0">B4/$B$4</f>
        <v>1</v>
      </c>
      <c r="F4" s="8">
        <v>0</v>
      </c>
      <c r="G4" s="13" t="s">
        <v>7</v>
      </c>
      <c r="H4" s="10" t="s">
        <v>8</v>
      </c>
      <c r="J4" s="8">
        <v>0</v>
      </c>
      <c r="K4" s="13" t="s">
        <v>7</v>
      </c>
      <c r="L4" s="10" t="s">
        <v>8</v>
      </c>
    </row>
    <row r="5" spans="1:12">
      <c r="A5" s="8">
        <v>5</v>
      </c>
      <c r="B5" s="6">
        <v>2.23</v>
      </c>
      <c r="C5" s="1">
        <f t="shared" si="0"/>
        <v>0.99111111111111105</v>
      </c>
      <c r="F5" s="8">
        <v>5</v>
      </c>
      <c r="G5" s="13" t="s">
        <v>7</v>
      </c>
      <c r="H5" s="10" t="s">
        <v>8</v>
      </c>
      <c r="J5" s="8">
        <v>5</v>
      </c>
      <c r="K5" s="13" t="s">
        <v>7</v>
      </c>
      <c r="L5" s="10" t="s">
        <v>8</v>
      </c>
    </row>
    <row r="6" spans="1:12">
      <c r="A6" s="8">
        <v>10</v>
      </c>
      <c r="B6" s="6">
        <v>2.2000000000000002</v>
      </c>
      <c r="C6" s="1">
        <f t="shared" si="0"/>
        <v>0.97777777777777786</v>
      </c>
      <c r="F6" s="8">
        <v>10</v>
      </c>
      <c r="G6" s="13" t="s">
        <v>7</v>
      </c>
      <c r="H6" s="10" t="s">
        <v>8</v>
      </c>
      <c r="J6" s="8">
        <v>10</v>
      </c>
      <c r="K6" s="13" t="s">
        <v>7</v>
      </c>
      <c r="L6" s="10" t="s">
        <v>8</v>
      </c>
    </row>
    <row r="7" spans="1:12">
      <c r="A7" s="8">
        <v>15</v>
      </c>
      <c r="B7" s="6">
        <v>2.15</v>
      </c>
      <c r="C7" s="1">
        <f t="shared" si="0"/>
        <v>0.95555555555555549</v>
      </c>
      <c r="F7" s="8">
        <v>15</v>
      </c>
      <c r="G7" s="6">
        <v>0.14000000000000001</v>
      </c>
      <c r="H7" s="11">
        <f>G7/$G$22</f>
        <v>3.5897435897435902E-2</v>
      </c>
      <c r="J7" s="8">
        <v>15</v>
      </c>
      <c r="K7" s="6">
        <v>0.11</v>
      </c>
      <c r="L7" s="11">
        <f>K7/$K$22</f>
        <v>2.8205128205128206E-2</v>
      </c>
    </row>
    <row r="8" spans="1:12">
      <c r="A8" s="8">
        <v>20</v>
      </c>
      <c r="B8" s="6">
        <v>2.0099999999999998</v>
      </c>
      <c r="C8" s="1">
        <f t="shared" si="0"/>
        <v>0.8933333333333332</v>
      </c>
      <c r="F8" s="8">
        <v>20</v>
      </c>
      <c r="G8" s="6">
        <v>0.15</v>
      </c>
      <c r="H8" s="11">
        <f t="shared" ref="H8:H22" si="1">G8/$G$22</f>
        <v>3.8461538461538464E-2</v>
      </c>
      <c r="J8" s="8">
        <v>20</v>
      </c>
      <c r="K8" s="6">
        <v>0.11</v>
      </c>
      <c r="L8" s="11">
        <f t="shared" ref="L8:L22" si="2">K8/$K$22</f>
        <v>2.8205128205128206E-2</v>
      </c>
    </row>
    <row r="9" spans="1:12">
      <c r="A9" s="8">
        <v>25</v>
      </c>
      <c r="B9" s="6">
        <v>1.9</v>
      </c>
      <c r="C9" s="1">
        <f t="shared" si="0"/>
        <v>0.84444444444444444</v>
      </c>
      <c r="F9" s="8">
        <v>25</v>
      </c>
      <c r="G9" s="6">
        <v>0.19</v>
      </c>
      <c r="H9" s="11">
        <f t="shared" si="1"/>
        <v>4.8717948717948718E-2</v>
      </c>
      <c r="J9" s="8">
        <v>25</v>
      </c>
      <c r="K9" s="6">
        <v>0.11</v>
      </c>
      <c r="L9" s="11">
        <f t="shared" si="2"/>
        <v>2.8205128205128206E-2</v>
      </c>
    </row>
    <row r="10" spans="1:12">
      <c r="A10" s="8">
        <v>30</v>
      </c>
      <c r="B10" s="6">
        <v>1.71</v>
      </c>
      <c r="C10" s="1">
        <f t="shared" si="0"/>
        <v>0.76</v>
      </c>
      <c r="F10" s="8">
        <v>30</v>
      </c>
      <c r="G10" s="6">
        <v>0.2</v>
      </c>
      <c r="H10" s="11">
        <f t="shared" si="1"/>
        <v>5.1282051282051287E-2</v>
      </c>
      <c r="J10" s="8">
        <v>30</v>
      </c>
      <c r="K10" s="6">
        <v>0.11</v>
      </c>
      <c r="L10" s="11">
        <f t="shared" si="2"/>
        <v>2.8205128205128206E-2</v>
      </c>
    </row>
    <row r="11" spans="1:12">
      <c r="A11" s="8">
        <v>35</v>
      </c>
      <c r="B11" s="6">
        <v>1.55</v>
      </c>
      <c r="C11" s="1">
        <f t="shared" si="0"/>
        <v>0.68888888888888888</v>
      </c>
      <c r="F11" s="8">
        <v>35</v>
      </c>
      <c r="G11" s="6">
        <v>0.21</v>
      </c>
      <c r="H11" s="11">
        <f t="shared" si="1"/>
        <v>5.3846153846153842E-2</v>
      </c>
      <c r="J11" s="8">
        <v>35</v>
      </c>
      <c r="K11" s="6">
        <v>0.1</v>
      </c>
      <c r="L11" s="11">
        <f t="shared" si="2"/>
        <v>2.5641025641025644E-2</v>
      </c>
    </row>
    <row r="12" spans="1:12">
      <c r="A12" s="8">
        <v>40</v>
      </c>
      <c r="B12" s="6">
        <v>1.4</v>
      </c>
      <c r="C12" s="1">
        <f t="shared" si="0"/>
        <v>0.62222222222222223</v>
      </c>
      <c r="F12" s="8">
        <v>40</v>
      </c>
      <c r="G12" s="6">
        <v>0.28000000000000003</v>
      </c>
      <c r="H12" s="11">
        <f t="shared" si="1"/>
        <v>7.1794871794871803E-2</v>
      </c>
      <c r="J12" s="8">
        <v>40</v>
      </c>
      <c r="K12" s="6">
        <v>0.09</v>
      </c>
      <c r="L12" s="11">
        <f t="shared" si="2"/>
        <v>2.3076923076923078E-2</v>
      </c>
    </row>
    <row r="13" spans="1:12">
      <c r="A13" s="8">
        <v>45</v>
      </c>
      <c r="B13" s="6">
        <v>1.1499999999999999</v>
      </c>
      <c r="C13" s="1">
        <f t="shared" si="0"/>
        <v>0.51111111111111107</v>
      </c>
      <c r="F13" s="8">
        <v>45</v>
      </c>
      <c r="G13" s="6">
        <v>0.31</v>
      </c>
      <c r="H13" s="11">
        <f t="shared" si="1"/>
        <v>7.9487179487179482E-2</v>
      </c>
      <c r="J13" s="8">
        <v>45</v>
      </c>
      <c r="K13" s="6">
        <v>0.06</v>
      </c>
      <c r="L13" s="11">
        <f t="shared" si="2"/>
        <v>1.5384615384615384E-2</v>
      </c>
    </row>
    <row r="14" spans="1:12">
      <c r="A14" s="8">
        <v>50</v>
      </c>
      <c r="B14" s="6">
        <v>1</v>
      </c>
      <c r="C14" s="1">
        <f t="shared" si="0"/>
        <v>0.44444444444444442</v>
      </c>
      <c r="F14" s="8">
        <v>50</v>
      </c>
      <c r="G14" s="6">
        <v>0.4</v>
      </c>
      <c r="H14" s="11">
        <f t="shared" si="1"/>
        <v>0.10256410256410257</v>
      </c>
      <c r="J14" s="8">
        <v>50</v>
      </c>
      <c r="K14" s="6">
        <v>0.05</v>
      </c>
      <c r="L14" s="11">
        <f t="shared" si="2"/>
        <v>1.2820512820512822E-2</v>
      </c>
    </row>
    <row r="15" spans="1:12">
      <c r="A15" s="8">
        <v>55</v>
      </c>
      <c r="B15" s="6">
        <v>0.78</v>
      </c>
      <c r="C15" s="1">
        <f t="shared" si="0"/>
        <v>0.34666666666666668</v>
      </c>
      <c r="F15" s="8">
        <v>55</v>
      </c>
      <c r="G15" s="6">
        <v>0.5</v>
      </c>
      <c r="H15" s="11">
        <f t="shared" si="1"/>
        <v>0.12820512820512822</v>
      </c>
      <c r="J15" s="8">
        <v>55</v>
      </c>
      <c r="K15" s="6">
        <v>0.01</v>
      </c>
      <c r="L15" s="11">
        <f t="shared" si="2"/>
        <v>2.5641025641025641E-3</v>
      </c>
    </row>
    <row r="16" spans="1:12">
      <c r="A16" s="8">
        <v>60</v>
      </c>
      <c r="B16" s="6">
        <v>0.67</v>
      </c>
      <c r="C16" s="1">
        <f t="shared" si="0"/>
        <v>0.29777777777777781</v>
      </c>
      <c r="F16" s="8">
        <v>60</v>
      </c>
      <c r="G16" s="6">
        <v>0.6</v>
      </c>
      <c r="H16" s="11">
        <f t="shared" si="1"/>
        <v>0.15384615384615385</v>
      </c>
      <c r="J16" s="8">
        <v>60</v>
      </c>
      <c r="K16" s="6">
        <v>0</v>
      </c>
      <c r="L16" s="11">
        <f t="shared" si="2"/>
        <v>0</v>
      </c>
    </row>
    <row r="17" spans="1:12">
      <c r="A17" s="8">
        <v>65</v>
      </c>
      <c r="B17" s="6">
        <v>0.49</v>
      </c>
      <c r="C17" s="1">
        <f t="shared" si="0"/>
        <v>0.21777777777777776</v>
      </c>
      <c r="F17" s="8">
        <v>65</v>
      </c>
      <c r="G17" s="6">
        <v>0.83</v>
      </c>
      <c r="H17" s="11">
        <f t="shared" si="1"/>
        <v>0.21282051282051281</v>
      </c>
      <c r="J17" s="8">
        <v>65</v>
      </c>
      <c r="K17" s="13">
        <v>0.05</v>
      </c>
      <c r="L17" s="11">
        <f t="shared" si="2"/>
        <v>1.2820512820512822E-2</v>
      </c>
    </row>
    <row r="18" spans="1:12">
      <c r="A18" s="8">
        <v>70</v>
      </c>
      <c r="B18" s="6">
        <v>0.34</v>
      </c>
      <c r="C18" s="1">
        <f t="shared" si="0"/>
        <v>0.15111111111111111</v>
      </c>
      <c r="F18" s="8">
        <v>70</v>
      </c>
      <c r="G18" s="6">
        <v>1.07</v>
      </c>
      <c r="H18" s="11">
        <f t="shared" si="1"/>
        <v>0.27435897435897438</v>
      </c>
      <c r="J18" s="8">
        <v>70</v>
      </c>
      <c r="K18" s="6">
        <v>0.1</v>
      </c>
      <c r="L18" s="11">
        <f t="shared" si="2"/>
        <v>2.5641025641025644E-2</v>
      </c>
    </row>
    <row r="19" spans="1:12">
      <c r="A19" s="8">
        <v>75</v>
      </c>
      <c r="B19" s="6">
        <v>0.2</v>
      </c>
      <c r="C19" s="1">
        <f t="shared" si="0"/>
        <v>8.8888888888888892E-2</v>
      </c>
      <c r="F19" s="8">
        <v>75</v>
      </c>
      <c r="G19" s="6">
        <v>1.52</v>
      </c>
      <c r="H19" s="11">
        <f t="shared" si="1"/>
        <v>0.38974358974358975</v>
      </c>
      <c r="J19" s="8">
        <v>75</v>
      </c>
      <c r="K19" s="6">
        <v>0.3</v>
      </c>
      <c r="L19" s="11">
        <f t="shared" si="2"/>
        <v>7.6923076923076927E-2</v>
      </c>
    </row>
    <row r="20" spans="1:12">
      <c r="A20" s="8">
        <v>80</v>
      </c>
      <c r="B20" s="6">
        <v>0.11</v>
      </c>
      <c r="C20" s="1">
        <f t="shared" si="0"/>
        <v>4.8888888888888891E-2</v>
      </c>
      <c r="F20" s="8">
        <v>80</v>
      </c>
      <c r="G20" s="6">
        <v>2.08</v>
      </c>
      <c r="H20" s="11">
        <f t="shared" si="1"/>
        <v>0.53333333333333333</v>
      </c>
      <c r="J20" s="8">
        <v>80</v>
      </c>
      <c r="K20" s="6">
        <v>0.65</v>
      </c>
      <c r="L20" s="11">
        <f t="shared" si="2"/>
        <v>0.16666666666666669</v>
      </c>
    </row>
    <row r="21" spans="1:12" ht="13.5" thickBot="1">
      <c r="A21" s="8">
        <v>85</v>
      </c>
      <c r="B21" s="6">
        <v>0.05</v>
      </c>
      <c r="C21" s="1">
        <f t="shared" si="0"/>
        <v>2.2222222222222223E-2</v>
      </c>
      <c r="F21" s="9">
        <v>85</v>
      </c>
      <c r="G21" s="7">
        <v>2.85</v>
      </c>
      <c r="H21" s="12">
        <f t="shared" si="1"/>
        <v>0.73076923076923084</v>
      </c>
      <c r="J21" s="8">
        <v>85</v>
      </c>
      <c r="K21" s="6">
        <v>1.3</v>
      </c>
      <c r="L21" s="11">
        <f t="shared" si="2"/>
        <v>0.33333333333333337</v>
      </c>
    </row>
    <row r="22" spans="1:12" ht="13.5" thickBot="1">
      <c r="A22" s="9">
        <v>90</v>
      </c>
      <c r="B22" s="7">
        <v>0</v>
      </c>
      <c r="C22" s="2">
        <f t="shared" si="0"/>
        <v>0</v>
      </c>
      <c r="F22" s="9">
        <v>90</v>
      </c>
      <c r="G22" s="7">
        <v>3.9</v>
      </c>
      <c r="H22" s="12">
        <f t="shared" si="1"/>
        <v>1</v>
      </c>
      <c r="J22" s="9">
        <v>90</v>
      </c>
      <c r="K22" s="7">
        <v>3.9</v>
      </c>
      <c r="L22" s="12">
        <f t="shared" si="2"/>
        <v>1</v>
      </c>
    </row>
    <row r="24" spans="1:12">
      <c r="D24" s="15" t="s">
        <v>22</v>
      </c>
    </row>
    <row r="25" spans="1:12" ht="13.5" thickBot="1"/>
    <row r="26" spans="1:12" ht="13.5" thickBot="1">
      <c r="A26" s="15" t="s">
        <v>9</v>
      </c>
      <c r="B26">
        <f>0.5*10^(-3)</f>
        <v>5.0000000000000001E-4</v>
      </c>
      <c r="C26" s="4" t="s">
        <v>12</v>
      </c>
      <c r="D26" s="5" t="s">
        <v>13</v>
      </c>
      <c r="E26" s="16" t="s">
        <v>14</v>
      </c>
    </row>
    <row r="27" spans="1:12">
      <c r="A27" s="15" t="s">
        <v>10</v>
      </c>
      <c r="B27">
        <f>71.1*10^(-2)</f>
        <v>0.71099999999999997</v>
      </c>
      <c r="C27" s="17">
        <v>1</v>
      </c>
      <c r="D27" s="13">
        <f>8.1*10^(-2)</f>
        <v>8.1000000000000003E-2</v>
      </c>
      <c r="E27" s="23">
        <f t="shared" ref="E27:E34" si="3">D27*(D27-$B$28)/C27</f>
        <v>1.2960000000000001E-3</v>
      </c>
    </row>
    <row r="28" spans="1:12">
      <c r="A28" s="15" t="s">
        <v>11</v>
      </c>
      <c r="B28">
        <f>6.5*10^(-2)</f>
        <v>6.5000000000000002E-2</v>
      </c>
      <c r="C28" s="17">
        <v>2</v>
      </c>
      <c r="D28" s="13">
        <f>9.3*10^(-2)</f>
        <v>9.3000000000000013E-2</v>
      </c>
      <c r="E28" s="23">
        <f t="shared" si="3"/>
        <v>1.3020000000000006E-3</v>
      </c>
    </row>
    <row r="29" spans="1:12">
      <c r="C29" s="17">
        <v>3</v>
      </c>
      <c r="D29" s="13">
        <f>10.4*10^(-2)</f>
        <v>0.10400000000000001</v>
      </c>
      <c r="E29" s="23">
        <f t="shared" si="3"/>
        <v>1.3520000000000006E-3</v>
      </c>
    </row>
    <row r="30" spans="1:12">
      <c r="C30" s="17">
        <v>4</v>
      </c>
      <c r="D30" s="13">
        <f>11.2*10^(-2)</f>
        <v>0.11199999999999999</v>
      </c>
      <c r="E30" s="23">
        <f t="shared" si="3"/>
        <v>1.3159999999999995E-3</v>
      </c>
      <c r="I30" s="20"/>
    </row>
    <row r="31" spans="1:12">
      <c r="C31" s="17">
        <v>5</v>
      </c>
      <c r="D31" s="13">
        <f>12.1*10^(-2)</f>
        <v>0.121</v>
      </c>
      <c r="E31" s="23">
        <f t="shared" si="3"/>
        <v>1.3551999999999998E-3</v>
      </c>
      <c r="G31" s="20" t="s">
        <v>17</v>
      </c>
      <c r="H31" s="20"/>
      <c r="I31" s="25" t="s">
        <v>18</v>
      </c>
      <c r="J31" s="27">
        <f>B26/(2*B27^2)*E35</f>
        <v>6.5864598107694836E-7</v>
      </c>
      <c r="K31" t="s">
        <v>12</v>
      </c>
    </row>
    <row r="32" spans="1:12">
      <c r="C32" s="17">
        <v>6</v>
      </c>
      <c r="D32" s="13">
        <f>12.8*10^(-2)</f>
        <v>0.128</v>
      </c>
      <c r="E32" s="23">
        <f t="shared" si="3"/>
        <v>1.3439999999999999E-3</v>
      </c>
      <c r="I32" s="14" t="s">
        <v>19</v>
      </c>
      <c r="J32" s="26">
        <f>J31*10^9</f>
        <v>658.64598107694837</v>
      </c>
      <c r="K32" t="s">
        <v>20</v>
      </c>
    </row>
    <row r="33" spans="3:5">
      <c r="C33" s="17">
        <v>7</v>
      </c>
      <c r="D33" s="13">
        <f>13.5*10^(-2)</f>
        <v>0.13500000000000001</v>
      </c>
      <c r="E33" s="23">
        <f t="shared" si="3"/>
        <v>1.3500000000000003E-3</v>
      </c>
    </row>
    <row r="34" spans="3:5" ht="13.5" thickBot="1">
      <c r="C34" s="18">
        <v>8</v>
      </c>
      <c r="D34" s="19">
        <f>14.1*10^(-2)</f>
        <v>0.14099999999999999</v>
      </c>
      <c r="E34" s="24">
        <f t="shared" si="3"/>
        <v>1.3394999999999995E-3</v>
      </c>
    </row>
    <row r="35" spans="3:5" ht="13.5" thickBot="1">
      <c r="C35" s="21" t="s">
        <v>15</v>
      </c>
      <c r="D35" s="22"/>
      <c r="E35" s="24">
        <f>AVERAGE(E27:E34)</f>
        <v>1.3318374999999999E-3</v>
      </c>
    </row>
  </sheetData>
  <phoneticPr fontId="3"/>
  <pageMargins left="0.75" right="0.75" top="1" bottom="1" header="0.51200000000000001" footer="0.51200000000000001"/>
  <pageSetup paperSize="9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グラフ</vt:lpstr>
      </vt:variant>
      <vt:variant>
        <vt:i4>2</vt:i4>
      </vt:variant>
    </vt:vector>
  </HeadingPairs>
  <TitlesOfParts>
    <vt:vector size="6" baseType="lpstr">
      <vt:lpstr>偏光</vt:lpstr>
      <vt:lpstr>反射率</vt:lpstr>
      <vt:lpstr>波長</vt:lpstr>
      <vt:lpstr>印刷用</vt:lpstr>
      <vt:lpstr>Graph1</vt:lpstr>
      <vt:lpstr>Graph2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岡本　雅雄</dc:creator>
  <cp:lastModifiedBy>桜庭玉藻</cp:lastModifiedBy>
  <cp:lastPrinted>1997-11-11T16:16:46Z</cp:lastPrinted>
  <dcterms:created xsi:type="dcterms:W3CDTF">1997-11-11T14:07:17Z</dcterms:created>
  <dcterms:modified xsi:type="dcterms:W3CDTF">2014-08-09T09:45:05Z</dcterms:modified>
</cp:coreProperties>
</file>