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480" windowHeight="865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O10" i="1"/>
  <c r="K10"/>
  <c r="O3"/>
  <c r="O4"/>
  <c r="O5"/>
  <c r="O6"/>
  <c r="O7"/>
  <c r="O8"/>
  <c r="O2"/>
  <c r="K3"/>
  <c r="K4"/>
  <c r="K5"/>
  <c r="K6"/>
  <c r="K7"/>
  <c r="K8"/>
  <c r="K2"/>
  <c r="I12" i="4"/>
  <c r="I11"/>
  <c r="I10"/>
  <c r="I9"/>
  <c r="I8"/>
  <c r="I7"/>
  <c r="I6"/>
  <c r="I5"/>
  <c r="I4"/>
  <c r="I3"/>
  <c r="F12"/>
  <c r="G12" s="1"/>
  <c r="F11"/>
  <c r="G11" s="1"/>
  <c r="F10"/>
  <c r="G10" s="1"/>
  <c r="F9"/>
  <c r="G9" s="1"/>
  <c r="F8"/>
  <c r="G8" s="1"/>
  <c r="F7"/>
  <c r="G7" s="1"/>
  <c r="F6"/>
  <c r="G6" s="1"/>
  <c r="F5"/>
  <c r="G5" s="1"/>
  <c r="F4"/>
  <c r="G4" s="1"/>
  <c r="F3"/>
  <c r="G3" s="1"/>
  <c r="C12"/>
  <c r="C11"/>
  <c r="C10"/>
  <c r="C9"/>
  <c r="C8"/>
  <c r="C7"/>
  <c r="C6"/>
  <c r="C5"/>
  <c r="C4"/>
  <c r="C3"/>
  <c r="F10" i="3"/>
  <c r="G10" s="1"/>
  <c r="F8"/>
  <c r="G8" s="1"/>
  <c r="F6"/>
  <c r="G6" s="1"/>
  <c r="F4"/>
  <c r="G4" s="1"/>
  <c r="F2"/>
  <c r="C11"/>
  <c r="F11" s="1"/>
  <c r="G11" s="1"/>
  <c r="C10"/>
  <c r="I10" s="1"/>
  <c r="C9"/>
  <c r="F9" s="1"/>
  <c r="G9" s="1"/>
  <c r="C8"/>
  <c r="I8" s="1"/>
  <c r="C7"/>
  <c r="F7" s="1"/>
  <c r="G7" s="1"/>
  <c r="C6"/>
  <c r="I6" s="1"/>
  <c r="C5"/>
  <c r="F5" s="1"/>
  <c r="G5" s="1"/>
  <c r="C4"/>
  <c r="I4" s="1"/>
  <c r="C3"/>
  <c r="F3" s="1"/>
  <c r="G3" s="1"/>
  <c r="C2"/>
  <c r="I2" s="1"/>
  <c r="I11" i="2"/>
  <c r="M11" s="1"/>
  <c r="I10"/>
  <c r="M10" s="1"/>
  <c r="I9"/>
  <c r="M9" s="1"/>
  <c r="I8"/>
  <c r="M8" s="1"/>
  <c r="I7"/>
  <c r="M7" s="1"/>
  <c r="I6"/>
  <c r="M6" s="1"/>
  <c r="I5"/>
  <c r="M5" s="1"/>
  <c r="I4"/>
  <c r="M4" s="1"/>
  <c r="I3"/>
  <c r="M3" s="1"/>
  <c r="F11"/>
  <c r="K11" s="1"/>
  <c r="F10"/>
  <c r="K10" s="1"/>
  <c r="F9"/>
  <c r="K9" s="1"/>
  <c r="F8"/>
  <c r="K8" s="1"/>
  <c r="F7"/>
  <c r="K7" s="1"/>
  <c r="F6"/>
  <c r="K6" s="1"/>
  <c r="F5"/>
  <c r="K5" s="1"/>
  <c r="F4"/>
  <c r="K4" s="1"/>
  <c r="F3"/>
  <c r="K3" s="1"/>
  <c r="C11"/>
  <c r="C10"/>
  <c r="C9"/>
  <c r="C8"/>
  <c r="C7"/>
  <c r="C6"/>
  <c r="C5"/>
  <c r="C4"/>
  <c r="C3"/>
  <c r="C2"/>
  <c r="Y7" i="1"/>
  <c r="P11"/>
  <c r="Q11" s="1"/>
  <c r="P10"/>
  <c r="Q10" s="1"/>
  <c r="P9"/>
  <c r="Q9" s="1"/>
  <c r="W8"/>
  <c r="X8" s="1"/>
  <c r="W7"/>
  <c r="X7" s="1"/>
  <c r="W6"/>
  <c r="X6" s="1"/>
  <c r="W5"/>
  <c r="X5" s="1"/>
  <c r="W4"/>
  <c r="X4" s="1"/>
  <c r="W3"/>
  <c r="X3" s="1"/>
  <c r="W2"/>
  <c r="X2" s="1"/>
  <c r="Q12" s="1"/>
  <c r="L10"/>
  <c r="M10" s="1"/>
  <c r="L9"/>
  <c r="M9" s="1"/>
  <c r="S8"/>
  <c r="T8" s="1"/>
  <c r="S7"/>
  <c r="T7" s="1"/>
  <c r="S6"/>
  <c r="T6" s="1"/>
  <c r="S5"/>
  <c r="T5" s="1"/>
  <c r="S4"/>
  <c r="T4" s="1"/>
  <c r="S3"/>
  <c r="T3" s="1"/>
  <c r="S2"/>
  <c r="T2" s="1"/>
  <c r="M11" s="1"/>
  <c r="P8"/>
  <c r="P7"/>
  <c r="P6"/>
  <c r="P5"/>
  <c r="P4"/>
  <c r="P3"/>
  <c r="P2"/>
  <c r="L8"/>
  <c r="L7"/>
  <c r="L6"/>
  <c r="L5"/>
  <c r="L4"/>
  <c r="L3"/>
  <c r="L2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  <c r="G2"/>
  <c r="H2" s="1"/>
  <c r="H16" s="1"/>
  <c r="C2"/>
  <c r="C24" s="1"/>
  <c r="C23"/>
  <c r="D23" s="1"/>
  <c r="C22"/>
  <c r="D22" s="1"/>
  <c r="C21"/>
  <c r="D21" s="1"/>
  <c r="C20"/>
  <c r="D20" s="1"/>
  <c r="C19"/>
  <c r="D19" s="1"/>
  <c r="C18"/>
  <c r="D18" s="1"/>
  <c r="C17"/>
  <c r="D17" s="1"/>
  <c r="C16"/>
  <c r="D16" s="1"/>
  <c r="C15"/>
  <c r="D15" s="1"/>
  <c r="C14"/>
  <c r="D14" s="1"/>
  <c r="C13"/>
  <c r="D13" s="1"/>
  <c r="C12"/>
  <c r="D12" s="1"/>
  <c r="C11"/>
  <c r="D11" s="1"/>
  <c r="C10"/>
  <c r="D10" s="1"/>
  <c r="C9"/>
  <c r="D9" s="1"/>
  <c r="C8"/>
  <c r="D8" s="1"/>
  <c r="C7"/>
  <c r="D7" s="1"/>
  <c r="C6"/>
  <c r="D6" s="1"/>
  <c r="C5"/>
  <c r="D5" s="1"/>
  <c r="C4"/>
  <c r="D4" s="1"/>
  <c r="C3"/>
  <c r="D3" s="1"/>
  <c r="D2" l="1"/>
  <c r="D24" s="1"/>
  <c r="D3" i="3"/>
  <c r="D5"/>
  <c r="D7"/>
  <c r="D9"/>
  <c r="D11"/>
  <c r="I3"/>
  <c r="I5"/>
  <c r="I7"/>
  <c r="I9"/>
  <c r="I11"/>
  <c r="D2"/>
  <c r="D4"/>
  <c r="D6"/>
  <c r="D8"/>
  <c r="D10"/>
  <c r="G2"/>
</calcChain>
</file>

<file path=xl/sharedStrings.xml><?xml version="1.0" encoding="utf-8"?>
<sst xmlns="http://schemas.openxmlformats.org/spreadsheetml/2006/main" count="2" uniqueCount="2">
  <si>
    <t>垂直</t>
    <phoneticPr fontId="1"/>
  </si>
  <si>
    <t>水平</t>
    <rPh sb="0" eb="2">
      <t>スイヘイ</t>
    </rPh>
    <phoneticPr fontId="1"/>
  </si>
</sst>
</file>

<file path=xl/styles.xml><?xml version="1.0" encoding="utf-8"?>
<styleSheet xmlns="http://schemas.openxmlformats.org/spreadsheetml/2006/main">
  <numFmts count="2">
    <numFmt numFmtId="6" formatCode="&quot;¥&quot;#,##0;[Red]&quot;¥&quot;\-#,##0"/>
    <numFmt numFmtId="176" formatCode="0_);[Red]\(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2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xVal>
            <c:numRef>
              <c:f>Sheet2!$A$2:$A$11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Sheet2!$C$2:$C$11</c:f>
              <c:numCache>
                <c:formatCode>General</c:formatCode>
                <c:ptCount val="10"/>
                <c:pt idx="0">
                  <c:v>1</c:v>
                </c:pt>
                <c:pt idx="1">
                  <c:v>0.97014925373134331</c:v>
                </c:pt>
                <c:pt idx="2">
                  <c:v>0.91044776119402981</c:v>
                </c:pt>
                <c:pt idx="3">
                  <c:v>0.77611940298507465</c:v>
                </c:pt>
                <c:pt idx="4">
                  <c:v>0.62686567164179097</c:v>
                </c:pt>
                <c:pt idx="5">
                  <c:v>0.44776119402985071</c:v>
                </c:pt>
                <c:pt idx="6">
                  <c:v>0.31343283582089548</c:v>
                </c:pt>
                <c:pt idx="7">
                  <c:v>0.14925373134328357</c:v>
                </c:pt>
                <c:pt idx="8">
                  <c:v>5.0746268656716421E-2</c:v>
                </c:pt>
                <c:pt idx="9">
                  <c:v>5.9701492537313433E-3</c:v>
                </c:pt>
              </c:numCache>
            </c:numRef>
          </c:yVal>
          <c:smooth val="1"/>
        </c:ser>
        <c:axId val="74420608"/>
        <c:axId val="74422144"/>
      </c:scatterChart>
      <c:valAx>
        <c:axId val="74420608"/>
        <c:scaling>
          <c:orientation val="minMax"/>
        </c:scaling>
        <c:axPos val="b"/>
        <c:numFmt formatCode="General" sourceLinked="1"/>
        <c:tickLblPos val="nextTo"/>
        <c:crossAx val="74422144"/>
        <c:crosses val="autoZero"/>
        <c:crossBetween val="midCat"/>
      </c:valAx>
      <c:valAx>
        <c:axId val="74422144"/>
        <c:scaling>
          <c:orientation val="minMax"/>
        </c:scaling>
        <c:axPos val="l"/>
        <c:majorGridlines/>
        <c:numFmt formatCode="General" sourceLinked="1"/>
        <c:tickLblPos val="nextTo"/>
        <c:crossAx val="744206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tx>
            <c:v>垂直</c:v>
          </c:tx>
          <c:xVal>
            <c:numRef>
              <c:f>Sheet2!$A$2:$A$11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Sheet2!$F$2:$F$11</c:f>
              <c:numCache>
                <c:formatCode>General</c:formatCode>
                <c:ptCount val="10"/>
                <c:pt idx="1">
                  <c:v>3.888888888888889E-2</c:v>
                </c:pt>
                <c:pt idx="2">
                  <c:v>6.1111111111111109E-2</c:v>
                </c:pt>
                <c:pt idx="3">
                  <c:v>7.7777777777777779E-2</c:v>
                </c:pt>
                <c:pt idx="4">
                  <c:v>0.11111111111111112</c:v>
                </c:pt>
                <c:pt idx="5">
                  <c:v>0.15555555555555556</c:v>
                </c:pt>
                <c:pt idx="6">
                  <c:v>0.23333333333333331</c:v>
                </c:pt>
                <c:pt idx="7">
                  <c:v>0.38888888888888884</c:v>
                </c:pt>
                <c:pt idx="8">
                  <c:v>0.84444444444444444</c:v>
                </c:pt>
                <c:pt idx="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水平</c:v>
          </c:tx>
          <c:xVal>
            <c:numRef>
              <c:f>Sheet2!$A$2:$A$11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Sheet2!$I$2:$I$11</c:f>
              <c:numCache>
                <c:formatCode>General</c:formatCode>
                <c:ptCount val="10"/>
                <c:pt idx="1">
                  <c:v>3.1896551724137932E-2</c:v>
                </c:pt>
                <c:pt idx="2">
                  <c:v>2.931034482758621E-2</c:v>
                </c:pt>
                <c:pt idx="3">
                  <c:v>2.2413793103448276E-2</c:v>
                </c:pt>
                <c:pt idx="4">
                  <c:v>1.2931034482758621E-2</c:v>
                </c:pt>
                <c:pt idx="5">
                  <c:v>2.5862068965517245E-3</c:v>
                </c:pt>
                <c:pt idx="6">
                  <c:v>1.0344827586206898E-2</c:v>
                </c:pt>
                <c:pt idx="7">
                  <c:v>6.8965517241379323E-2</c:v>
                </c:pt>
                <c:pt idx="8">
                  <c:v>0.3362068965517242</c:v>
                </c:pt>
                <c:pt idx="9">
                  <c:v>1</c:v>
                </c:pt>
              </c:numCache>
            </c:numRef>
          </c:yVal>
          <c:smooth val="1"/>
        </c:ser>
        <c:axId val="74725248"/>
        <c:axId val="74726784"/>
      </c:scatterChart>
      <c:valAx>
        <c:axId val="74725248"/>
        <c:scaling>
          <c:orientation val="minMax"/>
        </c:scaling>
        <c:axPos val="b"/>
        <c:numFmt formatCode="General" sourceLinked="1"/>
        <c:tickLblPos val="nextTo"/>
        <c:crossAx val="74726784"/>
        <c:crosses val="autoZero"/>
        <c:crossBetween val="midCat"/>
      </c:valAx>
      <c:valAx>
        <c:axId val="74726784"/>
        <c:scaling>
          <c:orientation val="minMax"/>
        </c:scaling>
        <c:axPos val="l"/>
        <c:majorGridlines/>
        <c:numFmt formatCode="General" sourceLinked="1"/>
        <c:tickLblPos val="nextTo"/>
        <c:crossAx val="747252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tx>
            <c:v>垂直</c:v>
          </c:tx>
          <c:xVal>
            <c:numRef>
              <c:f>Sheet2!$A$2:$A$11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Sheet2!$K$2:$K$11</c:f>
              <c:numCache>
                <c:formatCode>General</c:formatCode>
                <c:ptCount val="10"/>
                <c:pt idx="1">
                  <c:v>0.19720265943665388</c:v>
                </c:pt>
                <c:pt idx="2">
                  <c:v>0.2472066162365221</c:v>
                </c:pt>
                <c:pt idx="3">
                  <c:v>0.27888667551135854</c:v>
                </c:pt>
                <c:pt idx="4">
                  <c:v>0.33333333333333337</c:v>
                </c:pt>
                <c:pt idx="5">
                  <c:v>0.39440531887330776</c:v>
                </c:pt>
                <c:pt idx="6">
                  <c:v>0.48304589153964794</c:v>
                </c:pt>
                <c:pt idx="7">
                  <c:v>0.62360956446232352</c:v>
                </c:pt>
                <c:pt idx="8">
                  <c:v>0.91893658347268148</c:v>
                </c:pt>
                <c:pt idx="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水平</c:v>
          </c:tx>
          <c:xVal>
            <c:numRef>
              <c:f>Sheet2!$A$2:$A$11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Sheet2!$M$2:$M$11</c:f>
              <c:numCache>
                <c:formatCode>General</c:formatCode>
                <c:ptCount val="10"/>
                <c:pt idx="1">
                  <c:v>0.17859605741487669</c:v>
                </c:pt>
                <c:pt idx="2">
                  <c:v>0.17120264258353668</c:v>
                </c:pt>
                <c:pt idx="3">
                  <c:v>0.1497123679040856</c:v>
                </c:pt>
                <c:pt idx="4">
                  <c:v>0.11371470653683551</c:v>
                </c:pt>
                <c:pt idx="5">
                  <c:v>5.0854762771560785E-2</c:v>
                </c:pt>
                <c:pt idx="6">
                  <c:v>0.10170952554312157</c:v>
                </c:pt>
                <c:pt idx="7">
                  <c:v>0.26261286571944514</c:v>
                </c:pt>
                <c:pt idx="8">
                  <c:v>0.57983350761380137</c:v>
                </c:pt>
                <c:pt idx="9">
                  <c:v>1</c:v>
                </c:pt>
              </c:numCache>
            </c:numRef>
          </c:yVal>
          <c:smooth val="1"/>
        </c:ser>
        <c:axId val="74759552"/>
        <c:axId val="74769536"/>
      </c:scatterChart>
      <c:valAx>
        <c:axId val="74759552"/>
        <c:scaling>
          <c:orientation val="minMax"/>
        </c:scaling>
        <c:axPos val="b"/>
        <c:numFmt formatCode="General" sourceLinked="1"/>
        <c:tickLblPos val="nextTo"/>
        <c:crossAx val="74769536"/>
        <c:crosses val="autoZero"/>
        <c:crossBetween val="midCat"/>
      </c:valAx>
      <c:valAx>
        <c:axId val="74769536"/>
        <c:scaling>
          <c:orientation val="minMax"/>
        </c:scaling>
        <c:axPos val="l"/>
        <c:majorGridlines/>
        <c:numFmt formatCode="General" sourceLinked="1"/>
        <c:tickLblPos val="nextTo"/>
        <c:crossAx val="747595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xVal>
            <c:numRef>
              <c:f>Sheet3!$B$2:$B$11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Sheet3!$D$2:$D$11</c:f>
              <c:numCache>
                <c:formatCode>General</c:formatCode>
                <c:ptCount val="10"/>
                <c:pt idx="0">
                  <c:v>1</c:v>
                </c:pt>
                <c:pt idx="1">
                  <c:v>0.9698463103929541</c:v>
                </c:pt>
                <c:pt idx="2">
                  <c:v>0.88302222155948906</c:v>
                </c:pt>
                <c:pt idx="3">
                  <c:v>0.75000000000000011</c:v>
                </c:pt>
                <c:pt idx="4">
                  <c:v>0.58682408883346515</c:v>
                </c:pt>
                <c:pt idx="5">
                  <c:v>0.41317591116653485</c:v>
                </c:pt>
                <c:pt idx="6">
                  <c:v>0.25000000000000011</c:v>
                </c:pt>
                <c:pt idx="7">
                  <c:v>0.11697777844051105</c:v>
                </c:pt>
                <c:pt idx="8">
                  <c:v>3.0153689607045831E-2</c:v>
                </c:pt>
                <c:pt idx="9">
                  <c:v>3.7524718414124473E-33</c:v>
                </c:pt>
              </c:numCache>
            </c:numRef>
          </c:yVal>
          <c:smooth val="1"/>
        </c:ser>
        <c:axId val="75073408"/>
        <c:axId val="75074944"/>
      </c:scatterChart>
      <c:valAx>
        <c:axId val="75073408"/>
        <c:scaling>
          <c:orientation val="minMax"/>
        </c:scaling>
        <c:axPos val="b"/>
        <c:numFmt formatCode="General" sourceLinked="1"/>
        <c:tickLblPos val="nextTo"/>
        <c:crossAx val="75074944"/>
        <c:crosses val="autoZero"/>
        <c:crossBetween val="midCat"/>
      </c:valAx>
      <c:valAx>
        <c:axId val="75074944"/>
        <c:scaling>
          <c:orientation val="minMax"/>
        </c:scaling>
        <c:axPos val="l"/>
        <c:majorGridlines/>
        <c:numFmt formatCode="General" sourceLinked="1"/>
        <c:tickLblPos val="nextTo"/>
        <c:crossAx val="7507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369444444444505"/>
          <c:y val="0.45351159230096261"/>
          <c:w val="0.17804681194511704"/>
          <c:h val="8.3717191601049942E-2"/>
        </c:manualLayout>
      </c:layout>
      <c:txPr>
        <a:bodyPr/>
        <a:lstStyle/>
        <a:p>
          <a:pPr>
            <a:defRPr b="1"/>
          </a:pPr>
          <a:endParaRPr lang="ja-JP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smoothMarker"/>
        <c:ser>
          <c:idx val="0"/>
          <c:order val="0"/>
          <c:tx>
            <c:v>実験値</c:v>
          </c:tx>
          <c:xVal>
            <c:numRef>
              <c:f>Sheet4!$A$3:$A$12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Sheet4!$C$3:$C$12</c:f>
              <c:numCache>
                <c:formatCode>General</c:formatCode>
                <c:ptCount val="10"/>
                <c:pt idx="0">
                  <c:v>1</c:v>
                </c:pt>
                <c:pt idx="1">
                  <c:v>0.97014925373134331</c:v>
                </c:pt>
                <c:pt idx="2">
                  <c:v>0.91044776119402981</c:v>
                </c:pt>
                <c:pt idx="3">
                  <c:v>0.77611940298507465</c:v>
                </c:pt>
                <c:pt idx="4">
                  <c:v>0.62686567164179097</c:v>
                </c:pt>
                <c:pt idx="5">
                  <c:v>0.44776119402985071</c:v>
                </c:pt>
                <c:pt idx="6">
                  <c:v>0.31343283582089548</c:v>
                </c:pt>
                <c:pt idx="7">
                  <c:v>0.14925373134328357</c:v>
                </c:pt>
                <c:pt idx="8">
                  <c:v>5.0746268656716421E-2</c:v>
                </c:pt>
                <c:pt idx="9">
                  <c:v>5.9701492537313433E-3</c:v>
                </c:pt>
              </c:numCache>
            </c:numRef>
          </c:yVal>
          <c:smooth val="1"/>
        </c:ser>
        <c:ser>
          <c:idx val="1"/>
          <c:order val="1"/>
          <c:tx>
            <c:v>理論値</c:v>
          </c:tx>
          <c:xVal>
            <c:numRef>
              <c:f>Sheet4!$A$3:$A$12</c:f>
              <c:numCache>
                <c:formatCode>#\ ?/?</c:formatCode>
                <c:ptCount val="10"/>
                <c:pt idx="0" formatCode="General">
                  <c:v>0</c:v>
                </c:pt>
                <c:pt idx="1">
                  <c:v>10</c:v>
                </c:pt>
                <c:pt idx="2" formatCode="General">
                  <c:v>20</c:v>
                </c:pt>
                <c:pt idx="3" formatCode="General">
                  <c:v>30</c:v>
                </c:pt>
                <c:pt idx="4" formatCode="General">
                  <c:v>40</c:v>
                </c:pt>
                <c:pt idx="5" formatCode="General">
                  <c:v>50</c:v>
                </c:pt>
                <c:pt idx="6" formatCode="General">
                  <c:v>60</c:v>
                </c:pt>
                <c:pt idx="7" formatCode="General">
                  <c:v>70</c:v>
                </c:pt>
                <c:pt idx="8" formatCode="General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Sheet4!$G$3:$G$12</c:f>
              <c:numCache>
                <c:formatCode>General</c:formatCode>
                <c:ptCount val="10"/>
                <c:pt idx="0">
                  <c:v>1</c:v>
                </c:pt>
                <c:pt idx="1">
                  <c:v>0.9698463103929541</c:v>
                </c:pt>
                <c:pt idx="2">
                  <c:v>0.88302222155948906</c:v>
                </c:pt>
                <c:pt idx="3">
                  <c:v>0.75000000000000011</c:v>
                </c:pt>
                <c:pt idx="4">
                  <c:v>0.58682408883346515</c:v>
                </c:pt>
                <c:pt idx="5">
                  <c:v>0.41317591116653485</c:v>
                </c:pt>
                <c:pt idx="6">
                  <c:v>0.25000000000000011</c:v>
                </c:pt>
                <c:pt idx="7">
                  <c:v>0.11697777844051105</c:v>
                </c:pt>
                <c:pt idx="8">
                  <c:v>3.0153689607045831E-2</c:v>
                </c:pt>
                <c:pt idx="9">
                  <c:v>3.7524718414124473E-33</c:v>
                </c:pt>
              </c:numCache>
            </c:numRef>
          </c:yVal>
          <c:smooth val="1"/>
        </c:ser>
        <c:axId val="75160192"/>
        <c:axId val="75166080"/>
      </c:scatterChart>
      <c:valAx>
        <c:axId val="75160192"/>
        <c:scaling>
          <c:orientation val="minMax"/>
        </c:scaling>
        <c:axPos val="b"/>
        <c:numFmt formatCode="General" sourceLinked="1"/>
        <c:tickLblPos val="nextTo"/>
        <c:crossAx val="75166080"/>
        <c:crosses val="autoZero"/>
        <c:crossBetween val="midCat"/>
      </c:valAx>
      <c:valAx>
        <c:axId val="75166080"/>
        <c:scaling>
          <c:orientation val="minMax"/>
        </c:scaling>
        <c:axPos val="l"/>
        <c:majorGridlines/>
        <c:numFmt formatCode="General" sourceLinked="1"/>
        <c:tickLblPos val="nextTo"/>
        <c:crossAx val="751601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85725</xdr:rowOff>
    </xdr:from>
    <xdr:to>
      <xdr:col>6</xdr:col>
      <xdr:colOff>371475</xdr:colOff>
      <xdr:row>29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13</xdr:row>
      <xdr:rowOff>38100</xdr:rowOff>
    </xdr:from>
    <xdr:to>
      <xdr:col>13</xdr:col>
      <xdr:colOff>352425</xdr:colOff>
      <xdr:row>29</xdr:row>
      <xdr:rowOff>38100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409575</xdr:colOff>
      <xdr:row>13</xdr:row>
      <xdr:rowOff>57150</xdr:rowOff>
    </xdr:from>
    <xdr:to>
      <xdr:col>20</xdr:col>
      <xdr:colOff>180975</xdr:colOff>
      <xdr:row>29</xdr:row>
      <xdr:rowOff>57150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13</xdr:row>
      <xdr:rowOff>66675</xdr:rowOff>
    </xdr:from>
    <xdr:to>
      <xdr:col>6</xdr:col>
      <xdr:colOff>133350</xdr:colOff>
      <xdr:row>29</xdr:row>
      <xdr:rowOff>66675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457200</xdr:colOff>
      <xdr:row>30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topLeftCell="F1" zoomScale="80" zoomScaleNormal="80" workbookViewId="0">
      <selection activeCell="I28" sqref="I28"/>
    </sheetView>
  </sheetViews>
  <sheetFormatPr defaultRowHeight="13.5"/>
  <sheetData>
    <row r="1" spans="1:25">
      <c r="A1">
        <v>0</v>
      </c>
      <c r="B1">
        <v>4.6500000000000004</v>
      </c>
      <c r="F1">
        <v>3.9</v>
      </c>
      <c r="J1">
        <v>2.65</v>
      </c>
      <c r="N1">
        <v>3.4</v>
      </c>
      <c r="R1">
        <v>2.15</v>
      </c>
      <c r="V1">
        <v>3.45</v>
      </c>
    </row>
    <row r="2" spans="1:25">
      <c r="A2">
        <v>1</v>
      </c>
      <c r="B2">
        <v>5.45</v>
      </c>
      <c r="C2">
        <f>B2*(B2-4.65)*10^6/(2*55*55*A2)</f>
        <v>720.66115702479328</v>
      </c>
      <c r="D2">
        <f>C2/632.8</f>
        <v>1.1388450648305837</v>
      </c>
      <c r="F2">
        <v>4.75</v>
      </c>
      <c r="G2">
        <f t="shared" ref="G2:G15" si="0">F2*(F2-3.9)*10^6/(2*55*55*A2)</f>
        <v>667.35537190082653</v>
      </c>
      <c r="H2">
        <f>G2/632.8</f>
        <v>1.0546070984526337</v>
      </c>
      <c r="J2">
        <v>3.9</v>
      </c>
      <c r="K2">
        <f>J2*(J2-2.65)*10^6/(2*62*62*A2)</f>
        <v>634.10509885535896</v>
      </c>
      <c r="L2">
        <f>K2/632.8</f>
        <v>1.0020624191772425</v>
      </c>
      <c r="N2">
        <v>5.3</v>
      </c>
      <c r="O2">
        <f>N2*(N2-3.4)*10^6/(2*61*61*A2*2)</f>
        <v>676.56543939801111</v>
      </c>
      <c r="P2">
        <f>O2/632.8</f>
        <v>1.0691615666845942</v>
      </c>
      <c r="R2">
        <v>3.8</v>
      </c>
      <c r="S2">
        <f>R2*(R2-2.15)*10^6/(4*50*50*A2)</f>
        <v>627</v>
      </c>
      <c r="T2">
        <f>S2/632.8</f>
        <v>0.99083438685208602</v>
      </c>
      <c r="V2">
        <v>4.5</v>
      </c>
      <c r="W2">
        <f>V2*(V2-3.45)*10^6/(2*65*65*A2)</f>
        <v>559.17159763313612</v>
      </c>
      <c r="X2">
        <f>W2/632.8</f>
        <v>0.88364664607006349</v>
      </c>
    </row>
    <row r="3" spans="1:25">
      <c r="A3">
        <v>2</v>
      </c>
      <c r="B3">
        <v>5.9</v>
      </c>
      <c r="C3">
        <f t="shared" ref="C3:C23" si="1">B3*(B3-4.65)*10^6/(2*55*55*A3)</f>
        <v>609.50413223140492</v>
      </c>
      <c r="D3">
        <f t="shared" ref="D3:D23" si="2">C3/632.8</f>
        <v>0.96318604967036181</v>
      </c>
      <c r="F3">
        <v>5.4</v>
      </c>
      <c r="G3">
        <f t="shared" si="0"/>
        <v>669.42148760330599</v>
      </c>
      <c r="H3">
        <f t="shared" ref="H3:H15" si="3">G3/632.8</f>
        <v>1.0578721359091436</v>
      </c>
      <c r="J3">
        <v>4.75</v>
      </c>
      <c r="K3">
        <f t="shared" ref="K3:K8" si="4">J3*(J3-2.65)*10^6/(2*62*62*A3)</f>
        <v>648.73829344432886</v>
      </c>
      <c r="L3">
        <f t="shared" ref="L3:L8" si="5">K3/632.8</f>
        <v>1.0251869365428712</v>
      </c>
      <c r="N3">
        <v>6.4</v>
      </c>
      <c r="O3">
        <f t="shared" ref="O3:O8" si="6">N3*(N3-3.4)*10^6/(2*61*61*A3*2)</f>
        <v>644.98790647675366</v>
      </c>
      <c r="P3">
        <f t="shared" ref="P3:P8" si="7">O3/632.8</f>
        <v>1.0192602820429104</v>
      </c>
      <c r="R3">
        <v>4.95</v>
      </c>
      <c r="S3">
        <f t="shared" ref="S3:S8" si="8">R3*(R3-2.15)*10^6/(4*50*50*A3)</f>
        <v>693.00000000000011</v>
      </c>
      <c r="T3">
        <f t="shared" ref="M3:T10" si="9">S3/632.8</f>
        <v>1.0951327433628322</v>
      </c>
      <c r="V3">
        <v>5.25</v>
      </c>
      <c r="W3">
        <f t="shared" ref="W3:W8" si="10">V3*(V3-3.45)*10^6/(2*65*65*A3)</f>
        <v>559.17159763313612</v>
      </c>
      <c r="X3">
        <f t="shared" ref="Q3:X11" si="11">W3/632.8</f>
        <v>0.88364664607006349</v>
      </c>
    </row>
    <row r="4" spans="1:25">
      <c r="A4">
        <v>3</v>
      </c>
      <c r="B4">
        <v>6.45</v>
      </c>
      <c r="C4">
        <f t="shared" si="1"/>
        <v>639.66942148760336</v>
      </c>
      <c r="D4">
        <f t="shared" si="2"/>
        <v>1.0108555965354036</v>
      </c>
      <c r="F4">
        <v>6</v>
      </c>
      <c r="G4">
        <f t="shared" si="0"/>
        <v>694.21487603305798</v>
      </c>
      <c r="H4">
        <f t="shared" si="3"/>
        <v>1.0970525853872599</v>
      </c>
      <c r="J4">
        <v>5.35</v>
      </c>
      <c r="K4">
        <f t="shared" si="4"/>
        <v>626.30072840790831</v>
      </c>
      <c r="L4">
        <f t="shared" si="5"/>
        <v>0.98972934324890705</v>
      </c>
      <c r="N4">
        <v>7.4</v>
      </c>
      <c r="O4">
        <f t="shared" si="6"/>
        <v>662.90423721221896</v>
      </c>
      <c r="P4">
        <f t="shared" si="7"/>
        <v>1.0475730676552133</v>
      </c>
      <c r="R4">
        <v>5.75</v>
      </c>
      <c r="S4">
        <f t="shared" si="8"/>
        <v>690</v>
      </c>
      <c r="T4">
        <f t="shared" si="9"/>
        <v>1.0903919089759799</v>
      </c>
      <c r="V4">
        <v>5.85</v>
      </c>
      <c r="W4">
        <f t="shared" si="10"/>
        <v>553.8461538461537</v>
      </c>
      <c r="X4">
        <f t="shared" si="11"/>
        <v>0.87523096372653875</v>
      </c>
    </row>
    <row r="5" spans="1:25">
      <c r="A5">
        <v>4</v>
      </c>
      <c r="B5">
        <v>6.85</v>
      </c>
      <c r="C5">
        <f t="shared" si="1"/>
        <v>622.72727272727252</v>
      </c>
      <c r="D5">
        <f t="shared" si="2"/>
        <v>0.98408228939202369</v>
      </c>
      <c r="F5">
        <v>6.45</v>
      </c>
      <c r="G5">
        <f t="shared" si="0"/>
        <v>679.64876033057863</v>
      </c>
      <c r="H5">
        <f t="shared" si="3"/>
        <v>1.0740340713188665</v>
      </c>
      <c r="J5">
        <v>5.94</v>
      </c>
      <c r="K5">
        <f t="shared" si="4"/>
        <v>635.49037460978161</v>
      </c>
      <c r="L5">
        <f t="shared" si="5"/>
        <v>1.0042515401545222</v>
      </c>
      <c r="N5">
        <v>8.15</v>
      </c>
      <c r="O5">
        <f t="shared" si="6"/>
        <v>650.23683149690942</v>
      </c>
      <c r="P5">
        <f t="shared" si="7"/>
        <v>1.0275550434527647</v>
      </c>
      <c r="R5">
        <v>6.4</v>
      </c>
      <c r="S5">
        <f t="shared" si="8"/>
        <v>680.00000000000011</v>
      </c>
      <c r="T5">
        <f t="shared" si="9"/>
        <v>1.074589127686473</v>
      </c>
      <c r="V5">
        <v>6.4</v>
      </c>
      <c r="W5">
        <f t="shared" si="10"/>
        <v>558.5798816568049</v>
      </c>
      <c r="X5">
        <f t="shared" si="11"/>
        <v>0.88271157025411651</v>
      </c>
    </row>
    <row r="6" spans="1:25">
      <c r="A6">
        <v>5</v>
      </c>
      <c r="B6">
        <v>7.3</v>
      </c>
      <c r="C6">
        <f t="shared" si="1"/>
        <v>639.50413223140481</v>
      </c>
      <c r="D6">
        <f t="shared" si="2"/>
        <v>1.0105943935388826</v>
      </c>
      <c r="F6">
        <v>6.9</v>
      </c>
      <c r="G6">
        <f t="shared" si="0"/>
        <v>684.29752066115714</v>
      </c>
      <c r="H6">
        <f t="shared" si="3"/>
        <v>1.0813804055960132</v>
      </c>
      <c r="J6">
        <v>6.45</v>
      </c>
      <c r="K6">
        <f t="shared" si="4"/>
        <v>637.61706555671174</v>
      </c>
      <c r="L6">
        <f t="shared" si="5"/>
        <v>1.0076123033449933</v>
      </c>
      <c r="N6">
        <v>8.9499999999999993</v>
      </c>
      <c r="O6">
        <f t="shared" si="6"/>
        <v>667.46170384305276</v>
      </c>
      <c r="P6">
        <f t="shared" si="7"/>
        <v>1.0547751324953427</v>
      </c>
      <c r="R6">
        <v>7</v>
      </c>
      <c r="S6">
        <f t="shared" si="8"/>
        <v>678.99999999999989</v>
      </c>
      <c r="T6">
        <f t="shared" si="9"/>
        <v>1.0730088495575221</v>
      </c>
      <c r="V6">
        <v>6.85</v>
      </c>
      <c r="W6">
        <f t="shared" si="10"/>
        <v>551.24260355029583</v>
      </c>
      <c r="X6">
        <f t="shared" si="11"/>
        <v>0.87111663013637142</v>
      </c>
    </row>
    <row r="7" spans="1:25">
      <c r="A7">
        <v>6</v>
      </c>
      <c r="B7">
        <v>7.7</v>
      </c>
      <c r="C7">
        <f t="shared" si="1"/>
        <v>646.969696969697</v>
      </c>
      <c r="D7">
        <f t="shared" si="2"/>
        <v>1.0223920622150713</v>
      </c>
      <c r="F7">
        <v>7.3</v>
      </c>
      <c r="G7">
        <f t="shared" si="0"/>
        <v>683.74655647382917</v>
      </c>
      <c r="H7">
        <f t="shared" si="3"/>
        <v>1.0805097289409438</v>
      </c>
      <c r="J7">
        <v>6.91</v>
      </c>
      <c r="K7">
        <f t="shared" si="4"/>
        <v>638.15036420395427</v>
      </c>
      <c r="L7">
        <f t="shared" si="5"/>
        <v>1.0084550635334297</v>
      </c>
      <c r="N7">
        <v>9.56</v>
      </c>
      <c r="O7">
        <f t="shared" si="6"/>
        <v>659.42846904953865</v>
      </c>
      <c r="P7">
        <f t="shared" si="7"/>
        <v>1.0420803872464266</v>
      </c>
      <c r="R7">
        <v>7.6</v>
      </c>
      <c r="S7">
        <f t="shared" si="8"/>
        <v>690.33333333333326</v>
      </c>
      <c r="T7">
        <f t="shared" si="9"/>
        <v>1.0909186683522967</v>
      </c>
      <c r="V7">
        <v>7.3</v>
      </c>
      <c r="W7">
        <f t="shared" si="10"/>
        <v>554.33925049309653</v>
      </c>
      <c r="X7">
        <f t="shared" si="11"/>
        <v>0.87601019357316146</v>
      </c>
      <c r="Y7">
        <f>SUM(Z5)</f>
        <v>0</v>
      </c>
    </row>
    <row r="8" spans="1:25">
      <c r="A8">
        <v>7</v>
      </c>
      <c r="B8">
        <v>8</v>
      </c>
      <c r="C8">
        <f t="shared" si="1"/>
        <v>632.8217237308146</v>
      </c>
      <c r="D8">
        <f t="shared" si="2"/>
        <v>1.0000343295366856</v>
      </c>
      <c r="F8">
        <v>7.65</v>
      </c>
      <c r="G8">
        <f t="shared" si="0"/>
        <v>677.39079102715471</v>
      </c>
      <c r="H8">
        <f t="shared" si="3"/>
        <v>1.0704658518128236</v>
      </c>
      <c r="J8">
        <v>7.31</v>
      </c>
      <c r="K8">
        <f t="shared" si="4"/>
        <v>632.98275605767799</v>
      </c>
      <c r="L8">
        <f t="shared" si="5"/>
        <v>1.0002888054008818</v>
      </c>
      <c r="N8">
        <v>10.23</v>
      </c>
      <c r="O8">
        <f t="shared" si="6"/>
        <v>670.62329634890773</v>
      </c>
      <c r="P8">
        <f t="shared" si="7"/>
        <v>1.0597713279849996</v>
      </c>
      <c r="R8">
        <v>8.15</v>
      </c>
      <c r="S8">
        <f t="shared" si="8"/>
        <v>698.57142857142867</v>
      </c>
      <c r="T8">
        <f t="shared" si="9"/>
        <v>1.1039371500812716</v>
      </c>
      <c r="V8">
        <v>7.75</v>
      </c>
      <c r="W8">
        <f t="shared" si="10"/>
        <v>563.39814032121717</v>
      </c>
      <c r="X8">
        <f t="shared" si="11"/>
        <v>0.89032575904111444</v>
      </c>
    </row>
    <row r="9" spans="1:25">
      <c r="A9">
        <v>8</v>
      </c>
      <c r="B9">
        <v>8.35</v>
      </c>
      <c r="C9">
        <f t="shared" si="1"/>
        <v>638.3264462809916</v>
      </c>
      <c r="D9">
        <f t="shared" si="2"/>
        <v>1.0087333221886721</v>
      </c>
      <c r="F9">
        <v>8.0500000000000007</v>
      </c>
      <c r="G9">
        <f t="shared" si="0"/>
        <v>690.23760330578523</v>
      </c>
      <c r="H9">
        <f t="shared" si="3"/>
        <v>1.0907673882834785</v>
      </c>
      <c r="L9">
        <f>K9*(K9-2.15)*10^6/(4*50*50*A9)</f>
        <v>0</v>
      </c>
      <c r="M9">
        <f t="shared" si="9"/>
        <v>0</v>
      </c>
      <c r="P9">
        <f>O9*(O9-3.45)*10^6/(2*65*65*A9)</f>
        <v>0</v>
      </c>
      <c r="Q9">
        <f t="shared" si="11"/>
        <v>0</v>
      </c>
    </row>
    <row r="10" spans="1:25">
      <c r="A10">
        <v>9</v>
      </c>
      <c r="B10">
        <v>8.75</v>
      </c>
      <c r="C10">
        <f t="shared" si="1"/>
        <v>658.86134067952253</v>
      </c>
      <c r="D10">
        <f t="shared" si="2"/>
        <v>1.0411841666869825</v>
      </c>
      <c r="F10">
        <v>8.35</v>
      </c>
      <c r="G10">
        <f t="shared" si="0"/>
        <v>682.41505968778688</v>
      </c>
      <c r="H10">
        <f t="shared" si="3"/>
        <v>1.0784055936911929</v>
      </c>
      <c r="K10">
        <f>(K2+K3+K4+K5+K6+K7+K8)/7</f>
        <v>636.19781159081742</v>
      </c>
      <c r="L10">
        <f>K10*(K10-2.15)*10^6/(4*50*50*A10)</f>
        <v>4481998.1130891666</v>
      </c>
      <c r="M10">
        <f t="shared" si="9"/>
        <v>7082.8035921130959</v>
      </c>
      <c r="O10">
        <f>(O2+O3+O4+O5+O6+O7+O8)/7</f>
        <v>661.74398340362757</v>
      </c>
      <c r="P10">
        <f>O10*(O10-3.45)*10^6/(2*65*65*A10)</f>
        <v>5728101.0233814325</v>
      </c>
      <c r="Q10">
        <f t="shared" si="11"/>
        <v>9051.9927676697735</v>
      </c>
    </row>
    <row r="11" spans="1:25">
      <c r="A11">
        <v>10</v>
      </c>
      <c r="B11">
        <v>9</v>
      </c>
      <c r="C11">
        <f t="shared" si="1"/>
        <v>647.10743801652893</v>
      </c>
      <c r="D11">
        <f t="shared" si="2"/>
        <v>1.0226097313788385</v>
      </c>
      <c r="F11">
        <v>8.6999999999999993</v>
      </c>
      <c r="G11">
        <f t="shared" si="0"/>
        <v>690.24793388429725</v>
      </c>
      <c r="H11">
        <f t="shared" si="3"/>
        <v>1.0907837134707605</v>
      </c>
      <c r="M11">
        <f>AVERAGE(T2:T10)</f>
        <v>1.0741161192669231</v>
      </c>
      <c r="P11">
        <f>O11*(O11-3.45)*10^6/(2*65*65*A11)</f>
        <v>0</v>
      </c>
      <c r="Q11">
        <f t="shared" si="11"/>
        <v>0</v>
      </c>
    </row>
    <row r="12" spans="1:25">
      <c r="A12">
        <v>11</v>
      </c>
      <c r="B12">
        <v>9.3000000000000007</v>
      </c>
      <c r="C12">
        <f t="shared" si="1"/>
        <v>649.81217129977472</v>
      </c>
      <c r="D12">
        <f t="shared" si="2"/>
        <v>1.0268839622309969</v>
      </c>
      <c r="F12">
        <v>9.0500000000000007</v>
      </c>
      <c r="G12">
        <f t="shared" si="0"/>
        <v>700.33809166040578</v>
      </c>
      <c r="H12">
        <f t="shared" si="3"/>
        <v>1.1067289691220066</v>
      </c>
      <c r="Q12">
        <f>AVERAGE(X2:X11)</f>
        <v>0.88038405841020417</v>
      </c>
    </row>
    <row r="13" spans="1:25">
      <c r="A13">
        <v>12</v>
      </c>
      <c r="B13">
        <v>9.5500000000000007</v>
      </c>
      <c r="C13">
        <f t="shared" si="1"/>
        <v>644.55922865013781</v>
      </c>
      <c r="D13">
        <f t="shared" si="2"/>
        <v>1.0185828518491433</v>
      </c>
      <c r="F13">
        <v>9.25</v>
      </c>
      <c r="G13">
        <f t="shared" si="0"/>
        <v>681.6460055096419</v>
      </c>
      <c r="H13">
        <f t="shared" si="3"/>
        <v>1.0771902741934922</v>
      </c>
    </row>
    <row r="14" spans="1:25">
      <c r="A14">
        <v>13</v>
      </c>
      <c r="B14">
        <v>9.85</v>
      </c>
      <c r="C14">
        <f t="shared" si="1"/>
        <v>651.23966942148752</v>
      </c>
      <c r="D14">
        <f t="shared" si="2"/>
        <v>1.0291398062918578</v>
      </c>
      <c r="F14">
        <v>9.5500000000000007</v>
      </c>
      <c r="G14">
        <f t="shared" si="0"/>
        <v>686.04577240940887</v>
      </c>
      <c r="H14">
        <f t="shared" si="3"/>
        <v>1.0841431295976753</v>
      </c>
    </row>
    <row r="15" spans="1:25">
      <c r="A15">
        <v>14</v>
      </c>
      <c r="B15">
        <v>10.050000000000001</v>
      </c>
      <c r="C15">
        <f t="shared" si="1"/>
        <v>640.73199527744987</v>
      </c>
      <c r="D15">
        <f t="shared" si="2"/>
        <v>1.0125347586558944</v>
      </c>
      <c r="F15">
        <v>9.85</v>
      </c>
      <c r="G15">
        <f t="shared" si="0"/>
        <v>691.94214876033038</v>
      </c>
      <c r="H15">
        <f t="shared" si="3"/>
        <v>1.0934610441850987</v>
      </c>
    </row>
    <row r="16" spans="1:25">
      <c r="A16">
        <v>15</v>
      </c>
      <c r="B16">
        <v>10.3</v>
      </c>
      <c r="C16">
        <f t="shared" si="1"/>
        <v>641.26721763085402</v>
      </c>
      <c r="D16">
        <f t="shared" si="2"/>
        <v>1.0133805588351044</v>
      </c>
      <c r="H16">
        <f>AVERAGE(H2:H15)</f>
        <v>1.0812429992829562</v>
      </c>
    </row>
    <row r="17" spans="1:4">
      <c r="A17">
        <v>16</v>
      </c>
      <c r="B17">
        <v>10.55</v>
      </c>
      <c r="C17">
        <f t="shared" si="1"/>
        <v>643.02685950413229</v>
      </c>
      <c r="D17">
        <f t="shared" si="2"/>
        <v>1.0161612824022319</v>
      </c>
    </row>
    <row r="18" spans="1:4">
      <c r="A18">
        <v>17</v>
      </c>
      <c r="B18">
        <v>10.75</v>
      </c>
      <c r="C18">
        <f t="shared" si="1"/>
        <v>637.5789985415654</v>
      </c>
      <c r="D18">
        <f t="shared" si="2"/>
        <v>1.0075521468735231</v>
      </c>
    </row>
    <row r="19" spans="1:4">
      <c r="A19">
        <v>18</v>
      </c>
      <c r="B19">
        <v>11</v>
      </c>
      <c r="C19">
        <f t="shared" si="1"/>
        <v>641.41414141414145</v>
      </c>
      <c r="D19">
        <f t="shared" si="2"/>
        <v>1.0136127392764562</v>
      </c>
    </row>
    <row r="20" spans="1:4">
      <c r="A20">
        <v>19</v>
      </c>
      <c r="B20">
        <v>11.2</v>
      </c>
      <c r="C20">
        <f t="shared" si="1"/>
        <v>638.19051761635478</v>
      </c>
      <c r="D20">
        <f t="shared" si="2"/>
        <v>1.008518517092849</v>
      </c>
    </row>
    <row r="21" spans="1:4">
      <c r="A21">
        <v>20</v>
      </c>
      <c r="B21">
        <v>11.4</v>
      </c>
      <c r="C21">
        <f t="shared" si="1"/>
        <v>635.95041322314046</v>
      </c>
      <c r="D21">
        <f t="shared" si="2"/>
        <v>1.0049785291136859</v>
      </c>
    </row>
    <row r="22" spans="1:4">
      <c r="A22">
        <v>21</v>
      </c>
      <c r="B22">
        <v>11.65</v>
      </c>
      <c r="C22">
        <f t="shared" si="1"/>
        <v>641.87327823691464</v>
      </c>
      <c r="D22">
        <f t="shared" si="2"/>
        <v>1.0143383031556805</v>
      </c>
    </row>
    <row r="23" spans="1:4">
      <c r="A23">
        <v>22</v>
      </c>
      <c r="B23">
        <v>11.85</v>
      </c>
      <c r="C23">
        <f t="shared" si="1"/>
        <v>641.02178812922614</v>
      </c>
      <c r="D23">
        <f t="shared" si="2"/>
        <v>1.0129927119614826</v>
      </c>
    </row>
    <row r="24" spans="1:4">
      <c r="C24">
        <f>AVERAGE(C2:C23)</f>
        <v>643.76450183296413</v>
      </c>
      <c r="D24">
        <f>AVERAGE(D2:D23)</f>
        <v>1.0173269624414731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opLeftCell="I1" workbookViewId="0">
      <selection activeCell="J1" activeCellId="1" sqref="A1:A11 J1:M11"/>
    </sheetView>
  </sheetViews>
  <sheetFormatPr defaultRowHeight="13.5"/>
  <cols>
    <col min="1" max="1" width="10.125" bestFit="1" customWidth="1"/>
  </cols>
  <sheetData>
    <row r="1" spans="1:13">
      <c r="D1" t="s">
        <v>0</v>
      </c>
      <c r="G1" t="s">
        <v>1</v>
      </c>
    </row>
    <row r="2" spans="1:13">
      <c r="A2">
        <v>0</v>
      </c>
      <c r="B2">
        <v>1.34</v>
      </c>
      <c r="C2">
        <f>B2/1.34</f>
        <v>1</v>
      </c>
    </row>
    <row r="3" spans="1:13">
      <c r="A3" s="2">
        <v>10</v>
      </c>
      <c r="B3">
        <v>1.3</v>
      </c>
      <c r="C3">
        <f t="shared" ref="C3:C11" si="0">B3/1.34</f>
        <v>0.97014925373134331</v>
      </c>
      <c r="E3">
        <v>7.0000000000000007E-2</v>
      </c>
      <c r="F3">
        <f>E3/1.8</f>
        <v>3.888888888888889E-2</v>
      </c>
      <c r="H3">
        <v>7.3999999999999996E-2</v>
      </c>
      <c r="I3">
        <f>H3/2.32</f>
        <v>3.1896551724137932E-2</v>
      </c>
      <c r="K3">
        <f>(F3)^0.5</f>
        <v>0.19720265943665388</v>
      </c>
      <c r="M3">
        <f>I3^0.5</f>
        <v>0.17859605741487669</v>
      </c>
    </row>
    <row r="4" spans="1:13">
      <c r="A4">
        <v>20</v>
      </c>
      <c r="B4">
        <v>1.22</v>
      </c>
      <c r="C4">
        <f t="shared" si="0"/>
        <v>0.91044776119402981</v>
      </c>
      <c r="E4">
        <v>0.11</v>
      </c>
      <c r="F4">
        <f t="shared" ref="F4:F11" si="1">E4/1.8</f>
        <v>6.1111111111111109E-2</v>
      </c>
      <c r="H4">
        <v>6.8000000000000005E-2</v>
      </c>
      <c r="I4">
        <f t="shared" ref="I4:I11" si="2">H4/2.32</f>
        <v>2.931034482758621E-2</v>
      </c>
      <c r="K4">
        <f t="shared" ref="K4:K11" si="3">(F4)^0.5</f>
        <v>0.2472066162365221</v>
      </c>
      <c r="M4">
        <f t="shared" ref="M4:M11" si="4">I4^0.5</f>
        <v>0.17120264258353668</v>
      </c>
    </row>
    <row r="5" spans="1:13">
      <c r="A5">
        <v>30</v>
      </c>
      <c r="B5">
        <v>1.04</v>
      </c>
      <c r="C5">
        <f t="shared" si="0"/>
        <v>0.77611940298507465</v>
      </c>
      <c r="E5">
        <v>0.14000000000000001</v>
      </c>
      <c r="F5">
        <f t="shared" si="1"/>
        <v>7.7777777777777779E-2</v>
      </c>
      <c r="H5">
        <v>5.1999999999999998E-2</v>
      </c>
      <c r="I5">
        <f t="shared" si="2"/>
        <v>2.2413793103448276E-2</v>
      </c>
      <c r="K5">
        <f t="shared" si="3"/>
        <v>0.27888667551135854</v>
      </c>
      <c r="M5">
        <f t="shared" si="4"/>
        <v>0.1497123679040856</v>
      </c>
    </row>
    <row r="6" spans="1:13">
      <c r="A6">
        <v>40</v>
      </c>
      <c r="B6">
        <v>0.84</v>
      </c>
      <c r="C6">
        <f t="shared" si="0"/>
        <v>0.62686567164179097</v>
      </c>
      <c r="E6">
        <v>0.2</v>
      </c>
      <c r="F6">
        <f t="shared" si="1"/>
        <v>0.11111111111111112</v>
      </c>
      <c r="H6">
        <v>0.03</v>
      </c>
      <c r="I6">
        <f t="shared" si="2"/>
        <v>1.2931034482758621E-2</v>
      </c>
      <c r="K6">
        <f t="shared" si="3"/>
        <v>0.33333333333333337</v>
      </c>
      <c r="M6">
        <f t="shared" si="4"/>
        <v>0.11371470653683551</v>
      </c>
    </row>
    <row r="7" spans="1:13">
      <c r="A7">
        <v>50</v>
      </c>
      <c r="B7">
        <v>0.6</v>
      </c>
      <c r="C7">
        <f t="shared" si="0"/>
        <v>0.44776119402985071</v>
      </c>
      <c r="E7">
        <v>0.28000000000000003</v>
      </c>
      <c r="F7">
        <f t="shared" si="1"/>
        <v>0.15555555555555556</v>
      </c>
      <c r="H7">
        <v>6.0000000000000001E-3</v>
      </c>
      <c r="I7">
        <f t="shared" si="2"/>
        <v>2.5862068965517245E-3</v>
      </c>
      <c r="K7">
        <f t="shared" si="3"/>
        <v>0.39440531887330776</v>
      </c>
      <c r="M7">
        <f t="shared" si="4"/>
        <v>5.0854762771560785E-2</v>
      </c>
    </row>
    <row r="8" spans="1:13">
      <c r="A8">
        <v>60</v>
      </c>
      <c r="B8">
        <v>0.42</v>
      </c>
      <c r="C8">
        <f t="shared" si="0"/>
        <v>0.31343283582089548</v>
      </c>
      <c r="E8">
        <v>0.42</v>
      </c>
      <c r="F8">
        <f t="shared" si="1"/>
        <v>0.23333333333333331</v>
      </c>
      <c r="H8">
        <v>2.4E-2</v>
      </c>
      <c r="I8">
        <f t="shared" si="2"/>
        <v>1.0344827586206898E-2</v>
      </c>
      <c r="K8">
        <f t="shared" si="3"/>
        <v>0.48304589153964794</v>
      </c>
      <c r="M8">
        <f t="shared" si="4"/>
        <v>0.10170952554312157</v>
      </c>
    </row>
    <row r="9" spans="1:13">
      <c r="A9">
        <v>70</v>
      </c>
      <c r="B9">
        <v>0.2</v>
      </c>
      <c r="C9">
        <f t="shared" si="0"/>
        <v>0.14925373134328357</v>
      </c>
      <c r="E9">
        <v>0.7</v>
      </c>
      <c r="F9">
        <f t="shared" si="1"/>
        <v>0.38888888888888884</v>
      </c>
      <c r="H9">
        <v>0.16</v>
      </c>
      <c r="I9">
        <f t="shared" si="2"/>
        <v>6.8965517241379323E-2</v>
      </c>
      <c r="K9">
        <f t="shared" si="3"/>
        <v>0.62360956446232352</v>
      </c>
      <c r="M9">
        <f t="shared" si="4"/>
        <v>0.26261286571944514</v>
      </c>
    </row>
    <row r="10" spans="1:13">
      <c r="A10">
        <v>80</v>
      </c>
      <c r="B10">
        <v>6.8000000000000005E-2</v>
      </c>
      <c r="C10">
        <f t="shared" si="0"/>
        <v>5.0746268656716421E-2</v>
      </c>
      <c r="E10">
        <v>1.52</v>
      </c>
      <c r="F10">
        <f t="shared" si="1"/>
        <v>0.84444444444444444</v>
      </c>
      <c r="H10">
        <v>0.78</v>
      </c>
      <c r="I10">
        <f t="shared" si="2"/>
        <v>0.3362068965517242</v>
      </c>
      <c r="K10">
        <f t="shared" si="3"/>
        <v>0.91893658347268148</v>
      </c>
      <c r="M10">
        <f t="shared" si="4"/>
        <v>0.57983350761380137</v>
      </c>
    </row>
    <row r="11" spans="1:13">
      <c r="A11" s="2">
        <v>90</v>
      </c>
      <c r="B11">
        <v>8.0000000000000002E-3</v>
      </c>
      <c r="C11">
        <f t="shared" si="0"/>
        <v>5.9701492537313433E-3</v>
      </c>
      <c r="E11">
        <v>1.8</v>
      </c>
      <c r="F11">
        <f t="shared" si="1"/>
        <v>1</v>
      </c>
      <c r="H11">
        <v>2.3199999999999998</v>
      </c>
      <c r="I11">
        <f t="shared" si="2"/>
        <v>1</v>
      </c>
      <c r="K11">
        <f t="shared" si="3"/>
        <v>1</v>
      </c>
      <c r="M11">
        <f t="shared" si="4"/>
        <v>1</v>
      </c>
    </row>
    <row r="12" spans="1:13">
      <c r="A12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F9" sqref="F9"/>
    </sheetView>
  </sheetViews>
  <sheetFormatPr defaultRowHeight="13.5"/>
  <cols>
    <col min="1" max="1" width="5.25" customWidth="1"/>
    <col min="2" max="3" width="6.625" customWidth="1"/>
    <col min="4" max="4" width="11.5" customWidth="1"/>
  </cols>
  <sheetData>
    <row r="2" spans="2:9">
      <c r="B2">
        <v>0</v>
      </c>
      <c r="C2">
        <f>PI()*B2/180</f>
        <v>0</v>
      </c>
      <c r="D2">
        <f>COS(C2)^2</f>
        <v>1</v>
      </c>
      <c r="F2">
        <f>(COS(C2)-1.5*(1-(SIN(C2)/1.5)^2)^0.5)/(COS(C2)+1.5*(1-(SIN(C2)/1.5)^2)^0/5)</f>
        <v>-0.38461538461538458</v>
      </c>
      <c r="G2">
        <f>-F2</f>
        <v>0.38461538461538458</v>
      </c>
      <c r="I2">
        <f>(COS(C2)-(1-(SIN(C2)/1.5)^2)^0.5/1.5)/(COS(C2)+(1-(SIN(C2)/1.5)^2)^0.5/1.5)</f>
        <v>0.20000000000000004</v>
      </c>
    </row>
    <row r="3" spans="2:9">
      <c r="B3">
        <v>10</v>
      </c>
      <c r="C3">
        <f t="shared" ref="C3:C11" si="0">PI()*B3/180</f>
        <v>0.17453292519943295</v>
      </c>
      <c r="D3">
        <f t="shared" ref="D3:D11" si="1">COS(C3)^2</f>
        <v>0.9698463103929541</v>
      </c>
      <c r="F3">
        <f t="shared" ref="F3:F11" si="2">(COS(C3)-1.5*(1-(SIN(C3)/1.5)^2)^0.5)/(COS(C3)+1.5*(1-(SIN(C3)/1.5)^2)^0/5)</f>
        <v>-0.39313828285271357</v>
      </c>
      <c r="G3">
        <f t="shared" ref="G3:G11" si="3">-F3</f>
        <v>0.39313828285271357</v>
      </c>
      <c r="I3">
        <f t="shared" ref="I3:I11" si="4">(COS(C3)-(1-(SIN(C3)/1.5)^2)^0.5/1.5)/(COS(C3)+(1-(SIN(C3)/1.5)^2)^0.5/1.5)</f>
        <v>0.19588640422701817</v>
      </c>
    </row>
    <row r="4" spans="2:9">
      <c r="B4">
        <v>20</v>
      </c>
      <c r="C4">
        <f t="shared" si="0"/>
        <v>0.3490658503988659</v>
      </c>
      <c r="D4">
        <f t="shared" si="1"/>
        <v>0.88302222155948906</v>
      </c>
      <c r="F4">
        <f t="shared" si="2"/>
        <v>-0.4200995887560649</v>
      </c>
      <c r="G4">
        <f t="shared" si="3"/>
        <v>0.4200995887560649</v>
      </c>
      <c r="I4">
        <f t="shared" si="4"/>
        <v>0.18289757782483795</v>
      </c>
    </row>
    <row r="5" spans="2:9">
      <c r="B5">
        <v>30</v>
      </c>
      <c r="C5">
        <f t="shared" si="0"/>
        <v>0.52359877559829882</v>
      </c>
      <c r="D5">
        <f t="shared" si="1"/>
        <v>0.75000000000000011</v>
      </c>
      <c r="F5">
        <f t="shared" si="2"/>
        <v>-0.47013397547726066</v>
      </c>
      <c r="G5">
        <f t="shared" si="3"/>
        <v>0.47013397547726066</v>
      </c>
      <c r="I5">
        <f t="shared" si="4"/>
        <v>0.15889980034106402</v>
      </c>
    </row>
    <row r="6" spans="2:9">
      <c r="B6">
        <v>40</v>
      </c>
      <c r="C6">
        <f t="shared" si="0"/>
        <v>0.69813170079773179</v>
      </c>
      <c r="D6">
        <f t="shared" si="1"/>
        <v>0.58682408883346515</v>
      </c>
      <c r="F6">
        <f t="shared" si="2"/>
        <v>-0.55274467714374231</v>
      </c>
      <c r="G6">
        <f t="shared" si="3"/>
        <v>0.55274467714374231</v>
      </c>
      <c r="I6">
        <f t="shared" si="4"/>
        <v>0.11962252122991467</v>
      </c>
    </row>
    <row r="7" spans="2:9">
      <c r="B7">
        <v>50</v>
      </c>
      <c r="C7">
        <f t="shared" si="0"/>
        <v>0.87266462599716477</v>
      </c>
      <c r="D7">
        <f t="shared" si="1"/>
        <v>0.41317591116653485</v>
      </c>
      <c r="F7">
        <f t="shared" si="2"/>
        <v>-0.68610804805124481</v>
      </c>
      <c r="G7">
        <f t="shared" si="3"/>
        <v>0.68610804805124481</v>
      </c>
      <c r="I7">
        <f t="shared" si="4"/>
        <v>5.7249734945452831E-2</v>
      </c>
    </row>
    <row r="8" spans="2:9">
      <c r="B8">
        <v>60</v>
      </c>
      <c r="C8">
        <f t="shared" si="0"/>
        <v>1.0471975511965976</v>
      </c>
      <c r="D8">
        <f t="shared" si="1"/>
        <v>0.25000000000000011</v>
      </c>
      <c r="F8">
        <f t="shared" si="2"/>
        <v>-0.90593108923948595</v>
      </c>
      <c r="G8">
        <f t="shared" si="3"/>
        <v>0.90593108923948595</v>
      </c>
      <c r="I8">
        <f t="shared" si="4"/>
        <v>-4.2449234640745022E-2</v>
      </c>
    </row>
    <row r="9" spans="2:9">
      <c r="B9">
        <v>70</v>
      </c>
      <c r="C9">
        <f t="shared" si="0"/>
        <v>1.2217304763960306</v>
      </c>
      <c r="D9">
        <f t="shared" si="1"/>
        <v>0.11697777844051105</v>
      </c>
      <c r="F9">
        <f t="shared" si="2"/>
        <v>-1.2883678409309005</v>
      </c>
      <c r="G9">
        <f t="shared" si="3"/>
        <v>1.2883678409309005</v>
      </c>
      <c r="I9">
        <f t="shared" si="4"/>
        <v>-0.20613197908525036</v>
      </c>
    </row>
    <row r="10" spans="2:9">
      <c r="B10">
        <v>80</v>
      </c>
      <c r="C10">
        <f t="shared" si="0"/>
        <v>1.3962634015954636</v>
      </c>
      <c r="D10">
        <f t="shared" si="1"/>
        <v>3.0153689607045831E-2</v>
      </c>
      <c r="F10">
        <f t="shared" si="2"/>
        <v>-2.0221561851303691</v>
      </c>
      <c r="G10">
        <f t="shared" si="3"/>
        <v>2.0221561851303691</v>
      </c>
      <c r="I10">
        <f t="shared" si="4"/>
        <v>-0.48663518536308564</v>
      </c>
    </row>
    <row r="11" spans="2:9">
      <c r="B11">
        <v>90</v>
      </c>
      <c r="C11">
        <f t="shared" si="0"/>
        <v>1.5707963267948966</v>
      </c>
      <c r="D11">
        <f t="shared" si="1"/>
        <v>3.7524718414124473E-33</v>
      </c>
      <c r="F11">
        <f t="shared" si="2"/>
        <v>-3.7267799624996489</v>
      </c>
      <c r="G11">
        <f t="shared" si="3"/>
        <v>3.7267799624996489</v>
      </c>
      <c r="I11">
        <f t="shared" si="4"/>
        <v>-0.99999999999999978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I14"/>
  <sheetViews>
    <sheetView workbookViewId="0">
      <selection activeCell="I3" sqref="I3:I12"/>
    </sheetView>
  </sheetViews>
  <sheetFormatPr defaultRowHeight="13.5"/>
  <sheetData>
    <row r="3" spans="1:9">
      <c r="A3">
        <v>0</v>
      </c>
      <c r="B3">
        <v>1.34</v>
      </c>
      <c r="C3">
        <f>B3/1.34</f>
        <v>1</v>
      </c>
      <c r="E3">
        <v>0</v>
      </c>
      <c r="F3">
        <f t="shared" ref="F3:F12" si="0">PI()*E3/180</f>
        <v>0</v>
      </c>
      <c r="G3">
        <f>COS(F3)^2</f>
        <v>1</v>
      </c>
      <c r="I3">
        <f>C3/G3</f>
        <v>1</v>
      </c>
    </row>
    <row r="4" spans="1:9">
      <c r="A4" s="2">
        <v>10</v>
      </c>
      <c r="B4">
        <v>1.3</v>
      </c>
      <c r="C4">
        <f t="shared" ref="C4:C12" si="1">B4/1.34</f>
        <v>0.97014925373134331</v>
      </c>
      <c r="E4">
        <v>10</v>
      </c>
      <c r="F4">
        <f t="shared" si="0"/>
        <v>0.17453292519943295</v>
      </c>
      <c r="G4">
        <f t="shared" ref="G4:G12" si="2">COS(F4)^2</f>
        <v>0.9698463103929541</v>
      </c>
      <c r="I4">
        <f t="shared" ref="I4:I11" si="3">C4/G4</f>
        <v>1.0003123622115615</v>
      </c>
    </row>
    <row r="5" spans="1:9">
      <c r="A5">
        <v>20</v>
      </c>
      <c r="B5">
        <v>1.22</v>
      </c>
      <c r="C5">
        <f t="shared" si="1"/>
        <v>0.91044776119402981</v>
      </c>
      <c r="E5">
        <v>20</v>
      </c>
      <c r="F5">
        <f t="shared" si="0"/>
        <v>0.3490658503988659</v>
      </c>
      <c r="G5">
        <f t="shared" si="2"/>
        <v>0.88302222155948906</v>
      </c>
      <c r="I5">
        <f t="shared" si="3"/>
        <v>1.0310587196617826</v>
      </c>
    </row>
    <row r="6" spans="1:9">
      <c r="A6">
        <v>30</v>
      </c>
      <c r="B6">
        <v>1.04</v>
      </c>
      <c r="C6">
        <f t="shared" si="1"/>
        <v>0.77611940298507465</v>
      </c>
      <c r="E6">
        <v>30</v>
      </c>
      <c r="F6">
        <f t="shared" si="0"/>
        <v>0.52359877559829882</v>
      </c>
      <c r="G6">
        <f t="shared" si="2"/>
        <v>0.75000000000000011</v>
      </c>
      <c r="I6">
        <f t="shared" si="3"/>
        <v>1.0348258706467661</v>
      </c>
    </row>
    <row r="7" spans="1:9">
      <c r="A7">
        <v>40</v>
      </c>
      <c r="B7">
        <v>0.84</v>
      </c>
      <c r="C7">
        <f t="shared" si="1"/>
        <v>0.62686567164179097</v>
      </c>
      <c r="E7">
        <v>40</v>
      </c>
      <c r="F7">
        <f t="shared" si="0"/>
        <v>0.69813170079773179</v>
      </c>
      <c r="G7">
        <f t="shared" si="2"/>
        <v>0.58682408883346515</v>
      </c>
      <c r="I7">
        <f t="shared" si="3"/>
        <v>1.0682343884142922</v>
      </c>
    </row>
    <row r="8" spans="1:9">
      <c r="A8">
        <v>50</v>
      </c>
      <c r="B8">
        <v>0.6</v>
      </c>
      <c r="C8">
        <f t="shared" si="1"/>
        <v>0.44776119402985071</v>
      </c>
      <c r="E8">
        <v>50</v>
      </c>
      <c r="F8">
        <f t="shared" si="0"/>
        <v>0.87266462599716477</v>
      </c>
      <c r="G8">
        <f t="shared" si="2"/>
        <v>0.41317591116653485</v>
      </c>
      <c r="I8">
        <f t="shared" si="3"/>
        <v>1.0837059516990475</v>
      </c>
    </row>
    <row r="9" spans="1:9">
      <c r="A9">
        <v>60</v>
      </c>
      <c r="B9">
        <v>0.42</v>
      </c>
      <c r="C9">
        <f t="shared" si="1"/>
        <v>0.31343283582089548</v>
      </c>
      <c r="E9">
        <v>60</v>
      </c>
      <c r="F9">
        <f t="shared" si="0"/>
        <v>1.0471975511965976</v>
      </c>
      <c r="G9">
        <f t="shared" si="2"/>
        <v>0.25000000000000011</v>
      </c>
      <c r="I9">
        <f t="shared" si="3"/>
        <v>1.2537313432835813</v>
      </c>
    </row>
    <row r="10" spans="1:9">
      <c r="A10">
        <v>70</v>
      </c>
      <c r="B10">
        <v>0.2</v>
      </c>
      <c r="C10">
        <f t="shared" si="1"/>
        <v>0.14925373134328357</v>
      </c>
      <c r="E10">
        <v>70</v>
      </c>
      <c r="F10">
        <f t="shared" si="0"/>
        <v>1.2217304763960306</v>
      </c>
      <c r="G10">
        <f t="shared" si="2"/>
        <v>0.11697777844051105</v>
      </c>
      <c r="I10">
        <f t="shared" si="3"/>
        <v>1.2759152493153769</v>
      </c>
    </row>
    <row r="11" spans="1:9">
      <c r="A11">
        <v>80</v>
      </c>
      <c r="B11">
        <v>6.8000000000000005E-2</v>
      </c>
      <c r="C11">
        <f t="shared" si="1"/>
        <v>5.0746268656716421E-2</v>
      </c>
      <c r="E11">
        <v>80</v>
      </c>
      <c r="F11">
        <f t="shared" si="0"/>
        <v>1.3962634015954636</v>
      </c>
      <c r="G11">
        <f t="shared" si="2"/>
        <v>3.0153689607045831E-2</v>
      </c>
      <c r="I11">
        <f t="shared" si="3"/>
        <v>1.6829207078147692</v>
      </c>
    </row>
    <row r="12" spans="1:9">
      <c r="A12" s="2">
        <v>90</v>
      </c>
      <c r="B12">
        <v>8.0000000000000002E-3</v>
      </c>
      <c r="C12">
        <f t="shared" si="1"/>
        <v>5.9701492537313433E-3</v>
      </c>
      <c r="E12">
        <v>90</v>
      </c>
      <c r="F12">
        <f t="shared" si="0"/>
        <v>1.5707963267948966</v>
      </c>
      <c r="G12">
        <f t="shared" si="2"/>
        <v>3.7524718414124473E-33</v>
      </c>
      <c r="I12">
        <f>AVERAGE(I3:I11)</f>
        <v>1.1589671770052421</v>
      </c>
    </row>
    <row r="13" spans="1:9">
      <c r="I13">
        <v>0</v>
      </c>
    </row>
    <row r="14" spans="1:9">
      <c r="I14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Junko Shishido</dc:creator>
  <cp:lastModifiedBy>Owner</cp:lastModifiedBy>
  <dcterms:created xsi:type="dcterms:W3CDTF">2009-06-22T15:29:42Z</dcterms:created>
  <dcterms:modified xsi:type="dcterms:W3CDTF">2009-10-12T13:38:33Z</dcterms:modified>
</cp:coreProperties>
</file>