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玉藻\Dropbox\各種\自然科学実験\物理\5A 原子スペクトル\実験データ\"/>
    </mc:Choice>
  </mc:AlternateContent>
  <bookViews>
    <workbookView xWindow="120" yWindow="30" windowWidth="8450" windowHeight="9120" activeTab="1"/>
  </bookViews>
  <sheets>
    <sheet name="Graph2" sheetId="5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H3" i="1" l="1"/>
  <c r="I3" i="1"/>
  <c r="K3" i="1" s="1"/>
  <c r="C3" i="1" s="1"/>
  <c r="J3" i="1" s="1"/>
  <c r="D3" i="1" s="1"/>
  <c r="H4" i="1"/>
  <c r="I4" i="1" s="1"/>
  <c r="K4" i="1" s="1"/>
  <c r="C4" i="1" s="1"/>
  <c r="J4" i="1" s="1"/>
  <c r="D4" i="1" s="1"/>
  <c r="H5" i="1"/>
  <c r="I5" i="1"/>
  <c r="K5" i="1" s="1"/>
  <c r="C5" i="1" s="1"/>
  <c r="J5" i="1" s="1"/>
  <c r="D5" i="1" s="1"/>
  <c r="H6" i="1"/>
  <c r="I6" i="1" s="1"/>
  <c r="K6" i="1" s="1"/>
  <c r="C6" i="1" s="1"/>
  <c r="J6" i="1" s="1"/>
  <c r="D6" i="1" s="1"/>
  <c r="H7" i="1"/>
  <c r="I7" i="1"/>
  <c r="K7" i="1" s="1"/>
  <c r="C7" i="1" s="1"/>
  <c r="J7" i="1" s="1"/>
  <c r="D7" i="1" s="1"/>
  <c r="H8" i="1"/>
  <c r="I8" i="1" s="1"/>
  <c r="K8" i="1" s="1"/>
  <c r="C8" i="1" s="1"/>
  <c r="J8" i="1" s="1"/>
  <c r="D8" i="1" s="1"/>
  <c r="H9" i="1"/>
  <c r="I9" i="1"/>
  <c r="K9" i="1" s="1"/>
  <c r="C9" i="1" s="1"/>
  <c r="J9" i="1" s="1"/>
  <c r="D9" i="1" s="1"/>
  <c r="H10" i="1"/>
  <c r="I10" i="1" s="1"/>
  <c r="K10" i="1" s="1"/>
  <c r="C10" i="1" s="1"/>
  <c r="J10" i="1" s="1"/>
  <c r="D10" i="1" s="1"/>
  <c r="H11" i="1"/>
  <c r="I11" i="1"/>
  <c r="K11" i="1" s="1"/>
  <c r="C11" i="1" s="1"/>
  <c r="J11" i="1" s="1"/>
  <c r="D11" i="1" s="1"/>
  <c r="H12" i="1"/>
  <c r="I12" i="1" s="1"/>
  <c r="K12" i="1" s="1"/>
  <c r="C12" i="1" s="1"/>
  <c r="J12" i="1" s="1"/>
  <c r="D12" i="1" s="1"/>
  <c r="H13" i="1"/>
  <c r="I13" i="1"/>
  <c r="K13" i="1" s="1"/>
  <c r="C13" i="1" s="1"/>
  <c r="J13" i="1" s="1"/>
  <c r="D13" i="1" s="1"/>
  <c r="H14" i="1"/>
  <c r="I14" i="1" s="1"/>
  <c r="K14" i="1" s="1"/>
  <c r="C14" i="1" s="1"/>
  <c r="J14" i="1" s="1"/>
  <c r="D14" i="1" s="1"/>
  <c r="H15" i="1"/>
  <c r="I15" i="1"/>
  <c r="K15" i="1" s="1"/>
  <c r="C15" i="1" s="1"/>
  <c r="J15" i="1" s="1"/>
  <c r="D15" i="1" s="1"/>
  <c r="H16" i="1"/>
  <c r="I16" i="1" s="1"/>
  <c r="K16" i="1" s="1"/>
  <c r="C16" i="1" s="1"/>
  <c r="J16" i="1" s="1"/>
  <c r="H17" i="1"/>
  <c r="I17" i="1"/>
  <c r="K17" i="1" s="1"/>
  <c r="C17" i="1" s="1"/>
  <c r="J17" i="1" s="1"/>
  <c r="D17" i="1" s="1"/>
  <c r="H18" i="1"/>
  <c r="I18" i="1" s="1"/>
  <c r="K18" i="1" s="1"/>
  <c r="C18" i="1" s="1"/>
  <c r="J18" i="1" s="1"/>
  <c r="D18" i="1" s="1"/>
  <c r="H19" i="1"/>
  <c r="I19" i="1"/>
  <c r="K19" i="1" s="1"/>
  <c r="C19" i="1" s="1"/>
  <c r="J19" i="1" s="1"/>
  <c r="D19" i="1" s="1"/>
  <c r="H20" i="1"/>
  <c r="I20" i="1" s="1"/>
  <c r="K20" i="1" s="1"/>
  <c r="C20" i="1" s="1"/>
  <c r="J20" i="1" s="1"/>
  <c r="D20" i="1" s="1"/>
  <c r="H21" i="1"/>
  <c r="I21" i="1"/>
  <c r="K21" i="1" s="1"/>
  <c r="C21" i="1" s="1"/>
  <c r="J21" i="1" s="1"/>
  <c r="D21" i="1" s="1"/>
  <c r="H22" i="1"/>
  <c r="I22" i="1" s="1"/>
  <c r="K22" i="1" s="1"/>
  <c r="C22" i="1" s="1"/>
  <c r="J22" i="1" s="1"/>
  <c r="D22" i="1" s="1"/>
  <c r="H23" i="1"/>
  <c r="I23" i="1"/>
  <c r="K23" i="1" s="1"/>
  <c r="C23" i="1" s="1"/>
  <c r="J23" i="1" s="1"/>
  <c r="D23" i="1" s="1"/>
  <c r="H24" i="1"/>
  <c r="I24" i="1" s="1"/>
  <c r="K24" i="1" s="1"/>
  <c r="C24" i="1" s="1"/>
  <c r="J24" i="1" s="1"/>
  <c r="D24" i="1" s="1"/>
  <c r="H25" i="1"/>
  <c r="I25" i="1"/>
  <c r="K25" i="1" s="1"/>
  <c r="C25" i="1" s="1"/>
  <c r="J25" i="1" s="1"/>
  <c r="D25" i="1" s="1"/>
  <c r="H26" i="1"/>
  <c r="I26" i="1" s="1"/>
  <c r="K26" i="1" s="1"/>
  <c r="C26" i="1" s="1"/>
  <c r="J26" i="1" s="1"/>
  <c r="D26" i="1" s="1"/>
  <c r="H27" i="1"/>
  <c r="I27" i="1"/>
  <c r="K27" i="1" s="1"/>
  <c r="C27" i="1" s="1"/>
  <c r="J27" i="1" s="1"/>
  <c r="D27" i="1" s="1"/>
  <c r="E30" i="1"/>
  <c r="F30" i="1"/>
  <c r="G30" i="1"/>
  <c r="H30" i="1" s="1"/>
  <c r="I30" i="1" s="1"/>
  <c r="L30" i="1" s="1"/>
  <c r="M30" i="1" s="1"/>
  <c r="O30" i="1" s="1"/>
  <c r="E31" i="1"/>
  <c r="F31" i="1"/>
  <c r="G31" i="1"/>
  <c r="H31" i="1"/>
  <c r="I31" i="1" s="1"/>
  <c r="L31" i="1" s="1"/>
  <c r="M31" i="1" s="1"/>
  <c r="O31" i="1" s="1"/>
  <c r="Q31" i="1" s="1"/>
  <c r="R31" i="1" s="1"/>
  <c r="E32" i="1"/>
  <c r="F32" i="1"/>
  <c r="G32" i="1" s="1"/>
  <c r="H32" i="1" s="1"/>
  <c r="I32" i="1" s="1"/>
  <c r="L32" i="1" s="1"/>
  <c r="M32" i="1" s="1"/>
  <c r="O32" i="1" s="1"/>
  <c r="Q32" i="1" s="1"/>
  <c r="R32" i="1" s="1"/>
  <c r="E33" i="1"/>
  <c r="F33" i="1"/>
  <c r="G33" i="1"/>
  <c r="H33" i="1"/>
  <c r="I33" i="1" s="1"/>
  <c r="L33" i="1" s="1"/>
  <c r="M33" i="1" s="1"/>
  <c r="O33" i="1" s="1"/>
  <c r="Q33" i="1" s="1"/>
  <c r="R33" i="1" s="1"/>
  <c r="E34" i="1"/>
  <c r="F34" i="1"/>
  <c r="G34" i="1" s="1"/>
  <c r="H34" i="1" s="1"/>
  <c r="I34" i="1" s="1"/>
  <c r="L34" i="1" s="1"/>
  <c r="M34" i="1" s="1"/>
  <c r="O34" i="1" s="1"/>
  <c r="Q34" i="1" s="1"/>
  <c r="R34" i="1" s="1"/>
  <c r="E35" i="1"/>
  <c r="F35" i="1"/>
  <c r="G35" i="1"/>
  <c r="H35" i="1"/>
  <c r="I35" i="1" s="1"/>
  <c r="L35" i="1" s="1"/>
  <c r="M35" i="1" s="1"/>
  <c r="O35" i="1"/>
  <c r="Q35" i="1" s="1"/>
  <c r="R35" i="1" s="1"/>
  <c r="E36" i="1"/>
  <c r="F36" i="1"/>
  <c r="G36" i="1" s="1"/>
  <c r="H36" i="1" s="1"/>
  <c r="I36" i="1" s="1"/>
  <c r="L36" i="1" s="1"/>
  <c r="M36" i="1" s="1"/>
  <c r="O36" i="1" s="1"/>
  <c r="Q36" i="1" s="1"/>
  <c r="R36" i="1" s="1"/>
  <c r="E37" i="1"/>
  <c r="F37" i="1"/>
  <c r="G37" i="1"/>
  <c r="H37" i="1"/>
  <c r="I37" i="1" s="1"/>
  <c r="L37" i="1" s="1"/>
  <c r="M37" i="1" s="1"/>
  <c r="O37" i="1"/>
  <c r="Q37" i="1" s="1"/>
  <c r="R37" i="1" s="1"/>
  <c r="E38" i="1"/>
  <c r="F38" i="1"/>
  <c r="G38" i="1" s="1"/>
  <c r="H38" i="1" s="1"/>
  <c r="I38" i="1" s="1"/>
  <c r="E39" i="1"/>
  <c r="F39" i="1" s="1"/>
  <c r="G39" i="1" s="1"/>
  <c r="H39" i="1" s="1"/>
  <c r="I39" i="1" s="1"/>
  <c r="L39" i="1" s="1"/>
  <c r="M38" i="1" s="1"/>
  <c r="O38" i="1" s="1"/>
  <c r="Q38" i="1" s="1"/>
  <c r="R38" i="1" s="1"/>
  <c r="E40" i="1"/>
  <c r="F40" i="1"/>
  <c r="G40" i="1"/>
  <c r="H40" i="1" s="1"/>
  <c r="I40" i="1" s="1"/>
  <c r="L40" i="1" s="1"/>
  <c r="M39" i="1" s="1"/>
  <c r="O39" i="1" s="1"/>
  <c r="Q39" i="1" s="1"/>
  <c r="R39" i="1" s="1"/>
  <c r="E41" i="1"/>
  <c r="F41" i="1" s="1"/>
  <c r="G41" i="1" s="1"/>
  <c r="H41" i="1" s="1"/>
  <c r="I41" i="1"/>
  <c r="L41" i="1" s="1"/>
  <c r="M40" i="1" s="1"/>
  <c r="O40" i="1" s="1"/>
  <c r="Q40" i="1" s="1"/>
  <c r="R40" i="1" s="1"/>
  <c r="E42" i="1"/>
  <c r="F42" i="1"/>
  <c r="G42" i="1"/>
  <c r="H42" i="1" s="1"/>
  <c r="I42" i="1" s="1"/>
  <c r="L42" i="1" s="1"/>
  <c r="M41" i="1" s="1"/>
  <c r="O41" i="1" s="1"/>
  <c r="Q41" i="1" s="1"/>
  <c r="R41" i="1" s="1"/>
  <c r="M42" i="1"/>
  <c r="O42" i="1" s="1"/>
  <c r="Q42" i="1" s="1"/>
  <c r="R42" i="1" s="1"/>
  <c r="E43" i="1"/>
  <c r="F43" i="1" s="1"/>
  <c r="G43" i="1" s="1"/>
  <c r="H43" i="1" s="1"/>
  <c r="I43" i="1"/>
  <c r="L43" i="1" s="1"/>
  <c r="Q43" i="1"/>
  <c r="R43" i="1" s="1"/>
  <c r="E44" i="1"/>
  <c r="F44" i="1"/>
  <c r="G44" i="1"/>
  <c r="H44" i="1" s="1"/>
  <c r="I44" i="1" s="1"/>
  <c r="L44" i="1" s="1"/>
  <c r="M43" i="1" s="1"/>
  <c r="O43" i="1" s="1"/>
  <c r="E45" i="1"/>
  <c r="F45" i="1" s="1"/>
  <c r="G45" i="1" s="1"/>
  <c r="H45" i="1" s="1"/>
  <c r="I45" i="1" s="1"/>
  <c r="L45" i="1" s="1"/>
  <c r="M44" i="1" s="1"/>
  <c r="O44" i="1" s="1"/>
  <c r="Q44" i="1" s="1"/>
  <c r="R44" i="1" s="1"/>
  <c r="F49" i="1"/>
  <c r="F50" i="1"/>
  <c r="F51" i="1"/>
  <c r="F52" i="1"/>
  <c r="F53" i="1"/>
  <c r="F54" i="1"/>
  <c r="F55" i="1"/>
  <c r="S48" i="1"/>
  <c r="Q48" i="1" l="1"/>
  <c r="G49" i="1"/>
  <c r="H52" i="1" s="1"/>
  <c r="I52" i="1" s="1"/>
  <c r="P30" i="1"/>
  <c r="Q30" i="1" s="1"/>
  <c r="R30" i="1" s="1"/>
  <c r="Q47" i="1" s="1"/>
  <c r="R47" i="1" s="1"/>
  <c r="H51" i="1" l="1"/>
  <c r="I51" i="1" s="1"/>
  <c r="H50" i="1"/>
  <c r="I50" i="1" s="1"/>
  <c r="H54" i="1"/>
  <c r="I54" i="1" s="1"/>
  <c r="H49" i="1"/>
  <c r="H53" i="1"/>
  <c r="I53" i="1" s="1"/>
  <c r="H55" i="1"/>
  <c r="I55" i="1" s="1"/>
  <c r="I49" i="1" l="1"/>
  <c r="I57" i="1" s="1"/>
  <c r="G57" i="1"/>
</calcChain>
</file>

<file path=xl/sharedStrings.xml><?xml version="1.0" encoding="utf-8"?>
<sst xmlns="http://schemas.openxmlformats.org/spreadsheetml/2006/main" count="113" uniqueCount="53">
  <si>
    <t>色</t>
    <rPh sb="0" eb="1">
      <t>イロ</t>
    </rPh>
    <phoneticPr fontId="1"/>
  </si>
  <si>
    <t>水銀</t>
    <rPh sb="0" eb="2">
      <t>スイギン</t>
    </rPh>
    <phoneticPr fontId="1"/>
  </si>
  <si>
    <t>紫</t>
    <rPh sb="0" eb="1">
      <t>ムラサキ</t>
    </rPh>
    <phoneticPr fontId="1"/>
  </si>
  <si>
    <t>水色</t>
    <rPh sb="0" eb="2">
      <t>ミズイロ</t>
    </rPh>
    <phoneticPr fontId="1"/>
  </si>
  <si>
    <t>黄色</t>
    <rPh sb="0" eb="2">
      <t>キイロ</t>
    </rPh>
    <phoneticPr fontId="1"/>
  </si>
  <si>
    <t>黄緑</t>
    <rPh sb="0" eb="2">
      <t>キミドリ</t>
    </rPh>
    <phoneticPr fontId="1"/>
  </si>
  <si>
    <t>緑</t>
    <rPh sb="0" eb="1">
      <t>ミドリ</t>
    </rPh>
    <phoneticPr fontId="1"/>
  </si>
  <si>
    <t>黄</t>
    <rPh sb="0" eb="1">
      <t>キ</t>
    </rPh>
    <phoneticPr fontId="1"/>
  </si>
  <si>
    <t>青緑</t>
    <rPh sb="0" eb="2">
      <t>アオミドリ</t>
    </rPh>
    <phoneticPr fontId="1"/>
  </si>
  <si>
    <t>赤</t>
    <rPh sb="0" eb="1">
      <t>アカ</t>
    </rPh>
    <phoneticPr fontId="1"/>
  </si>
  <si>
    <t>青</t>
    <rPh sb="0" eb="1">
      <t>アオ</t>
    </rPh>
    <phoneticPr fontId="1"/>
  </si>
  <si>
    <t>黄</t>
    <rPh sb="0" eb="1">
      <t>キ</t>
    </rPh>
    <phoneticPr fontId="1"/>
  </si>
  <si>
    <t>黄</t>
    <rPh sb="0" eb="1">
      <t>キ</t>
    </rPh>
    <phoneticPr fontId="1"/>
  </si>
  <si>
    <t>紫</t>
    <rPh sb="0" eb="1">
      <t>ムラサキ</t>
    </rPh>
    <phoneticPr fontId="1"/>
  </si>
  <si>
    <t>強く、はっきりした線</t>
    <rPh sb="0" eb="1">
      <t>ツヨ</t>
    </rPh>
    <rPh sb="9" eb="10">
      <t>セン</t>
    </rPh>
    <phoneticPr fontId="1"/>
  </si>
  <si>
    <t>水素</t>
    <rPh sb="0" eb="2">
      <t>スイソ</t>
    </rPh>
    <phoneticPr fontId="1"/>
  </si>
  <si>
    <t>青緑</t>
    <rPh sb="0" eb="2">
      <t>アオミドリ</t>
    </rPh>
    <phoneticPr fontId="1"/>
  </si>
  <si>
    <t>弱く、細い線</t>
    <rPh sb="0" eb="1">
      <t>ヨワ</t>
    </rPh>
    <rPh sb="3" eb="4">
      <t>ホソ</t>
    </rPh>
    <rPh sb="5" eb="6">
      <t>セン</t>
    </rPh>
    <phoneticPr fontId="1"/>
  </si>
  <si>
    <t>消えそうな線</t>
    <rPh sb="0" eb="1">
      <t>キ</t>
    </rPh>
    <rPh sb="5" eb="6">
      <t>セン</t>
    </rPh>
    <phoneticPr fontId="1"/>
  </si>
  <si>
    <t>弱く、幅がある線</t>
    <rPh sb="0" eb="1">
      <t>ヨワ</t>
    </rPh>
    <rPh sb="3" eb="4">
      <t>ハバ</t>
    </rPh>
    <rPh sb="7" eb="8">
      <t>セン</t>
    </rPh>
    <phoneticPr fontId="1"/>
  </si>
  <si>
    <t>はっきりした細い線</t>
    <rPh sb="6" eb="7">
      <t>ホソ</t>
    </rPh>
    <rPh sb="8" eb="9">
      <t>セン</t>
    </rPh>
    <phoneticPr fontId="1"/>
  </si>
  <si>
    <t>弱く、太い線</t>
    <rPh sb="0" eb="1">
      <t>ヨワ</t>
    </rPh>
    <rPh sb="3" eb="4">
      <t>フト</t>
    </rPh>
    <rPh sb="5" eb="6">
      <t>セン</t>
    </rPh>
    <phoneticPr fontId="1"/>
  </si>
  <si>
    <t>sinθ</t>
    <phoneticPr fontId="1"/>
  </si>
  <si>
    <t>θ（°）</t>
    <phoneticPr fontId="1"/>
  </si>
  <si>
    <t>θ（rad)</t>
    <phoneticPr fontId="1"/>
  </si>
  <si>
    <t>θ［°］</t>
    <phoneticPr fontId="1"/>
  </si>
  <si>
    <t>θ［rad］</t>
    <phoneticPr fontId="1"/>
  </si>
  <si>
    <t>sinθ</t>
  </si>
  <si>
    <t>mλ［nm］</t>
    <phoneticPr fontId="1"/>
  </si>
  <si>
    <t>ｍ</t>
  </si>
  <si>
    <t>ｍ</t>
    <phoneticPr fontId="1"/>
  </si>
  <si>
    <t>λ</t>
    <phoneticPr fontId="1"/>
  </si>
  <si>
    <t>色</t>
  </si>
  <si>
    <t>λ［nm］ （測定値）</t>
  </si>
  <si>
    <t>λ［nm］（理論値）</t>
  </si>
  <si>
    <t>ｄ</t>
  </si>
  <si>
    <t>黄色</t>
  </si>
  <si>
    <t>黄</t>
  </si>
  <si>
    <t>緑</t>
  </si>
  <si>
    <t>青緑</t>
  </si>
  <si>
    <t>青</t>
  </si>
  <si>
    <t>紫</t>
  </si>
  <si>
    <t>平均値</t>
    <rPh sb="0" eb="3">
      <t>ヘイキンチ</t>
    </rPh>
    <phoneticPr fontId="1"/>
  </si>
  <si>
    <t>δ</t>
    <phoneticPr fontId="1"/>
  </si>
  <si>
    <t>δ２上</t>
    <rPh sb="1" eb="2">
      <t>２ジョウ</t>
    </rPh>
    <rPh sb="2" eb="3">
      <t>ジョウ</t>
    </rPh>
    <phoneticPr fontId="1"/>
  </si>
  <si>
    <t>dsinθ</t>
    <phoneticPr fontId="1"/>
  </si>
  <si>
    <t>d</t>
    <phoneticPr fontId="1"/>
  </si>
  <si>
    <t>m</t>
    <phoneticPr fontId="1"/>
  </si>
  <si>
    <t>1/j２乗</t>
    <rPh sb="3" eb="5">
      <t>２ジョウ</t>
    </rPh>
    <phoneticPr fontId="1"/>
  </si>
  <si>
    <t>1/I２乗</t>
    <rPh sb="3" eb="5">
      <t>２ジョウ</t>
    </rPh>
    <phoneticPr fontId="1"/>
  </si>
  <si>
    <t>δ２乗</t>
    <rPh sb="1" eb="3">
      <t>２ジョウ</t>
    </rPh>
    <phoneticPr fontId="1"/>
  </si>
  <si>
    <t>1/λ=v　［nｍ-1］</t>
    <phoneticPr fontId="1"/>
  </si>
  <si>
    <t>RH［ｍ-1］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</si>
</sst>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0" formatCode="0.000"/>
    <numFmt numFmtId="185" formatCode="0.00_ "/>
    <numFmt numFmtId="199" formatCode="0.000_);[Red]\(0.000\)"/>
    <numFmt numFmtId="205" formatCode="0.000E+00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5.75"/>
      <name val="ＭＳ Ｐゴシック"/>
      <family val="3"/>
      <charset val="128"/>
    </font>
    <font>
      <sz val="15.75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180" fontId="0" fillId="0" borderId="0" xfId="0" applyNumberFormat="1"/>
    <xf numFmtId="0" fontId="0" fillId="0" borderId="1" xfId="0" applyBorder="1"/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Fill="1" applyBorder="1"/>
    <xf numFmtId="185" fontId="0" fillId="0" borderId="0" xfId="0" applyNumberFormat="1"/>
    <xf numFmtId="19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NumberFormat="1" applyFill="1"/>
    <xf numFmtId="0" fontId="0" fillId="0" borderId="0" xfId="0" applyBorder="1"/>
    <xf numFmtId="2" fontId="0" fillId="0" borderId="0" xfId="0" applyNumberFormat="1" applyBorder="1"/>
    <xf numFmtId="11" fontId="0" fillId="0" borderId="0" xfId="0" applyNumberFormat="1"/>
    <xf numFmtId="205" fontId="0" fillId="0" borderId="0" xfId="0" applyNumberFormat="1" applyAlignment="1">
      <alignment horizontal="left" indent="5"/>
    </xf>
    <xf numFmtId="205" fontId="0" fillId="0" borderId="0" xfId="0" applyNumberFormat="1"/>
    <xf numFmtId="205" fontId="0" fillId="0" borderId="0" xfId="0" applyNumberFormat="1" applyAlignment="1">
      <alignment horizontal="left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グラフ１　水銀の波長と回折角</a:t>
            </a:r>
          </a:p>
        </c:rich>
      </c:tx>
      <c:layout>
        <c:manualLayout>
          <c:xMode val="edge"/>
          <c:yMode val="edge"/>
          <c:x val="0.35724137931034483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206896551724144E-2"/>
          <c:y val="0.16271186440677965"/>
          <c:w val="0.66758620689655168"/>
          <c:h val="0.69152542372881354"/>
        </c:manualLayout>
      </c:layout>
      <c:scatterChart>
        <c:scatterStyle val="lineMarker"/>
        <c:varyColors val="0"/>
        <c:ser>
          <c:idx val="0"/>
          <c:order val="0"/>
          <c:tx>
            <c:v>水銀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Sheet1!$J$3:$J$27</c:f>
              <c:numCache>
                <c:formatCode>0.00</c:formatCode>
                <c:ptCount val="25"/>
                <c:pt idx="0">
                  <c:v>-1307.3594415326261</c:v>
                </c:pt>
                <c:pt idx="1">
                  <c:v>-1290.6544068036428</c:v>
                </c:pt>
                <c:pt idx="2">
                  <c:v>-1154.2715996561574</c:v>
                </c:pt>
                <c:pt idx="3">
                  <c:v>-1083.5189672367765</c:v>
                </c:pt>
                <c:pt idx="4">
                  <c:v>-858.39679151675705</c:v>
                </c:pt>
                <c:pt idx="5">
                  <c:v>-808.01603374389526</c:v>
                </c:pt>
                <c:pt idx="6">
                  <c:v>-730.61857798179574</c:v>
                </c:pt>
                <c:pt idx="7">
                  <c:v>-659.68775174515406</c:v>
                </c:pt>
                <c:pt idx="8">
                  <c:v>-579.1353908235526</c:v>
                </c:pt>
                <c:pt idx="9">
                  <c:v>-547.19529202260151</c:v>
                </c:pt>
                <c:pt idx="10">
                  <c:v>-490.53056951010416</c:v>
                </c:pt>
                <c:pt idx="11">
                  <c:v>-445.39729346376146</c:v>
                </c:pt>
                <c:pt idx="12">
                  <c:v>-435.57823859214949</c:v>
                </c:pt>
                <c:pt idx="13">
                  <c:v>0</c:v>
                </c:pt>
                <c:pt idx="14">
                  <c:v>412.6045356523104</c:v>
                </c:pt>
                <c:pt idx="15">
                  <c:v>436.04618410490576</c:v>
                </c:pt>
                <c:pt idx="16">
                  <c:v>508.10716504668466</c:v>
                </c:pt>
                <c:pt idx="17">
                  <c:v>543.98858499903668</c:v>
                </c:pt>
                <c:pt idx="18">
                  <c:v>579.1353908235526</c:v>
                </c:pt>
                <c:pt idx="19">
                  <c:v>812.2528852120704</c:v>
                </c:pt>
                <c:pt idx="20">
                  <c:v>861.71899570230664</c:v>
                </c:pt>
                <c:pt idx="21">
                  <c:v>1101.4589275041983</c:v>
                </c:pt>
                <c:pt idx="22">
                  <c:v>1146.5540892053646</c:v>
                </c:pt>
                <c:pt idx="23">
                  <c:v>1307.3594415326261</c:v>
                </c:pt>
                <c:pt idx="24">
                  <c:v>1639.721641420052</c:v>
                </c:pt>
              </c:numCache>
            </c:numRef>
          </c:xVal>
          <c:yVal>
            <c:numRef>
              <c:f>Sheet1!$D$3:$D$27</c:f>
              <c:numCache>
                <c:formatCode>0.00</c:formatCode>
                <c:ptCount val="25"/>
                <c:pt idx="0">
                  <c:v>653.67972076631304</c:v>
                </c:pt>
                <c:pt idx="1">
                  <c:v>645.32720340182141</c:v>
                </c:pt>
                <c:pt idx="2">
                  <c:v>577.13579982807869</c:v>
                </c:pt>
                <c:pt idx="3">
                  <c:v>541.75948361838823</c:v>
                </c:pt>
                <c:pt idx="4">
                  <c:v>429.19839575837852</c:v>
                </c:pt>
                <c:pt idx="5">
                  <c:v>404.00801687194763</c:v>
                </c:pt>
                <c:pt idx="6">
                  <c:v>365.30928899089787</c:v>
                </c:pt>
                <c:pt idx="7">
                  <c:v>329.84387587257703</c:v>
                </c:pt>
                <c:pt idx="8">
                  <c:v>579.1353908235526</c:v>
                </c:pt>
                <c:pt idx="9">
                  <c:v>547.19529202260151</c:v>
                </c:pt>
                <c:pt idx="10">
                  <c:v>490.53056951010416</c:v>
                </c:pt>
                <c:pt idx="11">
                  <c:v>445.39729346376146</c:v>
                </c:pt>
                <c:pt idx="12">
                  <c:v>435.57823859214949</c:v>
                </c:pt>
                <c:pt idx="13">
                  <c:v>0</c:v>
                </c:pt>
                <c:pt idx="14">
                  <c:v>412.6045356523104</c:v>
                </c:pt>
                <c:pt idx="15">
                  <c:v>436.04618410490576</c:v>
                </c:pt>
                <c:pt idx="16">
                  <c:v>508.10716504668466</c:v>
                </c:pt>
                <c:pt idx="17">
                  <c:v>543.98858499903668</c:v>
                </c:pt>
                <c:pt idx="18">
                  <c:v>579.1353908235526</c:v>
                </c:pt>
                <c:pt idx="19">
                  <c:v>406.1264426060352</c:v>
                </c:pt>
                <c:pt idx="20">
                  <c:v>430.85949785115332</c:v>
                </c:pt>
                <c:pt idx="21">
                  <c:v>550.72946375209915</c:v>
                </c:pt>
                <c:pt idx="22">
                  <c:v>573.27704460268228</c:v>
                </c:pt>
                <c:pt idx="23">
                  <c:v>653.67972076631304</c:v>
                </c:pt>
                <c:pt idx="24">
                  <c:v>819.86082071002602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0624"/>
        <c:axId val="243762584"/>
      </c:scatterChart>
      <c:valAx>
        <c:axId val="24376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dsin</a:t>
                </a: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8758620689655171"/>
              <c:y val="0.9310734463276836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762584"/>
        <c:crosses val="autoZero"/>
        <c:crossBetween val="midCat"/>
      </c:valAx>
      <c:valAx>
        <c:axId val="24376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575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λ</a:t>
                </a:r>
              </a:p>
            </c:rich>
          </c:tx>
          <c:layout>
            <c:manualLayout>
              <c:xMode val="edge"/>
              <c:yMode val="edge"/>
              <c:x val="9.655172413793104E-3"/>
              <c:y val="0.485875706214689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75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760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758620689655167"/>
          <c:y val="0.4632768361581921"/>
          <c:w val="8.9655172413793102E-2"/>
          <c:h val="4.85875706214689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グラフ１　水銀の波長と回折角</a:t>
            </a:r>
          </a:p>
        </c:rich>
      </c:tx>
      <c:layout>
        <c:manualLayout>
          <c:xMode val="edge"/>
          <c:yMode val="edge"/>
          <c:x val="0.36054505600798259"/>
          <c:y val="2.95159556222995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6214834948928"/>
          <c:y val="0.12396701361365804"/>
          <c:w val="0.64081781652739545"/>
          <c:h val="0.78394378132827569"/>
        </c:manualLayout>
      </c:layout>
      <c:scatterChart>
        <c:scatterStyle val="lineMarker"/>
        <c:varyColors val="0"/>
        <c:ser>
          <c:idx val="0"/>
          <c:order val="0"/>
          <c:tx>
            <c:v>水銀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Sheet1!$J$3:$J$27</c:f>
              <c:numCache>
                <c:formatCode>0.00</c:formatCode>
                <c:ptCount val="25"/>
                <c:pt idx="0">
                  <c:v>-1307.3594415326261</c:v>
                </c:pt>
                <c:pt idx="1">
                  <c:v>-1290.6544068036428</c:v>
                </c:pt>
                <c:pt idx="2">
                  <c:v>-1154.2715996561574</c:v>
                </c:pt>
                <c:pt idx="3">
                  <c:v>-1083.5189672367765</c:v>
                </c:pt>
                <c:pt idx="4">
                  <c:v>-858.39679151675705</c:v>
                </c:pt>
                <c:pt idx="5">
                  <c:v>-808.01603374389526</c:v>
                </c:pt>
                <c:pt idx="6">
                  <c:v>-730.61857798179574</c:v>
                </c:pt>
                <c:pt idx="7">
                  <c:v>-659.68775174515406</c:v>
                </c:pt>
                <c:pt idx="8">
                  <c:v>-579.1353908235526</c:v>
                </c:pt>
                <c:pt idx="9">
                  <c:v>-547.19529202260151</c:v>
                </c:pt>
                <c:pt idx="10">
                  <c:v>-490.53056951010416</c:v>
                </c:pt>
                <c:pt idx="11">
                  <c:v>-445.39729346376146</c:v>
                </c:pt>
                <c:pt idx="12">
                  <c:v>-435.57823859214949</c:v>
                </c:pt>
                <c:pt idx="13">
                  <c:v>0</c:v>
                </c:pt>
                <c:pt idx="14">
                  <c:v>412.6045356523104</c:v>
                </c:pt>
                <c:pt idx="15">
                  <c:v>436.04618410490576</c:v>
                </c:pt>
                <c:pt idx="16">
                  <c:v>508.10716504668466</c:v>
                </c:pt>
                <c:pt idx="17">
                  <c:v>543.98858499903668</c:v>
                </c:pt>
                <c:pt idx="18">
                  <c:v>579.1353908235526</c:v>
                </c:pt>
                <c:pt idx="19">
                  <c:v>812.2528852120704</c:v>
                </c:pt>
                <c:pt idx="20">
                  <c:v>861.71899570230664</c:v>
                </c:pt>
                <c:pt idx="21">
                  <c:v>1101.4589275041983</c:v>
                </c:pt>
                <c:pt idx="22">
                  <c:v>1146.5540892053646</c:v>
                </c:pt>
                <c:pt idx="23">
                  <c:v>1307.3594415326261</c:v>
                </c:pt>
                <c:pt idx="24">
                  <c:v>1639.721641420052</c:v>
                </c:pt>
              </c:numCache>
            </c:numRef>
          </c:xVal>
          <c:yVal>
            <c:numRef>
              <c:f>Sheet1!$D$3:$D$27</c:f>
              <c:numCache>
                <c:formatCode>0.00</c:formatCode>
                <c:ptCount val="25"/>
                <c:pt idx="0">
                  <c:v>653.67972076631304</c:v>
                </c:pt>
                <c:pt idx="1">
                  <c:v>645.32720340182141</c:v>
                </c:pt>
                <c:pt idx="2">
                  <c:v>577.13579982807869</c:v>
                </c:pt>
                <c:pt idx="3">
                  <c:v>541.75948361838823</c:v>
                </c:pt>
                <c:pt idx="4">
                  <c:v>429.19839575837852</c:v>
                </c:pt>
                <c:pt idx="5">
                  <c:v>404.00801687194763</c:v>
                </c:pt>
                <c:pt idx="6">
                  <c:v>365.30928899089787</c:v>
                </c:pt>
                <c:pt idx="7">
                  <c:v>329.84387587257703</c:v>
                </c:pt>
                <c:pt idx="8">
                  <c:v>579.1353908235526</c:v>
                </c:pt>
                <c:pt idx="9">
                  <c:v>547.19529202260151</c:v>
                </c:pt>
                <c:pt idx="10">
                  <c:v>490.53056951010416</c:v>
                </c:pt>
                <c:pt idx="11">
                  <c:v>445.39729346376146</c:v>
                </c:pt>
                <c:pt idx="12">
                  <c:v>435.57823859214949</c:v>
                </c:pt>
                <c:pt idx="13">
                  <c:v>0</c:v>
                </c:pt>
                <c:pt idx="14">
                  <c:v>412.6045356523104</c:v>
                </c:pt>
                <c:pt idx="15">
                  <c:v>436.04618410490576</c:v>
                </c:pt>
                <c:pt idx="16">
                  <c:v>508.10716504668466</c:v>
                </c:pt>
                <c:pt idx="17">
                  <c:v>543.98858499903668</c:v>
                </c:pt>
                <c:pt idx="18">
                  <c:v>579.1353908235526</c:v>
                </c:pt>
                <c:pt idx="19">
                  <c:v>406.1264426060352</c:v>
                </c:pt>
                <c:pt idx="20">
                  <c:v>430.85949785115332</c:v>
                </c:pt>
                <c:pt idx="21">
                  <c:v>550.72946375209915</c:v>
                </c:pt>
                <c:pt idx="22">
                  <c:v>573.27704460268228</c:v>
                </c:pt>
                <c:pt idx="23">
                  <c:v>653.67972076631304</c:v>
                </c:pt>
                <c:pt idx="24">
                  <c:v>819.86082071002602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761016"/>
        <c:axId val="243761800"/>
      </c:scatterChart>
      <c:valAx>
        <c:axId val="24376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dsin</a:t>
                </a: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9319819315587534"/>
              <c:y val="0.94687185636336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761800"/>
        <c:crosses val="autoZero"/>
        <c:crossBetween val="midCat"/>
      </c:valAx>
      <c:valAx>
        <c:axId val="243761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λ</a:t>
                </a:r>
              </a:p>
            </c:rich>
          </c:tx>
          <c:layout>
            <c:manualLayout>
              <c:xMode val="edge"/>
              <c:yMode val="edge"/>
              <c:x val="3.1292589766730564E-2"/>
              <c:y val="0.504132522028876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2437610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204291371053757"/>
          <c:y val="0.49114550155506426"/>
          <c:w val="7.8911748107407503E-2"/>
          <c:h val="2.7154679172515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グラフ１　水銀の波長と回折角</a:t>
            </a:r>
          </a:p>
        </c:rich>
      </c:tx>
      <c:layout>
        <c:manualLayout>
          <c:xMode val="edge"/>
          <c:yMode val="edge"/>
          <c:x val="0.36005530330572588"/>
          <c:y val="2.9481157538496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1984284732413"/>
          <c:y val="0.12264161536014372"/>
          <c:w val="0.64266474891927683"/>
          <c:h val="0.78419879052399588"/>
        </c:manualLayout>
      </c:layout>
      <c:scatterChart>
        <c:scatterStyle val="lineMarker"/>
        <c:varyColors val="0"/>
        <c:ser>
          <c:idx val="0"/>
          <c:order val="0"/>
          <c:tx>
            <c:v>水銀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Sheet1!$J$3:$J$27</c:f>
              <c:numCache>
                <c:formatCode>0.00</c:formatCode>
                <c:ptCount val="25"/>
                <c:pt idx="0">
                  <c:v>-1307.3594415326261</c:v>
                </c:pt>
                <c:pt idx="1">
                  <c:v>-1290.6544068036428</c:v>
                </c:pt>
                <c:pt idx="2">
                  <c:v>-1154.2715996561574</c:v>
                </c:pt>
                <c:pt idx="3">
                  <c:v>-1083.5189672367765</c:v>
                </c:pt>
                <c:pt idx="4">
                  <c:v>-858.39679151675705</c:v>
                </c:pt>
                <c:pt idx="5">
                  <c:v>-808.01603374389526</c:v>
                </c:pt>
                <c:pt idx="6">
                  <c:v>-730.61857798179574</c:v>
                </c:pt>
                <c:pt idx="7">
                  <c:v>-659.68775174515406</c:v>
                </c:pt>
                <c:pt idx="8">
                  <c:v>-579.1353908235526</c:v>
                </c:pt>
                <c:pt idx="9">
                  <c:v>-547.19529202260151</c:v>
                </c:pt>
                <c:pt idx="10">
                  <c:v>-490.53056951010416</c:v>
                </c:pt>
                <c:pt idx="11">
                  <c:v>-445.39729346376146</c:v>
                </c:pt>
                <c:pt idx="12">
                  <c:v>-435.57823859214949</c:v>
                </c:pt>
                <c:pt idx="13">
                  <c:v>0</c:v>
                </c:pt>
                <c:pt idx="14">
                  <c:v>412.6045356523104</c:v>
                </c:pt>
                <c:pt idx="15">
                  <c:v>436.04618410490576</c:v>
                </c:pt>
                <c:pt idx="16">
                  <c:v>508.10716504668466</c:v>
                </c:pt>
                <c:pt idx="17">
                  <c:v>543.98858499903668</c:v>
                </c:pt>
                <c:pt idx="18">
                  <c:v>579.1353908235526</c:v>
                </c:pt>
                <c:pt idx="19">
                  <c:v>812.2528852120704</c:v>
                </c:pt>
                <c:pt idx="20">
                  <c:v>861.71899570230664</c:v>
                </c:pt>
                <c:pt idx="21">
                  <c:v>1101.4589275041983</c:v>
                </c:pt>
                <c:pt idx="22">
                  <c:v>1146.5540892053646</c:v>
                </c:pt>
                <c:pt idx="23">
                  <c:v>1307.3594415326261</c:v>
                </c:pt>
                <c:pt idx="24">
                  <c:v>1639.721641420052</c:v>
                </c:pt>
              </c:numCache>
            </c:numRef>
          </c:xVal>
          <c:yVal>
            <c:numRef>
              <c:f>Sheet1!$D$3:$D$27</c:f>
              <c:numCache>
                <c:formatCode>0.00</c:formatCode>
                <c:ptCount val="25"/>
                <c:pt idx="0">
                  <c:v>653.67972076631304</c:v>
                </c:pt>
                <c:pt idx="1">
                  <c:v>645.32720340182141</c:v>
                </c:pt>
                <c:pt idx="2">
                  <c:v>577.13579982807869</c:v>
                </c:pt>
                <c:pt idx="3">
                  <c:v>541.75948361838823</c:v>
                </c:pt>
                <c:pt idx="4">
                  <c:v>429.19839575837852</c:v>
                </c:pt>
                <c:pt idx="5">
                  <c:v>404.00801687194763</c:v>
                </c:pt>
                <c:pt idx="6">
                  <c:v>365.30928899089787</c:v>
                </c:pt>
                <c:pt idx="7">
                  <c:v>329.84387587257703</c:v>
                </c:pt>
                <c:pt idx="8">
                  <c:v>579.1353908235526</c:v>
                </c:pt>
                <c:pt idx="9">
                  <c:v>547.19529202260151</c:v>
                </c:pt>
                <c:pt idx="10">
                  <c:v>490.53056951010416</c:v>
                </c:pt>
                <c:pt idx="11">
                  <c:v>445.39729346376146</c:v>
                </c:pt>
                <c:pt idx="12">
                  <c:v>435.57823859214949</c:v>
                </c:pt>
                <c:pt idx="13">
                  <c:v>0</c:v>
                </c:pt>
                <c:pt idx="14">
                  <c:v>412.6045356523104</c:v>
                </c:pt>
                <c:pt idx="15">
                  <c:v>436.04618410490576</c:v>
                </c:pt>
                <c:pt idx="16">
                  <c:v>508.10716504668466</c:v>
                </c:pt>
                <c:pt idx="17">
                  <c:v>543.98858499903668</c:v>
                </c:pt>
                <c:pt idx="18">
                  <c:v>579.1353908235526</c:v>
                </c:pt>
                <c:pt idx="19">
                  <c:v>406.1264426060352</c:v>
                </c:pt>
                <c:pt idx="20">
                  <c:v>430.85949785115332</c:v>
                </c:pt>
                <c:pt idx="21">
                  <c:v>550.72946375209915</c:v>
                </c:pt>
                <c:pt idx="22">
                  <c:v>573.27704460268228</c:v>
                </c:pt>
                <c:pt idx="23">
                  <c:v>653.67972076631304</c:v>
                </c:pt>
                <c:pt idx="24">
                  <c:v>819.86082071002602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088408"/>
        <c:axId val="332089976"/>
      </c:scatterChart>
      <c:valAx>
        <c:axId val="33208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n-US" altLang="ja-JP"/>
                  <a:t>dsin</a:t>
                </a:r>
                <a:r>
                  <a:rPr lang="el-GR" altLang="ja-JP"/>
                  <a:t>θ</a:t>
                </a:r>
              </a:p>
            </c:rich>
          </c:tx>
          <c:layout>
            <c:manualLayout>
              <c:xMode val="edge"/>
              <c:yMode val="edge"/>
              <c:x val="0.39402278474966229"/>
              <c:y val="0.9457555338349544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32089976"/>
        <c:crosses val="autoZero"/>
        <c:crossBetween val="midCat"/>
      </c:valAx>
      <c:valAx>
        <c:axId val="332089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el-GR" altLang="ja-JP"/>
                  <a:t>λ</a:t>
                </a:r>
              </a:p>
            </c:rich>
          </c:tx>
          <c:layout>
            <c:manualLayout>
              <c:xMode val="edge"/>
              <c:yMode val="edge"/>
              <c:x val="3.1250082928421491E-2"/>
              <c:y val="0.50235892445597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320884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353500640870843"/>
          <c:y val="0.47759475212363661"/>
          <c:w val="7.8804556949932464E-2"/>
          <c:h val="2.71226649354163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portrait" horizontalDpi="0" verticalDpi="0"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1" bottom="1" header="0.51200000000000001" footer="0.51200000000000001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9750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18</xdr:row>
      <xdr:rowOff>44450</xdr:rowOff>
    </xdr:from>
    <xdr:to>
      <xdr:col>34</xdr:col>
      <xdr:colOff>330200</xdr:colOff>
      <xdr:row>50</xdr:row>
      <xdr:rowOff>139700</xdr:rowOff>
    </xdr:to>
    <xdr:graphicFrame macro="">
      <xdr:nvGraphicFramePr>
        <xdr:cNvPr id="1026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9</xdr:col>
      <xdr:colOff>406400</xdr:colOff>
      <xdr:row>35</xdr:row>
      <xdr:rowOff>101600</xdr:rowOff>
    </xdr:to>
    <xdr:graphicFrame macro="">
      <xdr:nvGraphicFramePr>
        <xdr:cNvPr id="2049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0.52813</cdr:x>
      <cdr:y>0.1929</cdr:y>
    </cdr:from>
    <cdr:to>
      <cdr:x>0.68025</cdr:x>
      <cdr:y>0.55494</cdr:y>
    </cdr:to>
    <cdr:sp macro="" textlink="">
      <cdr:nvSpPr>
        <cdr:cNvPr id="307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471603" y="1039946"/>
          <a:ext cx="711933" cy="1951844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0.37991</cdr:x>
      <cdr:y>0.55494</cdr:y>
    </cdr:from>
    <cdr:to>
      <cdr:x>0.52813</cdr:x>
      <cdr:y>0.90718</cdr:y>
    </cdr:to>
    <cdr:sp macro="" textlink="">
      <cdr:nvSpPr>
        <cdr:cNvPr id="307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77983" y="2991790"/>
          <a:ext cx="693620" cy="189894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0.45426</cdr:x>
      <cdr:y>0.4036</cdr:y>
    </cdr:from>
    <cdr:to>
      <cdr:x>0.48704</cdr:x>
      <cdr:y>0.55494</cdr:y>
    </cdr:to>
    <cdr:sp macro="" textlink="">
      <cdr:nvSpPr>
        <cdr:cNvPr id="307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2125937" y="2175877"/>
          <a:ext cx="153375" cy="81591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0.37991</cdr:x>
      <cdr:y>0.54391</cdr:y>
    </cdr:from>
    <cdr:to>
      <cdr:x>0.45426</cdr:x>
      <cdr:y>0.90718</cdr:y>
    </cdr:to>
    <cdr:sp macro="" textlink="">
      <cdr:nvSpPr>
        <cdr:cNvPr id="3077" name="Line 5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1777983" y="2932282"/>
          <a:ext cx="347954" cy="195845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0.27328</cdr:x>
      <cdr:y>0.4036</cdr:y>
    </cdr:from>
    <cdr:to>
      <cdr:x>0.30214</cdr:x>
      <cdr:y>0.52894</cdr:y>
    </cdr:to>
    <cdr:sp macro="" textlink="">
      <cdr:nvSpPr>
        <cdr:cNvPr id="3078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78942" y="2175877"/>
          <a:ext cx="135062" cy="675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0.30214</cdr:x>
      <cdr:y>0.52894</cdr:y>
    </cdr:from>
    <cdr:to>
      <cdr:x>0.37991</cdr:x>
      <cdr:y>0.90718</cdr:y>
    </cdr:to>
    <cdr:sp macro="" textlink="">
      <cdr:nvSpPr>
        <cdr:cNvPr id="3079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414004" y="2851617"/>
          <a:ext cx="363979" cy="203912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0.14121</cdr:x>
      <cdr:y>0.33713</cdr:y>
    </cdr:from>
    <cdr:to>
      <cdr:x>0.25738</cdr:x>
      <cdr:y>0.62142</cdr:y>
    </cdr:to>
    <cdr:sp macro="" textlink="">
      <cdr:nvSpPr>
        <cdr:cNvPr id="3080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660865" y="1817510"/>
          <a:ext cx="543679" cy="153264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0.25738</cdr:x>
      <cdr:y>0.62142</cdr:y>
    </cdr:from>
    <cdr:to>
      <cdr:x>0.37991</cdr:x>
      <cdr:y>0.90718</cdr:y>
    </cdr:to>
    <cdr:sp macro="" textlink="">
      <cdr:nvSpPr>
        <cdr:cNvPr id="3081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1204544" y="3350157"/>
          <a:ext cx="573439" cy="15405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abSelected="1" topLeftCell="K24" zoomScale="75" workbookViewId="0">
      <selection activeCell="R30" sqref="R30:R44"/>
    </sheetView>
  </sheetViews>
  <sheetFormatPr defaultRowHeight="13" x14ac:dyDescent="0.2"/>
  <cols>
    <col min="1" max="1" width="5.90625" bestFit="1" customWidth="1"/>
    <col min="2" max="2" width="17" bestFit="1" customWidth="1"/>
    <col min="3" max="3" width="9.26953125" bestFit="1" customWidth="1"/>
    <col min="4" max="4" width="15.90625" bestFit="1" customWidth="1"/>
    <col min="5" max="5" width="15.26953125" bestFit="1" customWidth="1"/>
    <col min="6" max="9" width="13.453125" bestFit="1" customWidth="1"/>
    <col min="11" max="11" width="7.08984375" bestFit="1" customWidth="1"/>
    <col min="12" max="12" width="11.453125" bestFit="1" customWidth="1"/>
    <col min="13" max="13" width="21.453125" bestFit="1" customWidth="1"/>
    <col min="14" max="14" width="7" bestFit="1" customWidth="1"/>
    <col min="15" max="15" width="17.26953125" bestFit="1" customWidth="1"/>
    <col min="16" max="16" width="20.36328125" bestFit="1" customWidth="1"/>
    <col min="17" max="17" width="17.08984375" bestFit="1" customWidth="1"/>
    <col min="18" max="18" width="20.7265625" bestFit="1" customWidth="1"/>
    <col min="19" max="19" width="10.453125" bestFit="1" customWidth="1"/>
  </cols>
  <sheetData>
    <row r="1" spans="1:12" x14ac:dyDescent="0.2">
      <c r="A1" t="s">
        <v>1</v>
      </c>
    </row>
    <row r="2" spans="1:12" x14ac:dyDescent="0.2">
      <c r="A2" s="3" t="s">
        <v>0</v>
      </c>
      <c r="B2" s="3" t="s">
        <v>30</v>
      </c>
      <c r="C2" s="3" t="s">
        <v>22</v>
      </c>
      <c r="D2" s="3" t="s">
        <v>31</v>
      </c>
      <c r="E2" s="3"/>
      <c r="F2" s="3"/>
      <c r="G2" s="3"/>
      <c r="H2" s="3"/>
      <c r="I2" s="4" t="s">
        <v>23</v>
      </c>
      <c r="J2" s="3" t="s">
        <v>28</v>
      </c>
      <c r="K2" s="3" t="s">
        <v>24</v>
      </c>
      <c r="L2" s="12"/>
    </row>
    <row r="3" spans="1:12" x14ac:dyDescent="0.2">
      <c r="A3" s="4" t="s">
        <v>2</v>
      </c>
      <c r="B3" s="3">
        <v>-2</v>
      </c>
      <c r="C3" s="5">
        <f t="shared" ref="C3:C27" si="0">SIN(K3)</f>
        <v>-0.78441566491957559</v>
      </c>
      <c r="D3" s="5">
        <f t="shared" ref="D3:D15" si="1">J3/B3</f>
        <v>653.67972076631304</v>
      </c>
      <c r="E3" s="3"/>
      <c r="F3" s="3">
        <v>148</v>
      </c>
      <c r="G3" s="3">
        <v>20</v>
      </c>
      <c r="H3" s="5">
        <f t="shared" ref="H3:H27" si="2">(G3/30)*0.5</f>
        <v>0.33333333333333331</v>
      </c>
      <c r="I3" s="6">
        <f t="shared" ref="I3:I26" si="3">(F3+H3)-200</f>
        <v>-51.666666666666657</v>
      </c>
      <c r="J3" s="5">
        <f t="shared" ref="J3:J27" si="4">(1/600)*0.001*C3*1000000000</f>
        <v>-1307.3594415326261</v>
      </c>
      <c r="K3" s="5">
        <f t="shared" ref="K3:K27" si="5">RADIANS(I3)</f>
        <v>-0.90175344686373682</v>
      </c>
      <c r="L3" s="13"/>
    </row>
    <row r="4" spans="1:12" x14ac:dyDescent="0.2">
      <c r="A4" s="4" t="s">
        <v>3</v>
      </c>
      <c r="B4" s="3">
        <v>-2</v>
      </c>
      <c r="C4" s="5">
        <f t="shared" si="0"/>
        <v>-0.77439264408218556</v>
      </c>
      <c r="D4" s="5">
        <f t="shared" si="1"/>
        <v>645.32720340182141</v>
      </c>
      <c r="E4" s="3"/>
      <c r="F4" s="3">
        <v>149</v>
      </c>
      <c r="G4" s="3">
        <v>15</v>
      </c>
      <c r="H4" s="5">
        <f t="shared" si="2"/>
        <v>0.25</v>
      </c>
      <c r="I4" s="6">
        <f t="shared" si="3"/>
        <v>-50.75</v>
      </c>
      <c r="J4" s="5">
        <f t="shared" si="4"/>
        <v>-1290.6544068036428</v>
      </c>
      <c r="K4" s="5">
        <f t="shared" si="5"/>
        <v>-0.8857545953871222</v>
      </c>
      <c r="L4" s="13"/>
    </row>
    <row r="5" spans="1:12" x14ac:dyDescent="0.2">
      <c r="A5" s="4" t="s">
        <v>4</v>
      </c>
      <c r="B5" s="3">
        <v>-2</v>
      </c>
      <c r="C5" s="5">
        <f t="shared" si="0"/>
        <v>-0.69256295979369431</v>
      </c>
      <c r="D5" s="5">
        <f t="shared" si="1"/>
        <v>577.13579982807869</v>
      </c>
      <c r="E5" s="3">
        <v>576.96</v>
      </c>
      <c r="F5" s="3">
        <v>156</v>
      </c>
      <c r="G5" s="3">
        <v>10</v>
      </c>
      <c r="H5" s="5">
        <f t="shared" si="2"/>
        <v>0.16666666666666666</v>
      </c>
      <c r="I5" s="6">
        <f t="shared" si="3"/>
        <v>-43.833333333333343</v>
      </c>
      <c r="J5" s="5">
        <f t="shared" si="4"/>
        <v>-1154.2715996561574</v>
      </c>
      <c r="K5" s="5">
        <f t="shared" si="5"/>
        <v>-0.765035988790848</v>
      </c>
      <c r="L5" s="13"/>
    </row>
    <row r="6" spans="1:12" x14ac:dyDescent="0.2">
      <c r="A6" s="4" t="s">
        <v>5</v>
      </c>
      <c r="B6" s="3">
        <v>-2</v>
      </c>
      <c r="C6" s="5">
        <f t="shared" si="0"/>
        <v>-0.65011138034206573</v>
      </c>
      <c r="D6" s="5">
        <f t="shared" si="1"/>
        <v>541.75948361838823</v>
      </c>
      <c r="E6" s="3">
        <v>546.07000000000005</v>
      </c>
      <c r="F6" s="3">
        <v>159</v>
      </c>
      <c r="G6" s="3">
        <v>27</v>
      </c>
      <c r="H6" s="5">
        <f t="shared" si="2"/>
        <v>0.45</v>
      </c>
      <c r="I6" s="6">
        <f t="shared" si="3"/>
        <v>-40.550000000000011</v>
      </c>
      <c r="J6" s="5">
        <f t="shared" si="4"/>
        <v>-1083.5189672367765</v>
      </c>
      <c r="K6" s="5">
        <f t="shared" si="5"/>
        <v>-0.70773101168370078</v>
      </c>
      <c r="L6" s="13"/>
    </row>
    <row r="7" spans="1:12" x14ac:dyDescent="0.2">
      <c r="A7" s="4" t="s">
        <v>2</v>
      </c>
      <c r="B7" s="3">
        <v>-2</v>
      </c>
      <c r="C7" s="5">
        <f t="shared" si="0"/>
        <v>-0.51503807491005416</v>
      </c>
      <c r="D7" s="5">
        <f t="shared" si="1"/>
        <v>429.19839575837852</v>
      </c>
      <c r="E7" s="3"/>
      <c r="F7" s="3">
        <v>168.5</v>
      </c>
      <c r="G7" s="3">
        <v>30</v>
      </c>
      <c r="H7" s="5">
        <f t="shared" si="2"/>
        <v>0.5</v>
      </c>
      <c r="I7" s="6">
        <f t="shared" si="3"/>
        <v>-31</v>
      </c>
      <c r="J7" s="5">
        <f t="shared" si="4"/>
        <v>-858.39679151675705</v>
      </c>
      <c r="K7" s="5">
        <f t="shared" si="5"/>
        <v>-0.54105206811824214</v>
      </c>
      <c r="L7" s="13"/>
    </row>
    <row r="8" spans="1:12" x14ac:dyDescent="0.2">
      <c r="A8" s="4" t="s">
        <v>2</v>
      </c>
      <c r="B8" s="3">
        <v>-2</v>
      </c>
      <c r="C8" s="5">
        <f t="shared" si="0"/>
        <v>-0.48480962024633706</v>
      </c>
      <c r="D8" s="5">
        <f t="shared" si="1"/>
        <v>404.00801687194763</v>
      </c>
      <c r="E8" s="3">
        <v>404.66</v>
      </c>
      <c r="F8" s="3">
        <v>171</v>
      </c>
      <c r="G8" s="3"/>
      <c r="H8" s="5">
        <f t="shared" si="2"/>
        <v>0</v>
      </c>
      <c r="I8" s="6">
        <f t="shared" si="3"/>
        <v>-29</v>
      </c>
      <c r="J8" s="5">
        <f t="shared" si="4"/>
        <v>-808.01603374389526</v>
      </c>
      <c r="K8" s="5">
        <f t="shared" si="5"/>
        <v>-0.50614548307835561</v>
      </c>
      <c r="L8" s="13"/>
    </row>
    <row r="9" spans="1:12" x14ac:dyDescent="0.2">
      <c r="A9" s="4" t="s">
        <v>6</v>
      </c>
      <c r="B9" s="3">
        <v>-2</v>
      </c>
      <c r="C9" s="5">
        <f t="shared" si="0"/>
        <v>-0.4383711467890774</v>
      </c>
      <c r="D9" s="5">
        <f t="shared" si="1"/>
        <v>365.30928899089787</v>
      </c>
      <c r="E9" s="3">
        <v>407.78</v>
      </c>
      <c r="F9" s="3">
        <v>174</v>
      </c>
      <c r="G9" s="3"/>
      <c r="H9" s="5">
        <f t="shared" si="2"/>
        <v>0</v>
      </c>
      <c r="I9" s="6">
        <f t="shared" si="3"/>
        <v>-26</v>
      </c>
      <c r="J9" s="5">
        <f t="shared" si="4"/>
        <v>-730.61857798179574</v>
      </c>
      <c r="K9" s="5">
        <f t="shared" si="5"/>
        <v>-0.4537856055185257</v>
      </c>
      <c r="L9" s="13"/>
    </row>
    <row r="10" spans="1:12" x14ac:dyDescent="0.2">
      <c r="A10" s="4" t="s">
        <v>2</v>
      </c>
      <c r="B10" s="3">
        <v>-2</v>
      </c>
      <c r="C10" s="5">
        <f t="shared" si="0"/>
        <v>-0.3958126510470924</v>
      </c>
      <c r="D10" s="5">
        <f t="shared" si="1"/>
        <v>329.84387587257703</v>
      </c>
      <c r="E10" s="3"/>
      <c r="F10" s="3">
        <v>176.5</v>
      </c>
      <c r="G10" s="3">
        <v>11</v>
      </c>
      <c r="H10" s="5">
        <f t="shared" si="2"/>
        <v>0.18333333333333332</v>
      </c>
      <c r="I10" s="6">
        <f t="shared" si="3"/>
        <v>-23.316666666666663</v>
      </c>
      <c r="J10" s="5">
        <f t="shared" si="4"/>
        <v>-659.68775174515406</v>
      </c>
      <c r="K10" s="5">
        <f t="shared" si="5"/>
        <v>-0.40695260392334442</v>
      </c>
      <c r="L10" s="13"/>
    </row>
    <row r="11" spans="1:12" x14ac:dyDescent="0.2">
      <c r="A11" s="4" t="s">
        <v>7</v>
      </c>
      <c r="B11" s="3">
        <v>-1</v>
      </c>
      <c r="C11" s="5">
        <f t="shared" si="0"/>
        <v>-0.34748123449413154</v>
      </c>
      <c r="D11" s="5">
        <f t="shared" si="1"/>
        <v>579.1353908235526</v>
      </c>
      <c r="E11" s="3">
        <v>579.07000000000005</v>
      </c>
      <c r="F11" s="3">
        <v>179.5</v>
      </c>
      <c r="G11" s="3">
        <v>10</v>
      </c>
      <c r="H11" s="5">
        <f t="shared" si="2"/>
        <v>0.16666666666666666</v>
      </c>
      <c r="I11" s="6">
        <f t="shared" si="3"/>
        <v>-20.333333333333343</v>
      </c>
      <c r="J11" s="5">
        <f t="shared" si="4"/>
        <v>-579.1353908235526</v>
      </c>
      <c r="K11" s="5">
        <f t="shared" si="5"/>
        <v>-0.35488361457218048</v>
      </c>
      <c r="L11" s="13"/>
    </row>
    <row r="12" spans="1:12" x14ac:dyDescent="0.2">
      <c r="A12" s="4" t="s">
        <v>6</v>
      </c>
      <c r="B12" s="3">
        <v>-1</v>
      </c>
      <c r="C12" s="5">
        <f t="shared" si="0"/>
        <v>-0.32831717521356085</v>
      </c>
      <c r="D12" s="5">
        <f t="shared" si="1"/>
        <v>547.19529202260151</v>
      </c>
      <c r="E12" s="3">
        <v>546.07000000000005</v>
      </c>
      <c r="F12" s="3">
        <v>180.5</v>
      </c>
      <c r="G12" s="3">
        <v>20</v>
      </c>
      <c r="H12" s="5">
        <f t="shared" si="2"/>
        <v>0.33333333333333331</v>
      </c>
      <c r="I12" s="6">
        <f t="shared" si="3"/>
        <v>-19.166666666666657</v>
      </c>
      <c r="J12" s="5">
        <f t="shared" si="4"/>
        <v>-547.19529202260151</v>
      </c>
      <c r="K12" s="5">
        <f t="shared" si="5"/>
        <v>-0.33452143996557965</v>
      </c>
      <c r="L12" s="13"/>
    </row>
    <row r="13" spans="1:12" x14ac:dyDescent="0.2">
      <c r="A13" s="4" t="s">
        <v>8</v>
      </c>
      <c r="B13" s="3">
        <v>-1</v>
      </c>
      <c r="C13" s="5">
        <f t="shared" si="0"/>
        <v>-0.29431834170606241</v>
      </c>
      <c r="D13" s="5">
        <f t="shared" si="1"/>
        <v>490.53056951010416</v>
      </c>
      <c r="E13" s="3">
        <v>491.61</v>
      </c>
      <c r="F13" s="3">
        <v>182.5</v>
      </c>
      <c r="G13" s="3">
        <v>23</v>
      </c>
      <c r="H13" s="5">
        <f t="shared" si="2"/>
        <v>0.38333333333333336</v>
      </c>
      <c r="I13" s="6">
        <f t="shared" si="3"/>
        <v>-17.116666666666674</v>
      </c>
      <c r="J13" s="5">
        <f t="shared" si="4"/>
        <v>-490.53056951010416</v>
      </c>
      <c r="K13" s="5">
        <f t="shared" si="5"/>
        <v>-0.29874219029969623</v>
      </c>
      <c r="L13" s="13"/>
    </row>
    <row r="14" spans="1:12" x14ac:dyDescent="0.2">
      <c r="A14" s="4" t="s">
        <v>9</v>
      </c>
      <c r="B14" s="3">
        <v>-1</v>
      </c>
      <c r="C14" s="5">
        <f t="shared" si="0"/>
        <v>-0.26723837607825685</v>
      </c>
      <c r="D14" s="5">
        <f t="shared" si="1"/>
        <v>445.39729346376146</v>
      </c>
      <c r="E14" s="3"/>
      <c r="F14" s="3">
        <v>184.5</v>
      </c>
      <c r="G14" s="3"/>
      <c r="H14" s="5">
        <f t="shared" si="2"/>
        <v>0</v>
      </c>
      <c r="I14" s="6">
        <f t="shared" si="3"/>
        <v>-15.5</v>
      </c>
      <c r="J14" s="5">
        <f t="shared" si="4"/>
        <v>-445.39729346376146</v>
      </c>
      <c r="K14" s="5">
        <f t="shared" si="5"/>
        <v>-0.27052603405912107</v>
      </c>
      <c r="L14" s="13"/>
    </row>
    <row r="15" spans="1:12" x14ac:dyDescent="0.2">
      <c r="A15" s="4" t="s">
        <v>10</v>
      </c>
      <c r="B15" s="3">
        <v>-1</v>
      </c>
      <c r="C15" s="5">
        <f t="shared" si="0"/>
        <v>-0.26134694315528967</v>
      </c>
      <c r="D15" s="5">
        <f t="shared" si="1"/>
        <v>435.57823859214949</v>
      </c>
      <c r="E15" s="3">
        <v>435.83</v>
      </c>
      <c r="F15" s="3">
        <v>184.5</v>
      </c>
      <c r="G15" s="3">
        <v>21</v>
      </c>
      <c r="H15" s="5">
        <f t="shared" si="2"/>
        <v>0.35</v>
      </c>
      <c r="I15" s="6">
        <f t="shared" si="3"/>
        <v>-15.150000000000006</v>
      </c>
      <c r="J15" s="5">
        <f t="shared" si="4"/>
        <v>-435.57823859214949</v>
      </c>
      <c r="K15" s="5">
        <f t="shared" si="5"/>
        <v>-0.26441738167714102</v>
      </c>
      <c r="L15" s="13"/>
    </row>
    <row r="16" spans="1:12" x14ac:dyDescent="0.2">
      <c r="A16" s="4" t="s">
        <v>6</v>
      </c>
      <c r="B16" s="3">
        <v>0</v>
      </c>
      <c r="C16" s="5">
        <f t="shared" si="0"/>
        <v>0</v>
      </c>
      <c r="D16" s="5">
        <v>0</v>
      </c>
      <c r="E16" s="3"/>
      <c r="F16" s="3">
        <v>200</v>
      </c>
      <c r="G16" s="3"/>
      <c r="H16" s="5">
        <f t="shared" si="2"/>
        <v>0</v>
      </c>
      <c r="I16" s="6">
        <f t="shared" si="3"/>
        <v>0</v>
      </c>
      <c r="J16" s="5">
        <f t="shared" si="4"/>
        <v>0</v>
      </c>
      <c r="K16" s="5">
        <f t="shared" si="5"/>
        <v>0</v>
      </c>
      <c r="L16" s="13"/>
    </row>
    <row r="17" spans="1:18" x14ac:dyDescent="0.2">
      <c r="A17" s="4" t="s">
        <v>13</v>
      </c>
      <c r="B17" s="3">
        <v>1</v>
      </c>
      <c r="C17" s="5">
        <f t="shared" si="0"/>
        <v>0.24756272139138621</v>
      </c>
      <c r="D17" s="5">
        <f t="shared" ref="D17:D27" si="6">J17/B17</f>
        <v>412.6045356523104</v>
      </c>
      <c r="E17" s="3"/>
      <c r="F17" s="3">
        <v>214</v>
      </c>
      <c r="G17" s="3">
        <v>20</v>
      </c>
      <c r="H17" s="5">
        <f t="shared" si="2"/>
        <v>0.33333333333333331</v>
      </c>
      <c r="I17" s="6">
        <f t="shared" si="3"/>
        <v>14.333333333333343</v>
      </c>
      <c r="J17" s="5">
        <f t="shared" si="4"/>
        <v>412.6045356523104</v>
      </c>
      <c r="K17" s="5">
        <f t="shared" si="5"/>
        <v>0.25016385945252073</v>
      </c>
      <c r="L17" s="13"/>
    </row>
    <row r="18" spans="1:18" x14ac:dyDescent="0.2">
      <c r="A18" s="4" t="s">
        <v>10</v>
      </c>
      <c r="B18" s="3">
        <v>1</v>
      </c>
      <c r="C18" s="5">
        <f t="shared" si="0"/>
        <v>0.26162771046294342</v>
      </c>
      <c r="D18" s="5">
        <f t="shared" si="6"/>
        <v>436.04618410490576</v>
      </c>
      <c r="E18" s="3">
        <v>435.83</v>
      </c>
      <c r="F18" s="3">
        <v>215</v>
      </c>
      <c r="G18" s="3">
        <v>10</v>
      </c>
      <c r="H18" s="5">
        <f t="shared" si="2"/>
        <v>0.16666666666666666</v>
      </c>
      <c r="I18" s="6">
        <f t="shared" si="3"/>
        <v>15.166666666666657</v>
      </c>
      <c r="J18" s="5">
        <f t="shared" si="4"/>
        <v>436.04618410490576</v>
      </c>
      <c r="K18" s="5">
        <f t="shared" si="5"/>
        <v>0.26470826988580648</v>
      </c>
      <c r="L18" s="13"/>
    </row>
    <row r="19" spans="1:18" x14ac:dyDescent="0.2">
      <c r="A19" s="4" t="s">
        <v>6</v>
      </c>
      <c r="B19" s="3">
        <v>1</v>
      </c>
      <c r="C19" s="5">
        <f t="shared" si="0"/>
        <v>0.30486429902801077</v>
      </c>
      <c r="D19" s="5">
        <f t="shared" si="6"/>
        <v>508.10716504668466</v>
      </c>
      <c r="E19" s="3"/>
      <c r="F19" s="3">
        <v>217.5</v>
      </c>
      <c r="G19" s="3">
        <v>15</v>
      </c>
      <c r="H19" s="5">
        <f t="shared" si="2"/>
        <v>0.25</v>
      </c>
      <c r="I19" s="6">
        <f t="shared" si="3"/>
        <v>17.75</v>
      </c>
      <c r="J19" s="5">
        <f t="shared" si="4"/>
        <v>508.10716504668466</v>
      </c>
      <c r="K19" s="5">
        <f t="shared" si="5"/>
        <v>0.30979594222899348</v>
      </c>
      <c r="L19" s="13"/>
    </row>
    <row r="20" spans="1:18" x14ac:dyDescent="0.2">
      <c r="A20" s="4" t="s">
        <v>5</v>
      </c>
      <c r="B20" s="3">
        <v>1</v>
      </c>
      <c r="C20" s="5">
        <f t="shared" si="0"/>
        <v>0.32639315099942195</v>
      </c>
      <c r="D20" s="5">
        <f t="shared" si="6"/>
        <v>543.98858499903668</v>
      </c>
      <c r="E20" s="3">
        <v>546.07000000000005</v>
      </c>
      <c r="F20" s="3">
        <v>219</v>
      </c>
      <c r="G20" s="3">
        <v>3</v>
      </c>
      <c r="H20" s="5">
        <f t="shared" si="2"/>
        <v>0.05</v>
      </c>
      <c r="I20" s="6">
        <f t="shared" si="3"/>
        <v>19.050000000000011</v>
      </c>
      <c r="J20" s="5">
        <f t="shared" si="4"/>
        <v>543.98858499903668</v>
      </c>
      <c r="K20" s="5">
        <f t="shared" si="5"/>
        <v>0.33248522250491996</v>
      </c>
      <c r="L20" s="13"/>
    </row>
    <row r="21" spans="1:18" x14ac:dyDescent="0.2">
      <c r="A21" s="4" t="s">
        <v>11</v>
      </c>
      <c r="B21" s="3">
        <v>1</v>
      </c>
      <c r="C21" s="5">
        <f t="shared" si="0"/>
        <v>0.34748123449413154</v>
      </c>
      <c r="D21" s="5">
        <f t="shared" si="6"/>
        <v>579.1353908235526</v>
      </c>
      <c r="E21" s="3">
        <v>576.96</v>
      </c>
      <c r="F21" s="3">
        <v>220</v>
      </c>
      <c r="G21" s="3">
        <v>20</v>
      </c>
      <c r="H21" s="5">
        <f t="shared" si="2"/>
        <v>0.33333333333333331</v>
      </c>
      <c r="I21" s="6">
        <f t="shared" si="3"/>
        <v>20.333333333333343</v>
      </c>
      <c r="J21" s="5">
        <f t="shared" si="4"/>
        <v>579.1353908235526</v>
      </c>
      <c r="K21" s="5">
        <f t="shared" si="5"/>
        <v>0.35488361457218048</v>
      </c>
      <c r="L21" s="13"/>
    </row>
    <row r="22" spans="1:18" x14ac:dyDescent="0.2">
      <c r="A22" s="4" t="s">
        <v>2</v>
      </c>
      <c r="B22" s="3">
        <v>2</v>
      </c>
      <c r="C22" s="5">
        <f t="shared" si="0"/>
        <v>0.48735173112724217</v>
      </c>
      <c r="D22" s="5">
        <f t="shared" si="6"/>
        <v>406.1264426060352</v>
      </c>
      <c r="E22" s="3">
        <v>407.78</v>
      </c>
      <c r="F22" s="3">
        <v>229</v>
      </c>
      <c r="G22" s="3">
        <v>10</v>
      </c>
      <c r="H22" s="5">
        <f t="shared" si="2"/>
        <v>0.16666666666666666</v>
      </c>
      <c r="I22" s="6">
        <f t="shared" si="3"/>
        <v>29.166666666666657</v>
      </c>
      <c r="J22" s="5">
        <f t="shared" si="4"/>
        <v>812.2528852120704</v>
      </c>
      <c r="K22" s="5">
        <f t="shared" si="5"/>
        <v>0.50905436516501257</v>
      </c>
      <c r="L22" s="13"/>
    </row>
    <row r="23" spans="1:18" x14ac:dyDescent="0.2">
      <c r="A23" s="4" t="s">
        <v>2</v>
      </c>
      <c r="B23" s="3">
        <v>2</v>
      </c>
      <c r="C23" s="5">
        <f t="shared" si="0"/>
        <v>0.51703139742138393</v>
      </c>
      <c r="D23" s="5">
        <f t="shared" si="6"/>
        <v>430.85949785115332</v>
      </c>
      <c r="E23" s="3">
        <v>435.83</v>
      </c>
      <c r="F23" s="3">
        <v>231</v>
      </c>
      <c r="G23" s="3">
        <v>8</v>
      </c>
      <c r="H23" s="5">
        <f t="shared" si="2"/>
        <v>0.13333333333333333</v>
      </c>
      <c r="I23" s="6">
        <f t="shared" si="3"/>
        <v>31.133333333333326</v>
      </c>
      <c r="J23" s="5">
        <f t="shared" si="4"/>
        <v>861.71899570230664</v>
      </c>
      <c r="K23" s="5">
        <f t="shared" si="5"/>
        <v>0.54337917378756784</v>
      </c>
      <c r="L23" s="13"/>
    </row>
    <row r="24" spans="1:18" x14ac:dyDescent="0.2">
      <c r="A24" s="4" t="s">
        <v>6</v>
      </c>
      <c r="B24" s="3">
        <v>2</v>
      </c>
      <c r="C24" s="5">
        <f t="shared" si="0"/>
        <v>0.66087535650251883</v>
      </c>
      <c r="D24" s="5">
        <f t="shared" si="6"/>
        <v>550.72946375209915</v>
      </c>
      <c r="E24" s="3">
        <v>546.07000000000005</v>
      </c>
      <c r="F24" s="3">
        <v>241</v>
      </c>
      <c r="G24" s="3">
        <v>22</v>
      </c>
      <c r="H24" s="5">
        <f t="shared" si="2"/>
        <v>0.36666666666666664</v>
      </c>
      <c r="I24" s="6">
        <f t="shared" si="3"/>
        <v>41.366666666666674</v>
      </c>
      <c r="J24" s="5">
        <f t="shared" si="4"/>
        <v>1101.4589275041983</v>
      </c>
      <c r="K24" s="5">
        <f t="shared" si="5"/>
        <v>0.72198453390832107</v>
      </c>
      <c r="L24" s="13"/>
    </row>
    <row r="25" spans="1:18" x14ac:dyDescent="0.2">
      <c r="A25" s="4" t="s">
        <v>12</v>
      </c>
      <c r="B25" s="3">
        <v>2</v>
      </c>
      <c r="C25" s="5">
        <f t="shared" si="0"/>
        <v>0.68793245352321863</v>
      </c>
      <c r="D25" s="5">
        <f t="shared" si="6"/>
        <v>573.27704460268228</v>
      </c>
      <c r="E25" s="3">
        <v>576.96</v>
      </c>
      <c r="F25" s="3">
        <v>243</v>
      </c>
      <c r="G25" s="3">
        <v>28</v>
      </c>
      <c r="H25" s="5">
        <f t="shared" si="2"/>
        <v>0.46666666666666667</v>
      </c>
      <c r="I25" s="6">
        <f t="shared" si="3"/>
        <v>43.466666666666669</v>
      </c>
      <c r="J25" s="5">
        <f t="shared" si="4"/>
        <v>1146.5540892053646</v>
      </c>
      <c r="K25" s="5">
        <f t="shared" si="5"/>
        <v>0.75863644820020193</v>
      </c>
      <c r="L25" s="13"/>
    </row>
    <row r="26" spans="1:18" x14ac:dyDescent="0.2">
      <c r="A26" s="4" t="s">
        <v>2</v>
      </c>
      <c r="B26" s="3">
        <v>2</v>
      </c>
      <c r="C26" s="5">
        <f t="shared" si="0"/>
        <v>0.78441566491957559</v>
      </c>
      <c r="D26" s="5">
        <f t="shared" si="6"/>
        <v>653.67972076631304</v>
      </c>
      <c r="E26" s="3"/>
      <c r="F26" s="3">
        <v>251.5</v>
      </c>
      <c r="G26" s="3">
        <v>10</v>
      </c>
      <c r="H26" s="5">
        <f t="shared" si="2"/>
        <v>0.16666666666666666</v>
      </c>
      <c r="I26" s="6">
        <f t="shared" si="3"/>
        <v>51.666666666666657</v>
      </c>
      <c r="J26" s="5">
        <f t="shared" si="4"/>
        <v>1307.3594415326261</v>
      </c>
      <c r="K26" s="5">
        <f t="shared" si="5"/>
        <v>0.90175344686373682</v>
      </c>
      <c r="L26" s="13"/>
    </row>
    <row r="27" spans="1:18" x14ac:dyDescent="0.2">
      <c r="A27" s="4" t="s">
        <v>6</v>
      </c>
      <c r="B27" s="3">
        <v>2</v>
      </c>
      <c r="C27" s="5">
        <f t="shared" si="0"/>
        <v>0.98383298485203119</v>
      </c>
      <c r="D27" s="5">
        <f t="shared" si="6"/>
        <v>819.86082071002602</v>
      </c>
      <c r="E27" s="3"/>
      <c r="F27" s="3">
        <v>279.5</v>
      </c>
      <c r="G27" s="3">
        <v>11</v>
      </c>
      <c r="H27" s="5">
        <f t="shared" si="2"/>
        <v>0.18333333333333332</v>
      </c>
      <c r="I27" s="6">
        <f>(F27+H27)-200</f>
        <v>79.683333333333337</v>
      </c>
      <c r="J27" s="5">
        <f t="shared" si="4"/>
        <v>1639.721641420052</v>
      </c>
      <c r="K27" s="5">
        <f t="shared" si="5"/>
        <v>1.3907365256308151</v>
      </c>
      <c r="L27" s="13"/>
    </row>
    <row r="28" spans="1:18" x14ac:dyDescent="0.2">
      <c r="E28" s="1"/>
      <c r="G28" s="1"/>
      <c r="I28" s="1"/>
    </row>
    <row r="29" spans="1:18" x14ac:dyDescent="0.2">
      <c r="A29" s="9" t="s">
        <v>15</v>
      </c>
      <c r="B29" s="10" t="s">
        <v>49</v>
      </c>
      <c r="C29" s="9"/>
      <c r="D29" s="9"/>
      <c r="E29" s="9"/>
      <c r="F29" s="11" t="s">
        <v>25</v>
      </c>
      <c r="G29" s="9" t="s">
        <v>26</v>
      </c>
      <c r="H29" s="9" t="s">
        <v>22</v>
      </c>
      <c r="I29" s="9" t="s">
        <v>45</v>
      </c>
      <c r="J29" s="9" t="s">
        <v>46</v>
      </c>
      <c r="K29" s="9" t="s">
        <v>47</v>
      </c>
      <c r="L29" s="9" t="s">
        <v>31</v>
      </c>
      <c r="M29" s="9" t="s">
        <v>51</v>
      </c>
      <c r="N29" s="9" t="s">
        <v>48</v>
      </c>
      <c r="O29" s="9" t="s">
        <v>52</v>
      </c>
      <c r="P29" s="9" t="s">
        <v>42</v>
      </c>
      <c r="Q29" s="9" t="s">
        <v>43</v>
      </c>
      <c r="R29" s="9" t="s">
        <v>50</v>
      </c>
    </row>
    <row r="30" spans="1:18" x14ac:dyDescent="0.2">
      <c r="A30" s="9" t="s">
        <v>9</v>
      </c>
      <c r="B30" s="9">
        <v>0.1111111111111111</v>
      </c>
      <c r="C30" s="9">
        <v>147.5</v>
      </c>
      <c r="D30" s="9">
        <v>25</v>
      </c>
      <c r="E30" s="9">
        <f t="shared" ref="E30:E45" si="7">(D30/30)*0.5</f>
        <v>0.41666666666666669</v>
      </c>
      <c r="F30" s="11">
        <f t="shared" ref="F30:F45" si="8">(C30+E30)-200</f>
        <v>-52.083333333333343</v>
      </c>
      <c r="G30" s="9">
        <f t="shared" ref="G30:G45" si="9">RADIANS(F30)</f>
        <v>-0.90902565208038011</v>
      </c>
      <c r="H30" s="2">
        <f t="shared" ref="H30:H45" si="10">SIN(G30)</f>
        <v>-0.78890536313119464</v>
      </c>
      <c r="I30" s="1">
        <f t="shared" ref="I30:I45" si="11">H30*J30</f>
        <v>-1318.2608617922263</v>
      </c>
      <c r="J30" s="9">
        <v>1671</v>
      </c>
      <c r="K30" s="9">
        <v>-2</v>
      </c>
      <c r="L30" s="1">
        <f>I30/K30</f>
        <v>659.13043089611313</v>
      </c>
      <c r="M30" s="15">
        <f>1/(1.0003*L30)</f>
        <v>1.5166953961052556E-3</v>
      </c>
      <c r="N30" s="9">
        <v>0.25</v>
      </c>
      <c r="O30" s="16">
        <f>M30/(N30-B30)*10^9</f>
        <v>10920206.851957839</v>
      </c>
      <c r="P30" s="17">
        <f>SUM(O30:O44)/15</f>
        <v>10745159.19923606</v>
      </c>
      <c r="Q30" s="16">
        <f>O30-P30</f>
        <v>175047.65272177942</v>
      </c>
      <c r="R30" s="16">
        <f>Q30*Q30</f>
        <v>30641680723.40469</v>
      </c>
    </row>
    <row r="31" spans="1:18" x14ac:dyDescent="0.2">
      <c r="A31" s="9" t="s">
        <v>9</v>
      </c>
      <c r="B31" s="9">
        <v>0.1111111111111111</v>
      </c>
      <c r="C31" s="9">
        <v>149.5</v>
      </c>
      <c r="D31" s="9">
        <v>15</v>
      </c>
      <c r="E31" s="9">
        <f t="shared" si="7"/>
        <v>0.25</v>
      </c>
      <c r="F31" s="11">
        <f t="shared" si="8"/>
        <v>-50.25</v>
      </c>
      <c r="G31" s="9">
        <f t="shared" si="9"/>
        <v>-0.87702794912715065</v>
      </c>
      <c r="H31" s="2">
        <f t="shared" si="10"/>
        <v>-0.76884183207345957</v>
      </c>
      <c r="I31" s="1">
        <f t="shared" si="11"/>
        <v>-1284.734701394751</v>
      </c>
      <c r="J31" s="9">
        <v>1671</v>
      </c>
      <c r="K31" s="9">
        <v>-2</v>
      </c>
      <c r="L31" s="1">
        <f t="shared" ref="L31:L45" si="12">I31/K31</f>
        <v>642.36735069737551</v>
      </c>
      <c r="M31" s="15">
        <f t="shared" ref="M31:M37" si="13">1/(1.0003*L31)</f>
        <v>1.5562747528928738E-3</v>
      </c>
      <c r="N31" s="9">
        <v>0.25</v>
      </c>
      <c r="O31" s="16">
        <f t="shared" ref="O31:O37" si="14">M31/(N31-B31)*10^9</f>
        <v>11205178.22082869</v>
      </c>
      <c r="P31" s="17">
        <v>10748382.746995829</v>
      </c>
      <c r="Q31" s="16">
        <f t="shared" ref="Q31:Q44" si="15">O31-P31</f>
        <v>456795.47383286059</v>
      </c>
      <c r="R31" s="16">
        <f t="shared" ref="R31:R44" si="16">Q31*Q31</f>
        <v>208662104914.18762</v>
      </c>
    </row>
    <row r="32" spans="1:18" x14ac:dyDescent="0.2">
      <c r="A32" s="9" t="s">
        <v>16</v>
      </c>
      <c r="B32" s="9">
        <v>6.25E-2</v>
      </c>
      <c r="C32" s="9">
        <v>164</v>
      </c>
      <c r="D32" s="9">
        <v>19</v>
      </c>
      <c r="E32" s="9">
        <f t="shared" si="7"/>
        <v>0.31666666666666665</v>
      </c>
      <c r="F32" s="11">
        <f t="shared" si="8"/>
        <v>-35.683333333333337</v>
      </c>
      <c r="G32" s="9">
        <f t="shared" si="9"/>
        <v>-0.62279165475331</v>
      </c>
      <c r="H32" s="2">
        <f t="shared" si="10"/>
        <v>-0.58330496114857766</v>
      </c>
      <c r="I32" s="1">
        <f t="shared" si="11"/>
        <v>-974.70259007927325</v>
      </c>
      <c r="J32" s="9">
        <v>1671</v>
      </c>
      <c r="K32" s="9">
        <v>-2</v>
      </c>
      <c r="L32" s="1">
        <f t="shared" si="12"/>
        <v>487.35129503963663</v>
      </c>
      <c r="M32" s="15">
        <f t="shared" si="13"/>
        <v>2.0512925689295681E-3</v>
      </c>
      <c r="N32" s="9">
        <v>0.25</v>
      </c>
      <c r="O32" s="16">
        <f t="shared" si="14"/>
        <v>10940227.034291031</v>
      </c>
      <c r="P32" s="17">
        <v>10748382.746995829</v>
      </c>
      <c r="Q32" s="16">
        <f t="shared" si="15"/>
        <v>191844.28729520179</v>
      </c>
      <c r="R32" s="16">
        <f t="shared" si="16"/>
        <v>36804230567.803925</v>
      </c>
    </row>
    <row r="33" spans="1:19" x14ac:dyDescent="0.2">
      <c r="A33" s="9" t="s">
        <v>2</v>
      </c>
      <c r="B33" s="9">
        <v>0.04</v>
      </c>
      <c r="C33" s="9">
        <v>168.5</v>
      </c>
      <c r="D33" s="9">
        <v>7</v>
      </c>
      <c r="E33" s="9">
        <f t="shared" si="7"/>
        <v>0.11666666666666667</v>
      </c>
      <c r="F33" s="11">
        <f t="shared" si="8"/>
        <v>-31.383333333333326</v>
      </c>
      <c r="G33" s="9">
        <f t="shared" si="9"/>
        <v>-0.54774249691755361</v>
      </c>
      <c r="H33" s="2">
        <f t="shared" si="10"/>
        <v>-0.52076132193879077</v>
      </c>
      <c r="I33" s="1">
        <f t="shared" si="11"/>
        <v>-870.19216895971942</v>
      </c>
      <c r="J33" s="9">
        <v>1671</v>
      </c>
      <c r="K33" s="9">
        <v>-2</v>
      </c>
      <c r="L33" s="1">
        <f t="shared" si="12"/>
        <v>435.09608447985971</v>
      </c>
      <c r="M33" s="15">
        <f t="shared" si="13"/>
        <v>2.2976536117720074E-3</v>
      </c>
      <c r="N33" s="9">
        <v>0.25</v>
      </c>
      <c r="O33" s="16">
        <f t="shared" si="14"/>
        <v>10941207.675104799</v>
      </c>
      <c r="P33" s="17">
        <v>10748382.746995829</v>
      </c>
      <c r="Q33" s="16">
        <f t="shared" si="15"/>
        <v>192824.9281089697</v>
      </c>
      <c r="R33" s="16">
        <f t="shared" si="16"/>
        <v>37181452900.229332</v>
      </c>
    </row>
    <row r="34" spans="1:19" x14ac:dyDescent="0.2">
      <c r="A34" s="9" t="s">
        <v>9</v>
      </c>
      <c r="B34" s="9">
        <v>0.1111111111111111</v>
      </c>
      <c r="C34" s="9">
        <v>176.5</v>
      </c>
      <c r="D34" s="9">
        <v>20</v>
      </c>
      <c r="E34" s="9">
        <f t="shared" si="7"/>
        <v>0.33333333333333331</v>
      </c>
      <c r="F34" s="11">
        <f t="shared" si="8"/>
        <v>-23.166666666666657</v>
      </c>
      <c r="G34" s="9">
        <f t="shared" si="9"/>
        <v>-0.40433461004535287</v>
      </c>
      <c r="H34" s="2">
        <f t="shared" si="10"/>
        <v>-0.39340711168886494</v>
      </c>
      <c r="I34" s="1">
        <f t="shared" si="11"/>
        <v>-657.38328363209337</v>
      </c>
      <c r="J34" s="9">
        <v>1671</v>
      </c>
      <c r="K34" s="9">
        <v>-1</v>
      </c>
      <c r="L34" s="1">
        <f t="shared" si="12"/>
        <v>657.38328363209337</v>
      </c>
      <c r="M34" s="15">
        <f t="shared" si="13"/>
        <v>1.52072636293638E-3</v>
      </c>
      <c r="N34" s="9">
        <v>0.25</v>
      </c>
      <c r="O34" s="16">
        <f t="shared" si="14"/>
        <v>10949229.813141935</v>
      </c>
      <c r="P34" s="17">
        <v>10748382.746995829</v>
      </c>
      <c r="Q34" s="16">
        <f t="shared" si="15"/>
        <v>200847.06614610553</v>
      </c>
      <c r="R34" s="16">
        <f t="shared" si="16"/>
        <v>40339543979.498093</v>
      </c>
    </row>
    <row r="35" spans="1:19" x14ac:dyDescent="0.2">
      <c r="A35" s="9" t="s">
        <v>9</v>
      </c>
      <c r="B35" s="9">
        <v>0.1111111111111111</v>
      </c>
      <c r="C35" s="9">
        <v>178</v>
      </c>
      <c r="D35" s="9">
        <v>6</v>
      </c>
      <c r="E35" s="9">
        <f t="shared" si="7"/>
        <v>0.1</v>
      </c>
      <c r="F35" s="11">
        <f t="shared" si="8"/>
        <v>-21.900000000000006</v>
      </c>
      <c r="G35" s="9">
        <f t="shared" si="9"/>
        <v>-0.38222710618675826</v>
      </c>
      <c r="H35" s="2">
        <f t="shared" si="10"/>
        <v>-0.372987782575809</v>
      </c>
      <c r="I35" s="1">
        <f t="shared" si="11"/>
        <v>-623.26258468417689</v>
      </c>
      <c r="J35" s="9">
        <v>1671</v>
      </c>
      <c r="K35" s="9">
        <v>-1</v>
      </c>
      <c r="L35" s="1">
        <f t="shared" si="12"/>
        <v>623.26258468417689</v>
      </c>
      <c r="M35" s="15">
        <f t="shared" si="13"/>
        <v>1.6039789882134217E-3</v>
      </c>
      <c r="N35" s="9">
        <v>0.25</v>
      </c>
      <c r="O35" s="16">
        <f t="shared" si="14"/>
        <v>11548648.715136636</v>
      </c>
      <c r="P35" s="17">
        <v>10748382.746995829</v>
      </c>
      <c r="Q35" s="16">
        <f t="shared" si="15"/>
        <v>800265.968140807</v>
      </c>
      <c r="R35" s="16">
        <f t="shared" si="16"/>
        <v>640425619764.34314</v>
      </c>
    </row>
    <row r="36" spans="1:19" x14ac:dyDescent="0.2">
      <c r="A36" s="9" t="s">
        <v>16</v>
      </c>
      <c r="B36" s="9">
        <v>6.25E-2</v>
      </c>
      <c r="C36" s="9">
        <v>183</v>
      </c>
      <c r="D36" s="9">
        <v>8</v>
      </c>
      <c r="E36" s="9">
        <f t="shared" si="7"/>
        <v>0.13333333333333333</v>
      </c>
      <c r="F36" s="11">
        <f t="shared" si="8"/>
        <v>-16.866666666666674</v>
      </c>
      <c r="G36" s="9">
        <f t="shared" si="9"/>
        <v>-0.2943788671697104</v>
      </c>
      <c r="H36" s="2">
        <f t="shared" si="10"/>
        <v>-0.29014549285458346</v>
      </c>
      <c r="I36" s="1">
        <f t="shared" si="11"/>
        <v>-484.83311856000898</v>
      </c>
      <c r="J36" s="9">
        <v>1671</v>
      </c>
      <c r="K36" s="9">
        <v>-1</v>
      </c>
      <c r="L36" s="1">
        <f t="shared" si="12"/>
        <v>484.83311856000898</v>
      </c>
      <c r="M36" s="15">
        <f t="shared" si="13"/>
        <v>2.0619467847868829E-3</v>
      </c>
      <c r="N36" s="9">
        <v>0.25</v>
      </c>
      <c r="O36" s="16">
        <f t="shared" si="14"/>
        <v>10997049.518863376</v>
      </c>
      <c r="P36" s="17">
        <v>10748382.746995829</v>
      </c>
      <c r="Q36" s="16">
        <f t="shared" si="15"/>
        <v>248666.77186754718</v>
      </c>
      <c r="R36" s="16">
        <f t="shared" si="16"/>
        <v>61835163431.026756</v>
      </c>
    </row>
    <row r="37" spans="1:19" x14ac:dyDescent="0.2">
      <c r="A37" s="9" t="s">
        <v>2</v>
      </c>
      <c r="B37" s="9">
        <v>0.04</v>
      </c>
      <c r="C37" s="9">
        <v>184.5</v>
      </c>
      <c r="D37" s="9">
        <v>28</v>
      </c>
      <c r="E37" s="9">
        <f t="shared" si="7"/>
        <v>0.46666666666666667</v>
      </c>
      <c r="F37" s="11">
        <f t="shared" si="8"/>
        <v>-15.033333333333331</v>
      </c>
      <c r="G37" s="9">
        <f t="shared" si="9"/>
        <v>-0.26238116421648083</v>
      </c>
      <c r="H37" s="2">
        <f t="shared" si="10"/>
        <v>-0.25938095413700946</v>
      </c>
      <c r="I37" s="1">
        <f t="shared" si="11"/>
        <v>-433.42557436294283</v>
      </c>
      <c r="J37" s="9">
        <v>1671</v>
      </c>
      <c r="K37" s="9">
        <v>-1</v>
      </c>
      <c r="L37" s="1">
        <f t="shared" si="12"/>
        <v>433.42557436294283</v>
      </c>
      <c r="M37" s="15">
        <f t="shared" si="13"/>
        <v>2.3065092350454549E-3</v>
      </c>
      <c r="N37" s="9">
        <v>0.25</v>
      </c>
      <c r="O37" s="16">
        <f t="shared" si="14"/>
        <v>10983377.309740262</v>
      </c>
      <c r="P37" s="17">
        <v>10748382.746995829</v>
      </c>
      <c r="Q37" s="16">
        <f t="shared" si="15"/>
        <v>234994.56274443306</v>
      </c>
      <c r="R37" s="16">
        <f t="shared" si="16"/>
        <v>55222444519.447289</v>
      </c>
    </row>
    <row r="38" spans="1:19" x14ac:dyDescent="0.2">
      <c r="A38" s="9" t="s">
        <v>9</v>
      </c>
      <c r="B38" s="9">
        <v>0.1111111111111111</v>
      </c>
      <c r="C38" s="9">
        <v>200</v>
      </c>
      <c r="D38" s="9"/>
      <c r="E38" s="9">
        <f t="shared" si="7"/>
        <v>0</v>
      </c>
      <c r="F38" s="11">
        <f t="shared" si="8"/>
        <v>0</v>
      </c>
      <c r="G38" s="9">
        <f t="shared" si="9"/>
        <v>0</v>
      </c>
      <c r="H38" s="2">
        <f t="shared" si="10"/>
        <v>0</v>
      </c>
      <c r="I38" s="1">
        <f t="shared" si="11"/>
        <v>0</v>
      </c>
      <c r="J38" s="9">
        <v>1671</v>
      </c>
      <c r="K38" s="9">
        <v>0</v>
      </c>
      <c r="L38" s="1">
        <v>0</v>
      </c>
      <c r="M38" s="15">
        <f t="shared" ref="M38:M44" si="17">1/(1.0003*L39)</f>
        <v>2.2793646544682126E-3</v>
      </c>
      <c r="N38" s="9">
        <v>0.25</v>
      </c>
      <c r="O38" s="16">
        <f t="shared" ref="O38:O44" si="18">M38/(N38-B39)*10^9</f>
        <v>10854117.402229585</v>
      </c>
      <c r="P38" s="17">
        <v>10748382.746995829</v>
      </c>
      <c r="Q38" s="16">
        <f t="shared" si="15"/>
        <v>105734.65523375571</v>
      </c>
      <c r="R38" s="16">
        <f t="shared" si="16"/>
        <v>11179817317.401184</v>
      </c>
    </row>
    <row r="39" spans="1:19" x14ac:dyDescent="0.2">
      <c r="A39" s="9" t="s">
        <v>2</v>
      </c>
      <c r="B39" s="9">
        <v>0.04</v>
      </c>
      <c r="C39" s="9">
        <v>215</v>
      </c>
      <c r="D39" s="9">
        <v>13</v>
      </c>
      <c r="E39" s="9">
        <f t="shared" si="7"/>
        <v>0.21666666666666667</v>
      </c>
      <c r="F39" s="11">
        <f t="shared" si="8"/>
        <v>15.216666666666669</v>
      </c>
      <c r="G39" s="9">
        <f t="shared" si="9"/>
        <v>0.26558093451180387</v>
      </c>
      <c r="H39" s="2">
        <f t="shared" si="10"/>
        <v>0.26246987946362277</v>
      </c>
      <c r="I39" s="1">
        <f t="shared" si="11"/>
        <v>438.58716858371366</v>
      </c>
      <c r="J39" s="9">
        <v>1671</v>
      </c>
      <c r="K39" s="9">
        <v>1</v>
      </c>
      <c r="L39" s="1">
        <f t="shared" si="12"/>
        <v>438.58716858371366</v>
      </c>
      <c r="M39" s="15">
        <f t="shared" si="17"/>
        <v>2.0443014919268119E-3</v>
      </c>
      <c r="N39" s="9">
        <v>0.25</v>
      </c>
      <c r="O39" s="16">
        <f t="shared" si="18"/>
        <v>10902941.29027633</v>
      </c>
      <c r="P39" s="17">
        <v>10748382.746995829</v>
      </c>
      <c r="Q39" s="16">
        <f t="shared" si="15"/>
        <v>154558.54328050092</v>
      </c>
      <c r="R39" s="16">
        <f t="shared" si="16"/>
        <v>23888343300.990475</v>
      </c>
    </row>
    <row r="40" spans="1:19" x14ac:dyDescent="0.2">
      <c r="A40" s="9" t="s">
        <v>16</v>
      </c>
      <c r="B40" s="9">
        <v>6.25E-2</v>
      </c>
      <c r="C40" s="9">
        <v>217</v>
      </c>
      <c r="D40" s="9">
        <v>1</v>
      </c>
      <c r="E40" s="9">
        <f t="shared" si="7"/>
        <v>1.6666666666666666E-2</v>
      </c>
      <c r="F40" s="11">
        <f t="shared" si="8"/>
        <v>17.01666666666668</v>
      </c>
      <c r="G40" s="9">
        <f t="shared" si="9"/>
        <v>0.29699686104770195</v>
      </c>
      <c r="H40" s="2">
        <f t="shared" si="10"/>
        <v>0.2926498701265598</v>
      </c>
      <c r="I40" s="1">
        <f t="shared" si="11"/>
        <v>489.01793298148141</v>
      </c>
      <c r="J40" s="9">
        <v>1671</v>
      </c>
      <c r="K40" s="9">
        <v>1</v>
      </c>
      <c r="L40" s="1">
        <f t="shared" si="12"/>
        <v>489.01793298148141</v>
      </c>
      <c r="M40" s="15">
        <f t="shared" si="17"/>
        <v>1.5125050398384415E-3</v>
      </c>
      <c r="N40" s="9">
        <v>0.25</v>
      </c>
      <c r="O40" s="16">
        <f t="shared" si="18"/>
        <v>10890036.286836779</v>
      </c>
      <c r="P40" s="17">
        <v>10748382.746995829</v>
      </c>
      <c r="Q40" s="16">
        <f t="shared" si="15"/>
        <v>141653.5398409497</v>
      </c>
      <c r="R40" s="16">
        <f t="shared" si="16"/>
        <v>20065725349.471523</v>
      </c>
    </row>
    <row r="41" spans="1:19" x14ac:dyDescent="0.2">
      <c r="A41" s="9" t="s">
        <v>9</v>
      </c>
      <c r="B41" s="9">
        <v>0.1111111111111111</v>
      </c>
      <c r="C41" s="9">
        <v>223</v>
      </c>
      <c r="D41" s="9">
        <v>18</v>
      </c>
      <c r="E41" s="9">
        <f t="shared" si="7"/>
        <v>0.3</v>
      </c>
      <c r="F41" s="11">
        <f t="shared" si="8"/>
        <v>23.300000000000011</v>
      </c>
      <c r="G41" s="9">
        <f t="shared" si="9"/>
        <v>0.40666171571467896</v>
      </c>
      <c r="H41" s="2">
        <f t="shared" si="10"/>
        <v>0.39554550256296511</v>
      </c>
      <c r="I41" s="1">
        <f t="shared" si="11"/>
        <v>660.9565347827147</v>
      </c>
      <c r="J41" s="9">
        <v>1671</v>
      </c>
      <c r="K41" s="9">
        <v>1</v>
      </c>
      <c r="L41" s="1">
        <f t="shared" si="12"/>
        <v>660.9565347827147</v>
      </c>
      <c r="M41" s="15">
        <f t="shared" si="17"/>
        <v>2.2911018509670466E-3</v>
      </c>
      <c r="N41" s="9">
        <v>0.25</v>
      </c>
      <c r="O41" s="16">
        <f t="shared" si="18"/>
        <v>10910008.814128794</v>
      </c>
      <c r="P41" s="17">
        <v>10748382.746995829</v>
      </c>
      <c r="Q41" s="16">
        <f t="shared" si="15"/>
        <v>161626.06713296473</v>
      </c>
      <c r="R41" s="16">
        <f t="shared" si="16"/>
        <v>26122985576.869621</v>
      </c>
    </row>
    <row r="42" spans="1:19" x14ac:dyDescent="0.2">
      <c r="A42" s="9" t="s">
        <v>2</v>
      </c>
      <c r="B42" s="9">
        <v>0.04</v>
      </c>
      <c r="C42" s="9">
        <v>231</v>
      </c>
      <c r="D42" s="9">
        <v>29</v>
      </c>
      <c r="E42" s="9">
        <f t="shared" si="7"/>
        <v>0.48333333333333334</v>
      </c>
      <c r="F42" s="11">
        <f t="shared" si="8"/>
        <v>31.48333333333332</v>
      </c>
      <c r="G42" s="9">
        <f t="shared" si="9"/>
        <v>0.54948782616954783</v>
      </c>
      <c r="H42" s="2">
        <f t="shared" si="10"/>
        <v>0.52225051964354496</v>
      </c>
      <c r="I42" s="1">
        <f t="shared" si="11"/>
        <v>872.68061832436365</v>
      </c>
      <c r="J42" s="9">
        <v>1671</v>
      </c>
      <c r="K42" s="9">
        <v>2</v>
      </c>
      <c r="L42" s="1">
        <f t="shared" si="12"/>
        <v>436.34030916218182</v>
      </c>
      <c r="M42" s="15">
        <f t="shared" si="17"/>
        <v>2.0438486061738303E-3</v>
      </c>
      <c r="N42" s="9">
        <v>0.25</v>
      </c>
      <c r="O42" s="16">
        <f t="shared" si="18"/>
        <v>10900525.899593761</v>
      </c>
      <c r="P42" s="17">
        <v>10748382.746995829</v>
      </c>
      <c r="Q42" s="16">
        <f t="shared" si="15"/>
        <v>152143.15259793214</v>
      </c>
      <c r="R42" s="16">
        <f t="shared" si="16"/>
        <v>23147538882.437668</v>
      </c>
    </row>
    <row r="43" spans="1:19" x14ac:dyDescent="0.2">
      <c r="A43" s="9" t="s">
        <v>16</v>
      </c>
      <c r="B43" s="9">
        <v>6.25E-2</v>
      </c>
      <c r="C43" s="9">
        <v>235.5</v>
      </c>
      <c r="D43" s="9">
        <v>20</v>
      </c>
      <c r="E43" s="9">
        <f t="shared" si="7"/>
        <v>0.33333333333333331</v>
      </c>
      <c r="F43" s="11">
        <f t="shared" si="8"/>
        <v>35.833333333333343</v>
      </c>
      <c r="G43" s="9">
        <f t="shared" si="9"/>
        <v>0.62540964863130155</v>
      </c>
      <c r="H43" s="2">
        <f t="shared" si="10"/>
        <v>0.58542943376994061</v>
      </c>
      <c r="I43" s="1">
        <f t="shared" si="11"/>
        <v>978.25258382957077</v>
      </c>
      <c r="J43" s="9">
        <v>1671</v>
      </c>
      <c r="K43" s="9">
        <v>2</v>
      </c>
      <c r="L43" s="1">
        <f t="shared" si="12"/>
        <v>489.12629191478538</v>
      </c>
      <c r="M43" s="15">
        <f t="shared" si="17"/>
        <v>1.5208398694444411E-3</v>
      </c>
      <c r="N43" s="9">
        <v>0.25</v>
      </c>
      <c r="O43" s="16">
        <f t="shared" si="18"/>
        <v>10950047.059999974</v>
      </c>
      <c r="P43" s="17">
        <v>10748382.746995829</v>
      </c>
      <c r="Q43" s="16">
        <f t="shared" si="15"/>
        <v>201664.3130041454</v>
      </c>
      <c r="R43" s="16">
        <f t="shared" si="16"/>
        <v>40668495139.433929</v>
      </c>
    </row>
    <row r="44" spans="1:19" x14ac:dyDescent="0.2">
      <c r="A44" s="9" t="s">
        <v>9</v>
      </c>
      <c r="B44" s="9">
        <v>0.1111111111111111</v>
      </c>
      <c r="C44" s="9">
        <v>251.5</v>
      </c>
      <c r="D44" s="9">
        <v>23</v>
      </c>
      <c r="E44" s="9">
        <f t="shared" si="7"/>
        <v>0.38333333333333336</v>
      </c>
      <c r="F44" s="11">
        <f t="shared" si="8"/>
        <v>51.883333333333326</v>
      </c>
      <c r="G44" s="9">
        <f t="shared" si="9"/>
        <v>0.90553499357639122</v>
      </c>
      <c r="H44" s="2">
        <f t="shared" si="10"/>
        <v>0.78675550020983931</v>
      </c>
      <c r="I44" s="1">
        <f t="shared" si="11"/>
        <v>1314.6684408506414</v>
      </c>
      <c r="J44" s="9">
        <v>1671</v>
      </c>
      <c r="K44" s="9">
        <v>2</v>
      </c>
      <c r="L44" s="1">
        <f t="shared" si="12"/>
        <v>657.33422042532072</v>
      </c>
      <c r="M44" s="15">
        <f t="shared" si="17"/>
        <v>1.3658598930770783E-3</v>
      </c>
      <c r="N44" s="9">
        <v>0.25</v>
      </c>
      <c r="O44" s="16">
        <f t="shared" si="18"/>
        <v>7284586.0964110838</v>
      </c>
      <c r="P44" s="17">
        <v>10748382.746995829</v>
      </c>
      <c r="Q44" s="16">
        <f t="shared" si="15"/>
        <v>-3463796.6505847452</v>
      </c>
      <c r="R44" s="16">
        <f t="shared" si="16"/>
        <v>11997887236602.1</v>
      </c>
    </row>
    <row r="45" spans="1:19" x14ac:dyDescent="0.2">
      <c r="A45" s="9" t="s">
        <v>16</v>
      </c>
      <c r="B45" s="9">
        <v>6.25E-2</v>
      </c>
      <c r="C45" s="9">
        <v>261</v>
      </c>
      <c r="D45" s="9">
        <v>10</v>
      </c>
      <c r="E45" s="9">
        <f t="shared" si="7"/>
        <v>0.16666666666666666</v>
      </c>
      <c r="F45" s="11">
        <f t="shared" si="8"/>
        <v>61.166666666666686</v>
      </c>
      <c r="G45" s="9">
        <f t="shared" si="9"/>
        <v>1.0675597258031986</v>
      </c>
      <c r="H45" s="2">
        <f t="shared" si="10"/>
        <v>0.87602625883407881</v>
      </c>
      <c r="I45" s="1">
        <f t="shared" si="11"/>
        <v>1463.8398785117456</v>
      </c>
      <c r="J45" s="9">
        <v>1671</v>
      </c>
      <c r="K45" s="9">
        <v>2</v>
      </c>
      <c r="L45" s="1">
        <f t="shared" si="12"/>
        <v>731.91993925587281</v>
      </c>
      <c r="P45">
        <v>0</v>
      </c>
      <c r="R45" s="2"/>
    </row>
    <row r="47" spans="1:19" x14ac:dyDescent="0.2">
      <c r="Q47" s="14">
        <f>SUM(R30:R37)</f>
        <v>1111112240799.9409</v>
      </c>
      <c r="R47" s="14">
        <f>SUM(Q47:Q48)</f>
        <v>13254072382968.645</v>
      </c>
    </row>
    <row r="48" spans="1:19" x14ac:dyDescent="0.2">
      <c r="A48" t="s">
        <v>32</v>
      </c>
      <c r="B48" t="s">
        <v>29</v>
      </c>
      <c r="C48" t="s">
        <v>27</v>
      </c>
      <c r="D48" t="s">
        <v>33</v>
      </c>
      <c r="E48" t="s">
        <v>34</v>
      </c>
      <c r="F48" t="s">
        <v>35</v>
      </c>
      <c r="G48" t="s">
        <v>42</v>
      </c>
      <c r="H48" t="s">
        <v>43</v>
      </c>
      <c r="I48" t="s">
        <v>44</v>
      </c>
      <c r="Q48" s="14">
        <f>SUM(R38:R44)</f>
        <v>12142960142168.703</v>
      </c>
      <c r="S48" s="2" t="e">
        <f ca="1">√(R45/14)</f>
        <v>#NAME?</v>
      </c>
    </row>
    <row r="49" spans="1:9" x14ac:dyDescent="0.2">
      <c r="A49" t="s">
        <v>36</v>
      </c>
      <c r="B49">
        <v>-2</v>
      </c>
      <c r="C49">
        <v>-0.69</v>
      </c>
      <c r="D49">
        <v>577.14</v>
      </c>
      <c r="E49">
        <v>576.96</v>
      </c>
      <c r="F49" s="1">
        <f>B49*E49/C49</f>
        <v>1672.3478260869567</v>
      </c>
      <c r="G49" s="7">
        <f>(F49+F50+F51+F52+F53+F54+F55)/7</f>
        <v>1670.5349482122485</v>
      </c>
      <c r="H49" s="8">
        <f>F49-G49</f>
        <v>1.8128778747081924</v>
      </c>
      <c r="I49" s="2">
        <f t="shared" ref="I49:I55" si="19">H49*H49</f>
        <v>3.2865261886064925</v>
      </c>
    </row>
    <row r="50" spans="1:9" x14ac:dyDescent="0.2">
      <c r="A50" t="s">
        <v>37</v>
      </c>
      <c r="B50">
        <v>-1</v>
      </c>
      <c r="C50">
        <v>-0.35</v>
      </c>
      <c r="D50">
        <v>579.14</v>
      </c>
      <c r="E50">
        <v>579.07000000000005</v>
      </c>
      <c r="F50" s="1">
        <f t="shared" ref="F50:F55" si="20">B50*E50/C50</f>
        <v>1654.4857142857145</v>
      </c>
      <c r="G50" s="7"/>
      <c r="H50" s="8">
        <f>F50-G49</f>
        <v>-16.049233926534043</v>
      </c>
      <c r="I50" s="2">
        <f t="shared" si="19"/>
        <v>257.57790962861134</v>
      </c>
    </row>
    <row r="51" spans="1:9" x14ac:dyDescent="0.2">
      <c r="A51" t="s">
        <v>38</v>
      </c>
      <c r="B51">
        <v>-1</v>
      </c>
      <c r="C51">
        <v>-0.33</v>
      </c>
      <c r="D51">
        <v>547.20000000000005</v>
      </c>
      <c r="E51">
        <v>546.07000000000005</v>
      </c>
      <c r="F51" s="1">
        <f t="shared" si="20"/>
        <v>1654.7575757575758</v>
      </c>
      <c r="G51" s="7"/>
      <c r="H51" s="8">
        <f>F51-G49</f>
        <v>-15.777372454672786</v>
      </c>
      <c r="I51" s="2">
        <f t="shared" si="19"/>
        <v>248.92548157346758</v>
      </c>
    </row>
    <row r="52" spans="1:9" x14ac:dyDescent="0.2">
      <c r="A52" t="s">
        <v>39</v>
      </c>
      <c r="B52">
        <v>-1</v>
      </c>
      <c r="C52">
        <v>-0.28999999999999998</v>
      </c>
      <c r="D52">
        <v>490.53</v>
      </c>
      <c r="E52">
        <v>491.61</v>
      </c>
      <c r="F52" s="1">
        <f t="shared" si="20"/>
        <v>1695.2068965517244</v>
      </c>
      <c r="G52" s="7"/>
      <c r="H52" s="8">
        <f>F52-G49</f>
        <v>24.671948339475875</v>
      </c>
      <c r="I52" s="2">
        <f t="shared" si="19"/>
        <v>608.70503486576638</v>
      </c>
    </row>
    <row r="53" spans="1:9" x14ac:dyDescent="0.2">
      <c r="A53" t="s">
        <v>40</v>
      </c>
      <c r="B53">
        <v>-1</v>
      </c>
      <c r="C53">
        <v>-0.26</v>
      </c>
      <c r="D53">
        <v>435.58</v>
      </c>
      <c r="E53">
        <v>435.83</v>
      </c>
      <c r="F53" s="1">
        <f t="shared" si="20"/>
        <v>1676.2692307692307</v>
      </c>
      <c r="G53" s="7"/>
      <c r="H53" s="8">
        <f>F53-G49</f>
        <v>5.7342825569821798</v>
      </c>
      <c r="I53" s="2">
        <f t="shared" si="19"/>
        <v>32.881996443310086</v>
      </c>
    </row>
    <row r="54" spans="1:9" x14ac:dyDescent="0.2">
      <c r="A54" t="s">
        <v>40</v>
      </c>
      <c r="B54">
        <v>1</v>
      </c>
      <c r="C54">
        <v>0.26</v>
      </c>
      <c r="D54">
        <v>436.05</v>
      </c>
      <c r="E54">
        <v>435.83</v>
      </c>
      <c r="F54" s="1">
        <f t="shared" si="20"/>
        <v>1676.2692307692307</v>
      </c>
      <c r="G54" s="7"/>
      <c r="H54" s="8">
        <f>F54-G49</f>
        <v>5.7342825569821798</v>
      </c>
      <c r="I54" s="2">
        <f t="shared" si="19"/>
        <v>32.881996443310086</v>
      </c>
    </row>
    <row r="55" spans="1:9" x14ac:dyDescent="0.2">
      <c r="A55" t="s">
        <v>41</v>
      </c>
      <c r="B55">
        <v>2</v>
      </c>
      <c r="C55">
        <v>0.49</v>
      </c>
      <c r="D55">
        <v>406.13</v>
      </c>
      <c r="E55">
        <v>407.78</v>
      </c>
      <c r="F55" s="1">
        <f t="shared" si="20"/>
        <v>1664.408163265306</v>
      </c>
      <c r="G55" s="7"/>
      <c r="H55" s="8">
        <f>F55-G49</f>
        <v>-6.1267849469425073</v>
      </c>
      <c r="I55" s="2">
        <f t="shared" si="19"/>
        <v>37.537493786081299</v>
      </c>
    </row>
    <row r="56" spans="1:9" x14ac:dyDescent="0.2">
      <c r="A56" s="7"/>
      <c r="B56" s="8"/>
    </row>
    <row r="57" spans="1:9" x14ac:dyDescent="0.2">
      <c r="G57" s="8">
        <f>H49+H50+H51+H52+H53+H54+H55</f>
        <v>-9.0949470177292824E-13</v>
      </c>
      <c r="I57">
        <f>I49+I50+I51+I52+I53+I54+I55</f>
        <v>1221.7964389291533</v>
      </c>
    </row>
    <row r="59" spans="1:9" x14ac:dyDescent="0.2">
      <c r="G59">
        <v>5.3940000000000001</v>
      </c>
    </row>
    <row r="61" spans="1:9" x14ac:dyDescent="0.2">
      <c r="B61" t="s">
        <v>14</v>
      </c>
    </row>
    <row r="62" spans="1:9" x14ac:dyDescent="0.2">
      <c r="B62" t="s">
        <v>19</v>
      </c>
    </row>
    <row r="63" spans="1:9" x14ac:dyDescent="0.2">
      <c r="B63" t="s">
        <v>14</v>
      </c>
    </row>
    <row r="64" spans="1:9" x14ac:dyDescent="0.2">
      <c r="B64" t="s">
        <v>17</v>
      </c>
    </row>
    <row r="65" spans="1:2" x14ac:dyDescent="0.2">
      <c r="B65" t="s">
        <v>14</v>
      </c>
    </row>
    <row r="66" spans="1:2" x14ac:dyDescent="0.2">
      <c r="B66" t="s">
        <v>17</v>
      </c>
    </row>
    <row r="67" spans="1:2" x14ac:dyDescent="0.2">
      <c r="B67" t="s">
        <v>14</v>
      </c>
    </row>
    <row r="68" spans="1:2" x14ac:dyDescent="0.2">
      <c r="B68" t="s">
        <v>17</v>
      </c>
    </row>
    <row r="69" spans="1:2" x14ac:dyDescent="0.2">
      <c r="B69" t="s">
        <v>14</v>
      </c>
    </row>
    <row r="70" spans="1:2" x14ac:dyDescent="0.2">
      <c r="B70" t="s">
        <v>17</v>
      </c>
    </row>
    <row r="71" spans="1:2" x14ac:dyDescent="0.2">
      <c r="B71" t="s">
        <v>20</v>
      </c>
    </row>
    <row r="72" spans="1:2" x14ac:dyDescent="0.2">
      <c r="B72" t="s">
        <v>14</v>
      </c>
    </row>
    <row r="73" spans="1:2" x14ac:dyDescent="0.2">
      <c r="B73" t="s">
        <v>17</v>
      </c>
    </row>
    <row r="74" spans="1:2" x14ac:dyDescent="0.2">
      <c r="B74" t="s">
        <v>17</v>
      </c>
    </row>
    <row r="75" spans="1:2" x14ac:dyDescent="0.2">
      <c r="B75" t="s">
        <v>21</v>
      </c>
    </row>
    <row r="76" spans="1:2" x14ac:dyDescent="0.2">
      <c r="B76" t="s">
        <v>18</v>
      </c>
    </row>
    <row r="79" spans="1:2" x14ac:dyDescent="0.2">
      <c r="A79" t="s">
        <v>15</v>
      </c>
    </row>
    <row r="80" spans="1:2" x14ac:dyDescent="0.2">
      <c r="A80" t="s">
        <v>9</v>
      </c>
      <c r="B80" s="1"/>
    </row>
    <row r="81" spans="1:2" x14ac:dyDescent="0.2">
      <c r="A81" t="s">
        <v>9</v>
      </c>
      <c r="B81" s="1"/>
    </row>
    <row r="82" spans="1:2" x14ac:dyDescent="0.2">
      <c r="A82" t="s">
        <v>16</v>
      </c>
      <c r="B82" s="1"/>
    </row>
    <row r="83" spans="1:2" x14ac:dyDescent="0.2">
      <c r="A83" t="s">
        <v>2</v>
      </c>
      <c r="B83" s="1"/>
    </row>
    <row r="84" spans="1:2" x14ac:dyDescent="0.2">
      <c r="A84" t="s">
        <v>9</v>
      </c>
      <c r="B84" s="1"/>
    </row>
    <row r="85" spans="1:2" x14ac:dyDescent="0.2">
      <c r="A85" t="s">
        <v>9</v>
      </c>
      <c r="B85" s="1"/>
    </row>
    <row r="86" spans="1:2" x14ac:dyDescent="0.2">
      <c r="A86" t="s">
        <v>16</v>
      </c>
      <c r="B86" s="1"/>
    </row>
    <row r="87" spans="1:2" x14ac:dyDescent="0.2">
      <c r="A87" t="s">
        <v>2</v>
      </c>
      <c r="B87" s="1"/>
    </row>
    <row r="88" spans="1:2" x14ac:dyDescent="0.2">
      <c r="A88" t="s">
        <v>9</v>
      </c>
      <c r="B88" s="1"/>
    </row>
    <row r="89" spans="1:2" x14ac:dyDescent="0.2">
      <c r="A89" t="s">
        <v>2</v>
      </c>
      <c r="B89" s="1"/>
    </row>
    <row r="90" spans="1:2" x14ac:dyDescent="0.2">
      <c r="A90" t="s">
        <v>16</v>
      </c>
      <c r="B90" s="1"/>
    </row>
    <row r="91" spans="1:2" x14ac:dyDescent="0.2">
      <c r="A91" t="s">
        <v>9</v>
      </c>
      <c r="B91" s="1"/>
    </row>
    <row r="92" spans="1:2" x14ac:dyDescent="0.2">
      <c r="A92" t="s">
        <v>2</v>
      </c>
      <c r="B92" s="1"/>
    </row>
    <row r="93" spans="1:2" x14ac:dyDescent="0.2">
      <c r="A93" t="s">
        <v>16</v>
      </c>
      <c r="B93" s="1"/>
    </row>
    <row r="94" spans="1:2" x14ac:dyDescent="0.2">
      <c r="A94" t="s">
        <v>9</v>
      </c>
      <c r="B94" s="1"/>
    </row>
    <row r="95" spans="1:2" x14ac:dyDescent="0.2">
      <c r="A95" t="s">
        <v>16</v>
      </c>
      <c r="B95" s="1"/>
    </row>
  </sheetData>
  <phoneticPr fontId="1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4" sqref="C4"/>
    </sheetView>
  </sheetViews>
  <sheetFormatPr defaultRowHeight="13" x14ac:dyDescent="0.2"/>
  <sheetData/>
  <phoneticPr fontId="1"/>
  <pageMargins left="0.75" right="0.75" top="1" bottom="1" header="0.51200000000000001" footer="0.5120000000000000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Graph2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日下 茂樹</dc:creator>
  <cp:lastModifiedBy>桜庭玉藻</cp:lastModifiedBy>
  <cp:lastPrinted>2000-06-04T12:18:51Z</cp:lastPrinted>
  <dcterms:created xsi:type="dcterms:W3CDTF">2000-05-29T17:07:59Z</dcterms:created>
  <dcterms:modified xsi:type="dcterms:W3CDTF">2014-08-09T09:55:28Z</dcterms:modified>
</cp:coreProperties>
</file>