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A 原子スペクトル\実験データ\"/>
    </mc:Choice>
  </mc:AlternateContent>
  <bookViews>
    <workbookView xWindow="480" yWindow="20" windowWidth="11720" windowHeight="6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F5" i="1" s="1"/>
  <c r="K5" i="1"/>
  <c r="L5" i="1"/>
  <c r="M5" i="1" s="1"/>
  <c r="J11" i="1" s="1"/>
  <c r="D6" i="1"/>
  <c r="E6" i="1" s="1"/>
  <c r="F6" i="1" s="1"/>
  <c r="K6" i="1"/>
  <c r="L6" i="1" s="1"/>
  <c r="M6" i="1" s="1"/>
  <c r="J12" i="1" s="1"/>
  <c r="E7" i="1"/>
  <c r="F7" i="1" s="1"/>
  <c r="K7" i="1"/>
  <c r="L7" i="1" s="1"/>
  <c r="M7" i="1" s="1"/>
  <c r="J13" i="1" s="1"/>
  <c r="D8" i="1"/>
  <c r="E8" i="1" s="1"/>
  <c r="F8" i="1" s="1"/>
  <c r="D9" i="1"/>
  <c r="E9" i="1" s="1"/>
  <c r="F9" i="1" s="1"/>
  <c r="D10" i="1"/>
  <c r="E10" i="1"/>
  <c r="F10" i="1" s="1"/>
  <c r="D11" i="1"/>
  <c r="E11" i="1" s="1"/>
  <c r="F11" i="1" s="1"/>
  <c r="D12" i="1"/>
  <c r="E12" i="1" s="1"/>
  <c r="F12" i="1" s="1"/>
  <c r="E13" i="1"/>
  <c r="F13" i="1" s="1"/>
  <c r="D14" i="1"/>
  <c r="E14" i="1" s="1"/>
  <c r="F14" i="1" s="1"/>
  <c r="D15" i="1"/>
  <c r="E15" i="1" s="1"/>
  <c r="F15" i="1" s="1"/>
  <c r="D16" i="1"/>
  <c r="E16" i="1"/>
  <c r="F16" i="1" s="1"/>
  <c r="D17" i="1"/>
  <c r="E17" i="1" s="1"/>
  <c r="F17" i="1" s="1"/>
  <c r="E23" i="1"/>
  <c r="F23" i="1" s="1"/>
  <c r="L23" i="1"/>
  <c r="M23" i="1"/>
  <c r="D24" i="1"/>
  <c r="E24" i="1" s="1"/>
  <c r="F24" i="1" s="1"/>
  <c r="K24" i="1"/>
  <c r="L24" i="1" s="1"/>
  <c r="E25" i="1"/>
  <c r="F25" i="1" s="1"/>
  <c r="L25" i="1"/>
  <c r="M25" i="1" s="1"/>
  <c r="O25" i="1"/>
  <c r="D26" i="1"/>
  <c r="E26" i="1" s="1"/>
  <c r="F26" i="1" s="1"/>
  <c r="K26" i="1"/>
  <c r="L26" i="1" s="1"/>
  <c r="D27" i="1"/>
  <c r="E27" i="1" s="1"/>
  <c r="F27" i="1" s="1"/>
  <c r="K27" i="1"/>
  <c r="L27" i="1"/>
  <c r="M27" i="1" s="1"/>
  <c r="D28" i="1"/>
  <c r="E28" i="1"/>
  <c r="F28" i="1" s="1"/>
  <c r="K28" i="1"/>
  <c r="L28" i="1" s="1"/>
  <c r="D29" i="1"/>
  <c r="E29" i="1" s="1"/>
  <c r="F29" i="1" s="1"/>
  <c r="K29" i="1"/>
  <c r="L29" i="1" s="1"/>
  <c r="D30" i="1"/>
  <c r="E30" i="1" s="1"/>
  <c r="F30" i="1" s="1"/>
  <c r="K30" i="1"/>
  <c r="L30" i="1" s="1"/>
  <c r="M30" i="1" s="1"/>
  <c r="E31" i="1"/>
  <c r="F31" i="1"/>
  <c r="L31" i="1"/>
  <c r="M31" i="1" s="1"/>
  <c r="D32" i="1"/>
  <c r="E32" i="1" s="1"/>
  <c r="F32" i="1" s="1"/>
  <c r="K32" i="1"/>
  <c r="L32" i="1"/>
  <c r="M32" i="1" s="1"/>
  <c r="D33" i="1"/>
  <c r="E33" i="1"/>
  <c r="F33" i="1" s="1"/>
  <c r="K33" i="1"/>
  <c r="L33" i="1" s="1"/>
  <c r="M33" i="1" s="1"/>
  <c r="D34" i="1"/>
  <c r="E34" i="1" s="1"/>
  <c r="F34" i="1" s="1"/>
  <c r="K34" i="1"/>
  <c r="L34" i="1" s="1"/>
  <c r="M34" i="1" s="1"/>
  <c r="D35" i="1"/>
  <c r="E35" i="1"/>
  <c r="F35" i="1" s="1"/>
  <c r="K35" i="1"/>
  <c r="L35" i="1" s="1"/>
  <c r="M35" i="1" s="1"/>
  <c r="E40" i="1"/>
  <c r="F40" i="1" s="1"/>
  <c r="D41" i="1"/>
  <c r="E41" i="1"/>
  <c r="F41" i="1" s="1"/>
  <c r="H41" i="1"/>
  <c r="E42" i="1"/>
  <c r="F42" i="1"/>
  <c r="H42" i="1"/>
  <c r="D43" i="1"/>
  <c r="E43" i="1" s="1"/>
  <c r="F43" i="1" s="1"/>
  <c r="H43" i="1"/>
  <c r="D44" i="1"/>
  <c r="E44" i="1" s="1"/>
  <c r="F44" i="1" s="1"/>
  <c r="H44" i="1"/>
  <c r="D45" i="1"/>
  <c r="E45" i="1" s="1"/>
  <c r="F45" i="1" s="1"/>
  <c r="H45" i="1"/>
  <c r="D46" i="1"/>
  <c r="E46" i="1" s="1"/>
  <c r="F46" i="1" s="1"/>
  <c r="H46" i="1"/>
  <c r="D47" i="1"/>
  <c r="E47" i="1" s="1"/>
  <c r="F47" i="1" s="1"/>
  <c r="E48" i="1"/>
  <c r="F48" i="1" s="1"/>
  <c r="H48" i="1"/>
  <c r="D49" i="1"/>
  <c r="E49" i="1" s="1"/>
  <c r="F49" i="1" s="1"/>
  <c r="H49" i="1"/>
  <c r="D50" i="1"/>
  <c r="E50" i="1" s="1"/>
  <c r="F50" i="1" s="1"/>
  <c r="D51" i="1"/>
  <c r="E51" i="1"/>
  <c r="F51" i="1" s="1"/>
  <c r="D52" i="1"/>
  <c r="E52" i="1" s="1"/>
  <c r="F52" i="1" s="1"/>
  <c r="E59" i="1"/>
  <c r="F59" i="1" s="1"/>
  <c r="H59" i="1"/>
  <c r="D60" i="1"/>
  <c r="E60" i="1" s="1"/>
  <c r="F60" i="1" s="1"/>
  <c r="H60" i="1"/>
  <c r="E61" i="1"/>
  <c r="F61" i="1" s="1"/>
  <c r="H61" i="1"/>
  <c r="D62" i="1"/>
  <c r="E62" i="1"/>
  <c r="F62" i="1" s="1"/>
  <c r="H62" i="1"/>
  <c r="D63" i="1"/>
  <c r="E63" i="1"/>
  <c r="F63" i="1" s="1"/>
  <c r="H63" i="1"/>
  <c r="D64" i="1"/>
  <c r="E64" i="1"/>
  <c r="F64" i="1" s="1"/>
  <c r="H64" i="1"/>
  <c r="D65" i="1"/>
  <c r="E65" i="1"/>
  <c r="F65" i="1" s="1"/>
  <c r="H65" i="1"/>
  <c r="D66" i="1"/>
  <c r="E66" i="1"/>
  <c r="F66" i="1" s="1"/>
  <c r="H66" i="1"/>
  <c r="E67" i="1"/>
  <c r="F67" i="1"/>
  <c r="H67" i="1"/>
  <c r="D68" i="1"/>
  <c r="E68" i="1" s="1"/>
  <c r="F68" i="1" s="1"/>
  <c r="H68" i="1"/>
  <c r="D69" i="1"/>
  <c r="E69" i="1" s="1"/>
  <c r="F69" i="1" s="1"/>
  <c r="H69" i="1"/>
  <c r="D70" i="1"/>
  <c r="E70" i="1" s="1"/>
  <c r="F70" i="1" s="1"/>
  <c r="H70" i="1"/>
  <c r="D71" i="1"/>
  <c r="E71" i="1" s="1"/>
  <c r="F71" i="1" s="1"/>
  <c r="H71" i="1"/>
  <c r="M24" i="1" l="1"/>
  <c r="O24" i="1"/>
  <c r="O28" i="1"/>
  <c r="M28" i="1"/>
  <c r="M29" i="1"/>
  <c r="O29" i="1"/>
  <c r="M26" i="1"/>
  <c r="O26" i="1"/>
  <c r="O31" i="1"/>
  <c r="O32" i="1"/>
  <c r="O27" i="1"/>
</calcChain>
</file>

<file path=xl/sharedStrings.xml><?xml version="1.0" encoding="utf-8"?>
<sst xmlns="http://schemas.openxmlformats.org/spreadsheetml/2006/main" count="146" uniqueCount="29">
  <si>
    <t>次数</t>
    <rPh sb="0" eb="2">
      <t>ジスウ</t>
    </rPh>
    <phoneticPr fontId="1"/>
  </si>
  <si>
    <t>色</t>
    <rPh sb="0" eb="1">
      <t>イロ</t>
    </rPh>
    <phoneticPr fontId="1"/>
  </si>
  <si>
    <t>sinθ</t>
    <phoneticPr fontId="1"/>
  </si>
  <si>
    <t>回折角（°）</t>
    <rPh sb="0" eb="2">
      <t>カイセツ</t>
    </rPh>
    <rPh sb="2" eb="3">
      <t>カク</t>
    </rPh>
    <phoneticPr fontId="1"/>
  </si>
  <si>
    <t>λ（ｎｍ）</t>
    <phoneticPr fontId="1"/>
  </si>
  <si>
    <t>λ（理論値）</t>
    <rPh sb="2" eb="4">
      <t>リロン</t>
    </rPh>
    <rPh sb="4" eb="5">
      <t>チ</t>
    </rPh>
    <phoneticPr fontId="1"/>
  </si>
  <si>
    <t>紫</t>
    <rPh sb="0" eb="1">
      <t>ムラサキ</t>
    </rPh>
    <phoneticPr fontId="1"/>
  </si>
  <si>
    <t>青紫</t>
    <rPh sb="0" eb="2">
      <t>アオムラサキ</t>
    </rPh>
    <phoneticPr fontId="1"/>
  </si>
  <si>
    <t>青</t>
    <rPh sb="0" eb="1">
      <t>アオ</t>
    </rPh>
    <phoneticPr fontId="1"/>
  </si>
  <si>
    <t>こい緑</t>
    <rPh sb="2" eb="3">
      <t>ミドリ</t>
    </rPh>
    <phoneticPr fontId="1"/>
  </si>
  <si>
    <t>黄緑</t>
    <rPh sb="0" eb="2">
      <t>キミドリ</t>
    </rPh>
    <phoneticPr fontId="1"/>
  </si>
  <si>
    <t>黄色</t>
    <rPh sb="0" eb="2">
      <t>キイロ</t>
    </rPh>
    <phoneticPr fontId="1"/>
  </si>
  <si>
    <t>赤</t>
    <rPh sb="0" eb="1">
      <t>アカ</t>
    </rPh>
    <phoneticPr fontId="1"/>
  </si>
  <si>
    <t>オレンジ</t>
    <phoneticPr fontId="1"/>
  </si>
  <si>
    <t>緑</t>
    <rPh sb="0" eb="1">
      <t>ミドリ</t>
    </rPh>
    <phoneticPr fontId="1"/>
  </si>
  <si>
    <t>表１　水銀ランプのスペクトル</t>
    <rPh sb="0" eb="1">
      <t>ヒョウ</t>
    </rPh>
    <rPh sb="3" eb="5">
      <t>スイギン</t>
    </rPh>
    <phoneticPr fontId="1"/>
  </si>
  <si>
    <t>表２　水銀ランプのスペクトルの修正</t>
    <rPh sb="0" eb="1">
      <t>ヒョウ</t>
    </rPh>
    <rPh sb="3" eb="5">
      <t>スイギン</t>
    </rPh>
    <rPh sb="15" eb="17">
      <t>シュウセイ</t>
    </rPh>
    <phoneticPr fontId="1"/>
  </si>
  <si>
    <t>-</t>
    <phoneticPr fontId="1"/>
  </si>
  <si>
    <t>表２　水銀ランプのスペクトルの修正</t>
    <rPh sb="0" eb="1">
      <t>ヒョウ</t>
    </rPh>
    <rPh sb="3" eb="4">
      <t>スイギン</t>
    </rPh>
    <rPh sb="4" eb="5">
      <t>ギン</t>
    </rPh>
    <rPh sb="15" eb="17">
      <t>シュウセイ</t>
    </rPh>
    <phoneticPr fontId="1"/>
  </si>
  <si>
    <t>λ＊ｍ</t>
    <phoneticPr fontId="1"/>
  </si>
  <si>
    <t>λ＊ｍ</t>
    <phoneticPr fontId="1"/>
  </si>
  <si>
    <t>-</t>
    <phoneticPr fontId="1"/>
  </si>
  <si>
    <t>ｄ(nm^-1)</t>
    <phoneticPr fontId="1"/>
  </si>
  <si>
    <t>表　ｄの値</t>
    <rPh sb="0" eb="1">
      <t>ヒョウ</t>
    </rPh>
    <rPh sb="4" eb="5">
      <t>アタイ</t>
    </rPh>
    <phoneticPr fontId="1"/>
  </si>
  <si>
    <t>表3　水素ランプのスペクトル</t>
    <rPh sb="0" eb="1">
      <t>ヒョウ</t>
    </rPh>
    <rPh sb="3" eb="4">
      <t>スイギン</t>
    </rPh>
    <rPh sb="4" eb="5">
      <t>ソ</t>
    </rPh>
    <phoneticPr fontId="1"/>
  </si>
  <si>
    <t>表４　リドベリ定数</t>
    <rPh sb="0" eb="1">
      <t>ヒョウ</t>
    </rPh>
    <rPh sb="7" eb="9">
      <t>テイスウ</t>
    </rPh>
    <phoneticPr fontId="1"/>
  </si>
  <si>
    <t>ｉ</t>
    <phoneticPr fontId="1"/>
  </si>
  <si>
    <t>λ(nm)</t>
    <phoneticPr fontId="1"/>
  </si>
  <si>
    <t>リドベリ定数</t>
    <rPh sb="4" eb="6">
      <t>テイスウ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</si>
</sst>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0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18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0" xfId="0" applyBorder="1"/>
    <xf numFmtId="2" fontId="0" fillId="0" borderId="0" xfId="0" applyNumberFormat="1" applyBorder="1"/>
    <xf numFmtId="18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グラフ１　</a:t>
            </a:r>
            <a:r>
              <a:rPr lang="en-US" altLang="ja-JP"/>
              <a:t>sin</a:t>
            </a:r>
            <a:r>
              <a:rPr lang="ja-JP" altLang="en-US"/>
              <a:t>と</a:t>
            </a:r>
            <a:r>
              <a:rPr lang="el-GR" altLang="ja-JP"/>
              <a:t>λ</a:t>
            </a:r>
            <a:r>
              <a:rPr lang="ja-JP" altLang="el-GR"/>
              <a:t>＊</a:t>
            </a:r>
            <a:r>
              <a:rPr lang="ja-JP" altLang="en-US"/>
              <a:t>ｍの関係</a:t>
            </a:r>
          </a:p>
        </c:rich>
      </c:tx>
      <c:layout>
        <c:manualLayout>
          <c:xMode val="edge"/>
          <c:yMode val="edge"/>
          <c:x val="0.34543090098926404"/>
          <c:y val="0.888659793814432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3015445539616"/>
          <c:y val="8.6597938144329895E-2"/>
          <c:w val="0.6411305049489453"/>
          <c:h val="0.61649484536082477"/>
        </c:manualLayout>
      </c:layout>
      <c:scatterChart>
        <c:scatterStyle val="lineMarker"/>
        <c:varyColors val="0"/>
        <c:ser>
          <c:idx val="0"/>
          <c:order val="0"/>
          <c:tx>
            <c:v>ｓｉｎとλ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(Sheet1!$E$41:$E$46,Sheet1!$E$48:$E$49)</c:f>
              <c:numCache>
                <c:formatCode>0.0000</c:formatCode>
                <c:ptCount val="8"/>
                <c:pt idx="0">
                  <c:v>0.24248634979830819</c:v>
                </c:pt>
                <c:pt idx="1">
                  <c:v>0.25881904510252074</c:v>
                </c:pt>
                <c:pt idx="2">
                  <c:v>0.294040325232304</c:v>
                </c:pt>
                <c:pt idx="3">
                  <c:v>0.326118179739043</c:v>
                </c:pt>
                <c:pt idx="4">
                  <c:v>0.34475214748539423</c:v>
                </c:pt>
                <c:pt idx="5">
                  <c:v>0.34584413364073785</c:v>
                </c:pt>
                <c:pt idx="6">
                  <c:v>0.48480962024633706</c:v>
                </c:pt>
                <c:pt idx="7">
                  <c:v>0.5224985647159488</c:v>
                </c:pt>
              </c:numCache>
            </c:numRef>
          </c:xVal>
          <c:yVal>
            <c:numRef>
              <c:f>(Sheet1!$H$41:$H$46,Sheet1!$H$49)</c:f>
              <c:numCache>
                <c:formatCode>General</c:formatCode>
                <c:ptCount val="7"/>
                <c:pt idx="0">
                  <c:v>404.65629999999999</c:v>
                </c:pt>
                <c:pt idx="1">
                  <c:v>435.83276999999998</c:v>
                </c:pt>
                <c:pt idx="2">
                  <c:v>491.60680000000002</c:v>
                </c:pt>
                <c:pt idx="3">
                  <c:v>546.07348000000002</c:v>
                </c:pt>
                <c:pt idx="4">
                  <c:v>576.95982000000004</c:v>
                </c:pt>
                <c:pt idx="5">
                  <c:v>579.00662999999997</c:v>
                </c:pt>
                <c:pt idx="6">
                  <c:v>871.66553999999996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24768"/>
        <c:axId val="236325944"/>
      </c:scatterChart>
      <c:valAx>
        <c:axId val="2363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sin</a:t>
                </a:r>
              </a:p>
            </c:rich>
          </c:tx>
          <c:layout>
            <c:manualLayout>
              <c:xMode val="edge"/>
              <c:yMode val="edge"/>
              <c:x val="0.50537750494927347"/>
              <c:y val="0.78969072164948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325944"/>
        <c:crosses val="autoZero"/>
        <c:crossBetween val="midCat"/>
      </c:valAx>
      <c:valAx>
        <c:axId val="23632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λ</a:t>
                </a:r>
                <a:r>
                  <a:rPr lang="ja-JP" altLang="el-GR"/>
                  <a:t>＊</a:t>
                </a:r>
                <a:r>
                  <a:rPr lang="ja-JP" altLang="en-US"/>
                  <a:t>ｍ</a:t>
                </a:r>
              </a:p>
            </c:rich>
          </c:tx>
          <c:layout>
            <c:manualLayout>
              <c:xMode val="edge"/>
              <c:yMode val="edge"/>
              <c:x val="8.6021702970089098E-2"/>
              <c:y val="0.32783505154639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32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グラフ２　</a:t>
            </a:r>
            <a:r>
              <a:rPr lang="en-US" altLang="ja-JP"/>
              <a:t>sin</a:t>
            </a:r>
            <a:r>
              <a:rPr lang="ja-JP" altLang="en-US"/>
              <a:t>と</a:t>
            </a:r>
            <a:r>
              <a:rPr lang="el-GR" altLang="ja-JP"/>
              <a:t>λ</a:t>
            </a:r>
            <a:r>
              <a:rPr lang="ja-JP" altLang="el-GR"/>
              <a:t>＊</a:t>
            </a:r>
            <a:r>
              <a:rPr lang="ja-JP" altLang="en-US"/>
              <a:t>ｍの関係</a:t>
            </a:r>
          </a:p>
        </c:rich>
      </c:tx>
      <c:layout>
        <c:manualLayout>
          <c:xMode val="edge"/>
          <c:yMode val="edge"/>
          <c:x val="0.38172130692977035"/>
          <c:y val="0.909465477443354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89108874828"/>
          <c:y val="6.3786040273176414E-2"/>
          <c:w val="0.77688350494861713"/>
          <c:h val="0.6213994891128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Sheet1!$H$58</c:f>
              <c:strCache>
                <c:ptCount val="1"/>
                <c:pt idx="0">
                  <c:v>λ＊ｍ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Sheet1!$E$59:$E$71</c:f>
              <c:numCache>
                <c:formatCode>0.0000</c:formatCode>
                <c:ptCount val="13"/>
                <c:pt idx="0">
                  <c:v>0.20791169081775931</c:v>
                </c:pt>
                <c:pt idx="1">
                  <c:v>0.24248634979830819</c:v>
                </c:pt>
                <c:pt idx="2">
                  <c:v>0.25881904510252074</c:v>
                </c:pt>
                <c:pt idx="3">
                  <c:v>0.294040325232304</c:v>
                </c:pt>
                <c:pt idx="4">
                  <c:v>0.326118179739043</c:v>
                </c:pt>
                <c:pt idx="5">
                  <c:v>0.34475214748539423</c:v>
                </c:pt>
                <c:pt idx="6">
                  <c:v>0.34584413364073785</c:v>
                </c:pt>
                <c:pt idx="7">
                  <c:v>0.46432686595605699</c:v>
                </c:pt>
                <c:pt idx="8">
                  <c:v>0.48480962024633706</c:v>
                </c:pt>
                <c:pt idx="9">
                  <c:v>0.5224985647159488</c:v>
                </c:pt>
                <c:pt idx="10">
                  <c:v>0.5661664843739902</c:v>
                </c:pt>
                <c:pt idx="11">
                  <c:v>0.61267718094924362</c:v>
                </c:pt>
                <c:pt idx="12">
                  <c:v>0.65583946511922075</c:v>
                </c:pt>
              </c:numCache>
            </c:numRef>
          </c:xVal>
          <c:yVal>
            <c:numRef>
              <c:f>Sheet1!$H$59:$H$71</c:f>
              <c:numCache>
                <c:formatCode>General</c:formatCode>
                <c:ptCount val="13"/>
                <c:pt idx="0">
                  <c:v>404.65629999999999</c:v>
                </c:pt>
                <c:pt idx="1">
                  <c:v>407.78314</c:v>
                </c:pt>
                <c:pt idx="2">
                  <c:v>435.83276999999998</c:v>
                </c:pt>
                <c:pt idx="3">
                  <c:v>491.60680000000002</c:v>
                </c:pt>
                <c:pt idx="4">
                  <c:v>546.07348000000002</c:v>
                </c:pt>
                <c:pt idx="5">
                  <c:v>576.95982000000004</c:v>
                </c:pt>
                <c:pt idx="6">
                  <c:v>579.00662999999997</c:v>
                </c:pt>
                <c:pt idx="7">
                  <c:v>809.31259999999997</c:v>
                </c:pt>
                <c:pt idx="8">
                  <c:v>815.56628000000001</c:v>
                </c:pt>
                <c:pt idx="9">
                  <c:v>871.66553999999996</c:v>
                </c:pt>
                <c:pt idx="10">
                  <c:v>983.21360000000004</c:v>
                </c:pt>
                <c:pt idx="11">
                  <c:v>1213.9688999999998</c:v>
                </c:pt>
                <c:pt idx="12">
                  <c:v>1223.34942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25552"/>
        <c:axId val="236326728"/>
      </c:scatterChart>
      <c:valAx>
        <c:axId val="23632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sin</a:t>
                </a:r>
              </a:p>
            </c:rich>
          </c:tx>
          <c:layout>
            <c:manualLayout>
              <c:xMode val="edge"/>
              <c:yMode val="edge"/>
              <c:x val="0.51881839603834989"/>
              <c:y val="0.771605325885198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326728"/>
        <c:crosses val="autoZero"/>
        <c:crossBetween val="midCat"/>
      </c:valAx>
      <c:valAx>
        <c:axId val="23632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λ</a:t>
                </a:r>
                <a:r>
                  <a:rPr lang="ja-JP" altLang="el-GR"/>
                  <a:t>＊</a:t>
                </a:r>
                <a:r>
                  <a:rPr lang="ja-JP" altLang="en-US"/>
                  <a:t>ｍ</a:t>
                </a:r>
              </a:p>
            </c:rich>
          </c:tx>
          <c:layout>
            <c:manualLayout>
              <c:xMode val="edge"/>
              <c:yMode val="edge"/>
              <c:x val="3.0914049504875769E-2"/>
              <c:y val="0.30864213035407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325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35</xdr:row>
      <xdr:rowOff>139700</xdr:rowOff>
    </xdr:from>
    <xdr:to>
      <xdr:col>8</xdr:col>
      <xdr:colOff>298450</xdr:colOff>
      <xdr:row>54</xdr:row>
      <xdr:rowOff>82550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</xdr:colOff>
      <xdr:row>57</xdr:row>
      <xdr:rowOff>44450</xdr:rowOff>
    </xdr:from>
    <xdr:to>
      <xdr:col>8</xdr:col>
      <xdr:colOff>476250</xdr:colOff>
      <xdr:row>75</xdr:row>
      <xdr:rowOff>158750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71"/>
  <sheetViews>
    <sheetView tabSelected="1" topLeftCell="A4" workbookViewId="0">
      <selection activeCell="F18" sqref="F18"/>
    </sheetView>
  </sheetViews>
  <sheetFormatPr defaultRowHeight="13"/>
  <cols>
    <col min="4" max="4" width="10.08984375" customWidth="1"/>
    <col min="5" max="5" width="13.08984375" bestFit="1" customWidth="1"/>
    <col min="7" max="7" width="9.90625" customWidth="1"/>
    <col min="10" max="10" width="9.08984375" bestFit="1" customWidth="1"/>
    <col min="13" max="13" width="9.453125" bestFit="1" customWidth="1"/>
  </cols>
  <sheetData>
    <row r="3" spans="2:14">
      <c r="C3" t="s">
        <v>15</v>
      </c>
      <c r="J3" t="s">
        <v>24</v>
      </c>
    </row>
    <row r="4" spans="2:14">
      <c r="B4" s="1" t="s">
        <v>0</v>
      </c>
      <c r="C4" s="1" t="s">
        <v>1</v>
      </c>
      <c r="D4" s="1" t="s">
        <v>3</v>
      </c>
      <c r="E4" s="1" t="s">
        <v>2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3</v>
      </c>
      <c r="L4" s="1" t="s">
        <v>2</v>
      </c>
      <c r="M4" s="1" t="s">
        <v>4</v>
      </c>
      <c r="N4" s="1" t="s">
        <v>5</v>
      </c>
    </row>
    <row r="5" spans="2:14">
      <c r="B5" s="1">
        <v>1</v>
      </c>
      <c r="C5" s="1" t="s">
        <v>6</v>
      </c>
      <c r="D5" s="2">
        <v>12</v>
      </c>
      <c r="E5" s="3">
        <f>SIN(2*PI()*D5/360)</f>
        <v>0.20791169081775931</v>
      </c>
      <c r="F5" s="2">
        <f>1.0003*1000000*E5/(600*B5)</f>
        <v>346.62344054167443</v>
      </c>
      <c r="G5" s="2">
        <v>404.65629999999999</v>
      </c>
      <c r="I5" s="1">
        <v>1</v>
      </c>
      <c r="J5" s="1" t="s">
        <v>14</v>
      </c>
      <c r="K5" s="2">
        <f>17+4/60</f>
        <v>17.066666666666666</v>
      </c>
      <c r="L5" s="3">
        <f>SIN(2*PI()*K5/360)</f>
        <v>0.29348421766681027</v>
      </c>
      <c r="M5" s="2">
        <f>1.0003*1673.05*L5/I5</f>
        <v>491.16107449856713</v>
      </c>
      <c r="N5" s="4" t="s">
        <v>21</v>
      </c>
    </row>
    <row r="6" spans="2:14">
      <c r="B6" s="1">
        <v>1</v>
      </c>
      <c r="C6" s="1" t="s">
        <v>7</v>
      </c>
      <c r="D6" s="2">
        <f>14+2/60</f>
        <v>14.033333333333333</v>
      </c>
      <c r="E6" s="3">
        <f t="shared" ref="E6:E17" si="0">SIN(2*PI()*D6/360)</f>
        <v>0.24248634979830819</v>
      </c>
      <c r="F6" s="2">
        <f t="shared" ref="F6:F17" si="1">1.0003*1000000*E6/(600*B6)</f>
        <v>404.26515950541278</v>
      </c>
      <c r="G6" s="2">
        <v>407.78314</v>
      </c>
      <c r="I6" s="1">
        <v>1</v>
      </c>
      <c r="J6" s="1" t="s">
        <v>12</v>
      </c>
      <c r="K6" s="2">
        <f>23+9/60</f>
        <v>23.15</v>
      </c>
      <c r="L6" s="3">
        <f>SIN(2*PI()*K6/360)</f>
        <v>0.39313966279373386</v>
      </c>
      <c r="M6" s="2">
        <f>1.0003*1673.05*L6/I6</f>
        <v>657.93963553090759</v>
      </c>
      <c r="N6" s="4" t="s">
        <v>21</v>
      </c>
    </row>
    <row r="7" spans="2:14">
      <c r="B7" s="1">
        <v>1</v>
      </c>
      <c r="C7" s="1" t="s">
        <v>8</v>
      </c>
      <c r="D7" s="2">
        <v>15</v>
      </c>
      <c r="E7" s="3">
        <f t="shared" si="0"/>
        <v>0.25881904510252074</v>
      </c>
      <c r="F7" s="2">
        <f t="shared" si="1"/>
        <v>431.49448469341917</v>
      </c>
      <c r="G7" s="2">
        <v>435.83276999999998</v>
      </c>
      <c r="I7" s="1">
        <v>2</v>
      </c>
      <c r="J7" s="1" t="s">
        <v>14</v>
      </c>
      <c r="K7" s="2">
        <f>35.5+54/60</f>
        <v>36.4</v>
      </c>
      <c r="L7" s="3">
        <f>SIN(2*PI()*K7/360)</f>
        <v>0.59341888660370146</v>
      </c>
      <c r="M7" s="2">
        <f>1.0003*1673.05*L7/I7</f>
        <v>496.5586570363962</v>
      </c>
      <c r="N7" s="4" t="s">
        <v>21</v>
      </c>
    </row>
    <row r="8" spans="2:14">
      <c r="B8" s="1">
        <v>1</v>
      </c>
      <c r="C8" s="1" t="s">
        <v>9</v>
      </c>
      <c r="D8" s="2">
        <f>17+6/60</f>
        <v>17.100000000000001</v>
      </c>
      <c r="E8" s="3">
        <f t="shared" si="0"/>
        <v>0.294040325232304</v>
      </c>
      <c r="F8" s="2">
        <f t="shared" si="1"/>
        <v>490.21422888312287</v>
      </c>
      <c r="G8" s="2">
        <v>491.60680000000002</v>
      </c>
    </row>
    <row r="9" spans="2:14">
      <c r="B9" s="1">
        <v>1</v>
      </c>
      <c r="C9" s="1" t="s">
        <v>10</v>
      </c>
      <c r="D9" s="2">
        <f>19+2/60</f>
        <v>19.033333333333335</v>
      </c>
      <c r="E9" s="3">
        <f t="shared" si="0"/>
        <v>0.326118179739043</v>
      </c>
      <c r="F9" s="2">
        <f t="shared" si="1"/>
        <v>543.69335865494111</v>
      </c>
      <c r="G9" s="2">
        <v>546.07348000000002</v>
      </c>
      <c r="I9" t="s">
        <v>25</v>
      </c>
    </row>
    <row r="10" spans="2:14">
      <c r="B10" s="1">
        <v>1</v>
      </c>
      <c r="C10" s="1" t="s">
        <v>11</v>
      </c>
      <c r="D10" s="2">
        <f>20+10/60</f>
        <v>20.166666666666668</v>
      </c>
      <c r="E10" s="3">
        <f t="shared" si="0"/>
        <v>0.34475214748539423</v>
      </c>
      <c r="F10" s="2">
        <f t="shared" si="1"/>
        <v>574.75928854939968</v>
      </c>
      <c r="G10" s="2">
        <v>576.95982000000004</v>
      </c>
      <c r="H10" s="1" t="s">
        <v>26</v>
      </c>
      <c r="I10" s="15" t="s">
        <v>27</v>
      </c>
      <c r="J10" s="16" t="s">
        <v>28</v>
      </c>
    </row>
    <row r="11" spans="2:14">
      <c r="B11" s="1">
        <v>1</v>
      </c>
      <c r="C11" s="1" t="s">
        <v>11</v>
      </c>
      <c r="D11" s="2">
        <f>20+14/60</f>
        <v>20.233333333333334</v>
      </c>
      <c r="E11" s="3">
        <f t="shared" si="0"/>
        <v>0.34584413364073785</v>
      </c>
      <c r="F11" s="2">
        <f t="shared" si="1"/>
        <v>576.57981146805002</v>
      </c>
      <c r="G11" s="2">
        <v>579.00662999999997</v>
      </c>
      <c r="H11" s="5">
        <v>4</v>
      </c>
      <c r="I11" s="11">
        <v>491.16</v>
      </c>
      <c r="J11" s="5">
        <f>1000000000/((1/4-1/16)*M5)</f>
        <v>10858623.800304623</v>
      </c>
    </row>
    <row r="12" spans="2:14">
      <c r="B12" s="1">
        <v>2</v>
      </c>
      <c r="C12" s="1" t="s">
        <v>12</v>
      </c>
      <c r="D12" s="2">
        <f>27+40/60</f>
        <v>27.666666666666668</v>
      </c>
      <c r="E12" s="3">
        <f t="shared" si="0"/>
        <v>0.46432686595605699</v>
      </c>
      <c r="F12" s="2">
        <f t="shared" si="1"/>
        <v>387.05513667986986</v>
      </c>
      <c r="G12" s="2">
        <v>404.65629999999999</v>
      </c>
      <c r="H12" s="5">
        <v>3</v>
      </c>
      <c r="I12" s="11">
        <v>657.94</v>
      </c>
      <c r="J12" s="5">
        <f>1000000000/((1/4-1/9)*M6)</f>
        <v>10943253.166668009</v>
      </c>
    </row>
    <row r="13" spans="2:14">
      <c r="B13" s="1">
        <v>2</v>
      </c>
      <c r="C13" s="1" t="s">
        <v>13</v>
      </c>
      <c r="D13" s="2">
        <v>29</v>
      </c>
      <c r="E13" s="3">
        <f t="shared" si="0"/>
        <v>0.48480962024633706</v>
      </c>
      <c r="F13" s="2">
        <f t="shared" si="1"/>
        <v>404.12921927700916</v>
      </c>
      <c r="G13" s="2">
        <v>407.78314</v>
      </c>
      <c r="H13" s="6">
        <v>4</v>
      </c>
      <c r="I13" s="14">
        <v>486.56</v>
      </c>
      <c r="J13" s="6">
        <f>1000000000/((1/4-1/16)*M7)</f>
        <v>10740590.779675838</v>
      </c>
    </row>
    <row r="14" spans="2:14">
      <c r="B14" s="1">
        <v>2</v>
      </c>
      <c r="C14" s="1" t="s">
        <v>8</v>
      </c>
      <c r="D14" s="2">
        <f>31+30/60</f>
        <v>31.5</v>
      </c>
      <c r="E14" s="3">
        <f t="shared" si="0"/>
        <v>0.5224985647159488</v>
      </c>
      <c r="F14" s="2">
        <f t="shared" si="1"/>
        <v>435.546095237803</v>
      </c>
      <c r="G14" s="2">
        <v>435.83276999999998</v>
      </c>
    </row>
    <row r="15" spans="2:14">
      <c r="B15" s="1">
        <v>2</v>
      </c>
      <c r="C15" s="1" t="s">
        <v>14</v>
      </c>
      <c r="D15" s="2">
        <f>34+29/60</f>
        <v>34.483333333333334</v>
      </c>
      <c r="E15" s="3">
        <f t="shared" si="0"/>
        <v>0.5661664843739902</v>
      </c>
      <c r="F15" s="2">
        <f t="shared" si="1"/>
        <v>471.94694526608527</v>
      </c>
      <c r="G15" s="2">
        <v>491.60680000000002</v>
      </c>
    </row>
    <row r="16" spans="2:14">
      <c r="B16" s="1">
        <v>3</v>
      </c>
      <c r="C16" s="1" t="s">
        <v>6</v>
      </c>
      <c r="D16" s="2">
        <f>37+47/60</f>
        <v>37.783333333333331</v>
      </c>
      <c r="E16" s="3">
        <f t="shared" si="0"/>
        <v>0.61267718094924362</v>
      </c>
      <c r="F16" s="2">
        <f t="shared" si="1"/>
        <v>340.47832450196023</v>
      </c>
      <c r="G16" s="2">
        <v>404.65629999999999</v>
      </c>
    </row>
    <row r="17" spans="2:21">
      <c r="B17" s="1">
        <v>3</v>
      </c>
      <c r="C17" s="1" t="s">
        <v>14</v>
      </c>
      <c r="D17" s="2">
        <f>40+59/60</f>
        <v>40.983333333333334</v>
      </c>
      <c r="E17" s="3">
        <f t="shared" si="0"/>
        <v>0.65583946511922075</v>
      </c>
      <c r="F17" s="2">
        <f t="shared" si="1"/>
        <v>364.46456497708698</v>
      </c>
      <c r="G17" s="2">
        <v>407.78314</v>
      </c>
      <c r="P17" s="11"/>
      <c r="Q17" s="11"/>
      <c r="R17" s="12"/>
      <c r="S17" s="13"/>
      <c r="T17" s="12"/>
      <c r="U17" s="12"/>
    </row>
    <row r="18" spans="2:21">
      <c r="P18" s="11"/>
      <c r="Q18" s="11"/>
      <c r="R18" s="12"/>
      <c r="S18" s="13"/>
      <c r="T18" s="12"/>
      <c r="U18" s="12"/>
    </row>
    <row r="19" spans="2:21">
      <c r="P19" s="11"/>
      <c r="Q19" s="11"/>
      <c r="R19" s="12"/>
      <c r="S19" s="13"/>
      <c r="T19" s="12"/>
      <c r="U19" s="12"/>
    </row>
    <row r="20" spans="2:21">
      <c r="P20" s="11"/>
      <c r="Q20" s="11"/>
      <c r="R20" s="12"/>
      <c r="S20" s="13"/>
      <c r="T20" s="12"/>
      <c r="U20" s="12"/>
    </row>
    <row r="21" spans="2:21">
      <c r="C21" t="s">
        <v>16</v>
      </c>
      <c r="J21" t="s">
        <v>16</v>
      </c>
      <c r="O21" t="s">
        <v>23</v>
      </c>
      <c r="P21" s="11"/>
      <c r="Q21" s="11"/>
      <c r="R21" s="12"/>
      <c r="S21" s="13"/>
      <c r="T21" s="12"/>
      <c r="U21" s="12"/>
    </row>
    <row r="22" spans="2:21">
      <c r="B22" s="1" t="s">
        <v>0</v>
      </c>
      <c r="C22" s="1" t="s">
        <v>1</v>
      </c>
      <c r="D22" s="1" t="s">
        <v>3</v>
      </c>
      <c r="E22" s="1" t="s">
        <v>2</v>
      </c>
      <c r="F22" s="1" t="s">
        <v>4</v>
      </c>
      <c r="G22" s="1" t="s">
        <v>5</v>
      </c>
      <c r="I22" s="1" t="s">
        <v>0</v>
      </c>
      <c r="J22" s="1" t="s">
        <v>1</v>
      </c>
      <c r="K22" s="1" t="s">
        <v>3</v>
      </c>
      <c r="L22" s="1" t="s">
        <v>2</v>
      </c>
      <c r="M22" s="1" t="s">
        <v>4</v>
      </c>
      <c r="N22" s="1" t="s">
        <v>5</v>
      </c>
      <c r="O22" s="8" t="s">
        <v>22</v>
      </c>
      <c r="P22" s="11"/>
      <c r="Q22" s="11"/>
      <c r="R22" s="12"/>
      <c r="S22" s="13"/>
      <c r="T22" s="12"/>
      <c r="U22" s="12"/>
    </row>
    <row r="23" spans="2:21">
      <c r="B23" s="1">
        <v>1</v>
      </c>
      <c r="C23" s="1" t="s">
        <v>6</v>
      </c>
      <c r="D23" s="2">
        <v>12</v>
      </c>
      <c r="E23" s="3">
        <f>SIN(2*PI()*D23/360)</f>
        <v>0.20791169081775931</v>
      </c>
      <c r="F23" s="2">
        <f>1.0003*1000000*E23/(600*B23)</f>
        <v>346.62344054167443</v>
      </c>
      <c r="G23" s="4" t="s">
        <v>17</v>
      </c>
      <c r="I23" s="1">
        <v>1</v>
      </c>
      <c r="J23" s="1" t="s">
        <v>6</v>
      </c>
      <c r="K23" s="2">
        <v>12</v>
      </c>
      <c r="L23" s="3">
        <f>SIN(2*PI()*K23/360)</f>
        <v>0.20791169081775931</v>
      </c>
      <c r="M23" s="2">
        <f>1.0003*1000000*L23/(600*I23)</f>
        <v>346.62344054167443</v>
      </c>
      <c r="N23" s="4" t="s">
        <v>17</v>
      </c>
      <c r="O23" s="9" t="s">
        <v>21</v>
      </c>
      <c r="P23" s="11"/>
      <c r="Q23" s="11"/>
      <c r="R23" s="12"/>
      <c r="S23" s="13"/>
      <c r="T23" s="12"/>
      <c r="U23" s="12"/>
    </row>
    <row r="24" spans="2:21">
      <c r="B24" s="1">
        <v>1</v>
      </c>
      <c r="C24" s="1" t="s">
        <v>7</v>
      </c>
      <c r="D24" s="2">
        <f>14+2/60</f>
        <v>14.033333333333333</v>
      </c>
      <c r="E24" s="3">
        <f t="shared" ref="E24:E35" si="2">SIN(2*PI()*D24/360)</f>
        <v>0.24248634979830819</v>
      </c>
      <c r="F24" s="2">
        <f t="shared" ref="F24:F35" si="3">1.0003*1000000*E24/(600*B24)</f>
        <v>404.26515950541278</v>
      </c>
      <c r="G24" s="2">
        <v>404.65629999999999</v>
      </c>
      <c r="I24" s="1">
        <v>1</v>
      </c>
      <c r="J24" s="1" t="s">
        <v>7</v>
      </c>
      <c r="K24" s="2">
        <f>14+2/60</f>
        <v>14.033333333333333</v>
      </c>
      <c r="L24" s="3">
        <f t="shared" ref="L24:L35" si="4">SIN(2*PI()*K24/360)</f>
        <v>0.24248634979830819</v>
      </c>
      <c r="M24" s="2">
        <f t="shared" ref="M24:M35" si="5">1.0003*1000000*L24/(600*I24)</f>
        <v>404.26515950541278</v>
      </c>
      <c r="N24" s="2">
        <v>404.65629999999999</v>
      </c>
      <c r="O24" s="10">
        <f>N24*I24/L24</f>
        <v>1668.7797079570837</v>
      </c>
      <c r="P24" s="11"/>
      <c r="Q24" s="11"/>
      <c r="R24" s="12"/>
      <c r="S24" s="13"/>
      <c r="T24" s="12"/>
      <c r="U24" s="12"/>
    </row>
    <row r="25" spans="2:21">
      <c r="B25" s="1">
        <v>1</v>
      </c>
      <c r="C25" s="1" t="s">
        <v>8</v>
      </c>
      <c r="D25" s="2">
        <v>15</v>
      </c>
      <c r="E25" s="3">
        <f t="shared" si="2"/>
        <v>0.25881904510252074</v>
      </c>
      <c r="F25" s="2">
        <f t="shared" si="3"/>
        <v>431.49448469341917</v>
      </c>
      <c r="G25" s="2">
        <v>435.83276999999998</v>
      </c>
      <c r="I25" s="1">
        <v>1</v>
      </c>
      <c r="J25" s="1" t="s">
        <v>8</v>
      </c>
      <c r="K25" s="2">
        <v>15</v>
      </c>
      <c r="L25" s="3">
        <f t="shared" si="4"/>
        <v>0.25881904510252074</v>
      </c>
      <c r="M25" s="2">
        <f t="shared" si="5"/>
        <v>431.49448469341917</v>
      </c>
      <c r="N25" s="2">
        <v>435.83276999999998</v>
      </c>
      <c r="O25" s="10">
        <f t="shared" ref="O25:O32" si="6">N25*I25/L25</f>
        <v>1683.9285139444139</v>
      </c>
      <c r="P25" s="11"/>
      <c r="Q25" s="11"/>
      <c r="R25" s="12"/>
      <c r="S25" s="13"/>
      <c r="T25" s="12"/>
      <c r="U25" s="12"/>
    </row>
    <row r="26" spans="2:21">
      <c r="B26" s="1">
        <v>1</v>
      </c>
      <c r="C26" s="1" t="s">
        <v>9</v>
      </c>
      <c r="D26" s="2">
        <f>17+6/60</f>
        <v>17.100000000000001</v>
      </c>
      <c r="E26" s="3">
        <f t="shared" si="2"/>
        <v>0.294040325232304</v>
      </c>
      <c r="F26" s="2">
        <f t="shared" si="3"/>
        <v>490.21422888312287</v>
      </c>
      <c r="G26" s="2">
        <v>491.60680000000002</v>
      </c>
      <c r="I26" s="1">
        <v>1</v>
      </c>
      <c r="J26" s="1" t="s">
        <v>9</v>
      </c>
      <c r="K26" s="2">
        <f>17+6/60</f>
        <v>17.100000000000001</v>
      </c>
      <c r="L26" s="3">
        <f t="shared" si="4"/>
        <v>0.294040325232304</v>
      </c>
      <c r="M26" s="2">
        <f t="shared" si="5"/>
        <v>490.21422888312287</v>
      </c>
      <c r="N26" s="2">
        <v>491.60680000000002</v>
      </c>
      <c r="O26" s="10">
        <f t="shared" si="6"/>
        <v>1671.9026535275743</v>
      </c>
      <c r="P26" s="11"/>
      <c r="Q26" s="11"/>
      <c r="R26" s="12"/>
      <c r="S26" s="13"/>
      <c r="T26" s="12"/>
      <c r="U26" s="12"/>
    </row>
    <row r="27" spans="2:21">
      <c r="B27" s="1">
        <v>1</v>
      </c>
      <c r="C27" s="1" t="s">
        <v>10</v>
      </c>
      <c r="D27" s="2">
        <f>19+2/60</f>
        <v>19.033333333333335</v>
      </c>
      <c r="E27" s="3">
        <f t="shared" si="2"/>
        <v>0.326118179739043</v>
      </c>
      <c r="F27" s="2">
        <f t="shared" si="3"/>
        <v>543.69335865494111</v>
      </c>
      <c r="G27" s="2">
        <v>546.07348000000002</v>
      </c>
      <c r="I27" s="1">
        <v>1</v>
      </c>
      <c r="J27" s="1" t="s">
        <v>10</v>
      </c>
      <c r="K27" s="2">
        <f>19+2/60</f>
        <v>19.033333333333335</v>
      </c>
      <c r="L27" s="3">
        <f t="shared" si="4"/>
        <v>0.326118179739043</v>
      </c>
      <c r="M27" s="2">
        <f t="shared" si="5"/>
        <v>543.69335865494111</v>
      </c>
      <c r="N27" s="2">
        <v>546.07348000000002</v>
      </c>
      <c r="O27" s="7">
        <f t="shared" si="6"/>
        <v>1674.4650066333725</v>
      </c>
    </row>
    <row r="28" spans="2:21">
      <c r="B28" s="1">
        <v>1</v>
      </c>
      <c r="C28" s="1" t="s">
        <v>11</v>
      </c>
      <c r="D28" s="2">
        <f>20+10/60</f>
        <v>20.166666666666668</v>
      </c>
      <c r="E28" s="3">
        <f t="shared" si="2"/>
        <v>0.34475214748539423</v>
      </c>
      <c r="F28" s="2">
        <f t="shared" si="3"/>
        <v>574.75928854939968</v>
      </c>
      <c r="G28" s="2">
        <v>576.95982000000004</v>
      </c>
      <c r="I28" s="1">
        <v>1</v>
      </c>
      <c r="J28" s="1" t="s">
        <v>11</v>
      </c>
      <c r="K28" s="2">
        <f>20+10/60</f>
        <v>20.166666666666668</v>
      </c>
      <c r="L28" s="3">
        <f t="shared" si="4"/>
        <v>0.34475214748539423</v>
      </c>
      <c r="M28" s="2">
        <f t="shared" si="5"/>
        <v>574.75928854939968</v>
      </c>
      <c r="N28" s="2">
        <v>576.95982000000004</v>
      </c>
      <c r="O28" s="7">
        <f t="shared" si="6"/>
        <v>1673.549604283302</v>
      </c>
    </row>
    <row r="29" spans="2:21">
      <c r="B29" s="1">
        <v>1</v>
      </c>
      <c r="C29" s="1" t="s">
        <v>11</v>
      </c>
      <c r="D29" s="2">
        <f>20+14/60</f>
        <v>20.233333333333334</v>
      </c>
      <c r="E29" s="3">
        <f t="shared" si="2"/>
        <v>0.34584413364073785</v>
      </c>
      <c r="F29" s="2">
        <f t="shared" si="3"/>
        <v>576.57981146805002</v>
      </c>
      <c r="G29" s="2">
        <v>579.00662999999997</v>
      </c>
      <c r="I29" s="1">
        <v>1</v>
      </c>
      <c r="J29" s="1" t="s">
        <v>11</v>
      </c>
      <c r="K29" s="2">
        <f>20+14/60</f>
        <v>20.233333333333334</v>
      </c>
      <c r="L29" s="3">
        <f t="shared" si="4"/>
        <v>0.34584413364073785</v>
      </c>
      <c r="M29" s="2">
        <f t="shared" si="5"/>
        <v>576.57981146805002</v>
      </c>
      <c r="N29" s="2">
        <v>579.00662999999997</v>
      </c>
      <c r="O29" s="7">
        <f t="shared" si="6"/>
        <v>1674.1837541228062</v>
      </c>
    </row>
    <row r="30" spans="2:21">
      <c r="B30" s="1">
        <v>2</v>
      </c>
      <c r="C30" s="1" t="s">
        <v>12</v>
      </c>
      <c r="D30" s="2">
        <f>27+40/60</f>
        <v>27.666666666666668</v>
      </c>
      <c r="E30" s="3">
        <f t="shared" si="2"/>
        <v>0.46432686595605699</v>
      </c>
      <c r="F30" s="2">
        <f t="shared" si="3"/>
        <v>387.05513667986986</v>
      </c>
      <c r="G30" s="4" t="s">
        <v>17</v>
      </c>
      <c r="I30" s="1">
        <v>2</v>
      </c>
      <c r="J30" s="1" t="s">
        <v>12</v>
      </c>
      <c r="K30" s="2">
        <f>27+40/60</f>
        <v>27.666666666666668</v>
      </c>
      <c r="L30" s="3">
        <f t="shared" si="4"/>
        <v>0.46432686595605699</v>
      </c>
      <c r="M30" s="2">
        <f t="shared" si="5"/>
        <v>387.05513667986986</v>
      </c>
      <c r="N30" s="4" t="s">
        <v>17</v>
      </c>
      <c r="O30" s="5" t="s">
        <v>21</v>
      </c>
    </row>
    <row r="31" spans="2:21">
      <c r="B31" s="1">
        <v>2</v>
      </c>
      <c r="C31" s="1" t="s">
        <v>13</v>
      </c>
      <c r="D31" s="2">
        <v>29</v>
      </c>
      <c r="E31" s="3">
        <f t="shared" si="2"/>
        <v>0.48480962024633706</v>
      </c>
      <c r="F31" s="2">
        <f t="shared" si="3"/>
        <v>404.12921927700916</v>
      </c>
      <c r="G31" s="2">
        <v>404.65629999999999</v>
      </c>
      <c r="I31" s="1">
        <v>2</v>
      </c>
      <c r="J31" s="1" t="s">
        <v>13</v>
      </c>
      <c r="K31" s="2">
        <v>29</v>
      </c>
      <c r="L31" s="3">
        <f t="shared" si="4"/>
        <v>0.48480962024633706</v>
      </c>
      <c r="M31" s="2">
        <f t="shared" si="5"/>
        <v>404.12921927700916</v>
      </c>
      <c r="N31" s="2">
        <v>404.65629999999999</v>
      </c>
      <c r="O31" s="7">
        <f t="shared" si="6"/>
        <v>1669.3410489436646</v>
      </c>
    </row>
    <row r="32" spans="2:21">
      <c r="B32" s="1">
        <v>2</v>
      </c>
      <c r="C32" s="1" t="s">
        <v>8</v>
      </c>
      <c r="D32" s="2">
        <f>31+30/60</f>
        <v>31.5</v>
      </c>
      <c r="E32" s="3">
        <f t="shared" si="2"/>
        <v>0.5224985647159488</v>
      </c>
      <c r="F32" s="2">
        <f t="shared" si="3"/>
        <v>435.546095237803</v>
      </c>
      <c r="G32" s="2">
        <v>435.83276999999998</v>
      </c>
      <c r="I32" s="1">
        <v>2</v>
      </c>
      <c r="J32" s="1" t="s">
        <v>8</v>
      </c>
      <c r="K32" s="2">
        <f>31+30/60</f>
        <v>31.5</v>
      </c>
      <c r="L32" s="3">
        <f t="shared" si="4"/>
        <v>0.5224985647159488</v>
      </c>
      <c r="M32" s="2">
        <f t="shared" si="5"/>
        <v>435.546095237803</v>
      </c>
      <c r="N32" s="2">
        <v>435.83276999999998</v>
      </c>
      <c r="O32" s="7">
        <f t="shared" si="6"/>
        <v>1668.2639893448747</v>
      </c>
    </row>
    <row r="33" spans="2:15">
      <c r="B33" s="1">
        <v>2</v>
      </c>
      <c r="C33" s="1" t="s">
        <v>14</v>
      </c>
      <c r="D33" s="2">
        <f>34+29/60</f>
        <v>34.483333333333334</v>
      </c>
      <c r="E33" s="3">
        <f t="shared" si="2"/>
        <v>0.5661664843739902</v>
      </c>
      <c r="F33" s="2">
        <f t="shared" si="3"/>
        <v>471.94694526608527</v>
      </c>
      <c r="G33" s="4" t="s">
        <v>17</v>
      </c>
      <c r="I33" s="1">
        <v>2</v>
      </c>
      <c r="J33" s="1" t="s">
        <v>14</v>
      </c>
      <c r="K33" s="2">
        <f>34+29/60</f>
        <v>34.483333333333334</v>
      </c>
      <c r="L33" s="3">
        <f t="shared" si="4"/>
        <v>0.5661664843739902</v>
      </c>
      <c r="M33" s="2">
        <f t="shared" si="5"/>
        <v>471.94694526608527</v>
      </c>
      <c r="N33" s="4" t="s">
        <v>17</v>
      </c>
      <c r="O33" s="5" t="s">
        <v>21</v>
      </c>
    </row>
    <row r="34" spans="2:15">
      <c r="B34" s="1">
        <v>3</v>
      </c>
      <c r="C34" s="1" t="s">
        <v>6</v>
      </c>
      <c r="D34" s="2">
        <f>37+47/60</f>
        <v>37.783333333333331</v>
      </c>
      <c r="E34" s="3">
        <f t="shared" si="2"/>
        <v>0.61267718094924362</v>
      </c>
      <c r="F34" s="2">
        <f t="shared" si="3"/>
        <v>340.47832450196023</v>
      </c>
      <c r="G34" s="4" t="s">
        <v>17</v>
      </c>
      <c r="I34" s="1">
        <v>3</v>
      </c>
      <c r="J34" s="1" t="s">
        <v>6</v>
      </c>
      <c r="K34" s="2">
        <f>37+47/60</f>
        <v>37.783333333333331</v>
      </c>
      <c r="L34" s="3">
        <f t="shared" si="4"/>
        <v>0.61267718094924362</v>
      </c>
      <c r="M34" s="2">
        <f t="shared" si="5"/>
        <v>340.47832450196023</v>
      </c>
      <c r="N34" s="4" t="s">
        <v>17</v>
      </c>
      <c r="O34" s="5" t="s">
        <v>21</v>
      </c>
    </row>
    <row r="35" spans="2:15">
      <c r="B35" s="1">
        <v>3</v>
      </c>
      <c r="C35" s="1" t="s">
        <v>14</v>
      </c>
      <c r="D35" s="2">
        <f>40+59/60</f>
        <v>40.983333333333334</v>
      </c>
      <c r="E35" s="3">
        <f t="shared" si="2"/>
        <v>0.65583946511922075</v>
      </c>
      <c r="F35" s="2">
        <f t="shared" si="3"/>
        <v>364.46456497708698</v>
      </c>
      <c r="G35" s="4" t="s">
        <v>17</v>
      </c>
      <c r="I35" s="1">
        <v>3</v>
      </c>
      <c r="J35" s="1" t="s">
        <v>14</v>
      </c>
      <c r="K35" s="2">
        <f>40+59/60</f>
        <v>40.983333333333334</v>
      </c>
      <c r="L35" s="3">
        <f t="shared" si="4"/>
        <v>0.65583946511922075</v>
      </c>
      <c r="M35" s="2">
        <f t="shared" si="5"/>
        <v>364.46456497708698</v>
      </c>
      <c r="N35" s="4" t="s">
        <v>17</v>
      </c>
      <c r="O35" s="6" t="s">
        <v>21</v>
      </c>
    </row>
    <row r="38" spans="2:15">
      <c r="C38" t="s">
        <v>18</v>
      </c>
    </row>
    <row r="39" spans="2:15">
      <c r="B39" s="1" t="s">
        <v>0</v>
      </c>
      <c r="C39" s="1" t="s">
        <v>1</v>
      </c>
      <c r="D39" s="1" t="s">
        <v>3</v>
      </c>
      <c r="E39" s="1" t="s">
        <v>2</v>
      </c>
      <c r="F39" s="1" t="s">
        <v>4</v>
      </c>
      <c r="G39" s="1" t="s">
        <v>5</v>
      </c>
      <c r="H39" t="s">
        <v>19</v>
      </c>
    </row>
    <row r="40" spans="2:15">
      <c r="B40" s="1">
        <v>1</v>
      </c>
      <c r="C40" s="1" t="s">
        <v>6</v>
      </c>
      <c r="D40" s="2">
        <v>12</v>
      </c>
      <c r="E40" s="3">
        <f>SIN(2*PI()*D40/360)</f>
        <v>0.20791169081775931</v>
      </c>
      <c r="F40" s="2">
        <f>1.0003*1000000*E40/(600*B40)</f>
        <v>346.62344054167443</v>
      </c>
      <c r="G40" s="4" t="s">
        <v>17</v>
      </c>
      <c r="H40" t="s">
        <v>17</v>
      </c>
    </row>
    <row r="41" spans="2:15">
      <c r="B41" s="1">
        <v>1</v>
      </c>
      <c r="C41" s="1" t="s">
        <v>7</v>
      </c>
      <c r="D41" s="2">
        <f>14+2/60</f>
        <v>14.033333333333333</v>
      </c>
      <c r="E41" s="3">
        <f t="shared" ref="E41:E52" si="7">SIN(2*PI()*D41/360)</f>
        <v>0.24248634979830819</v>
      </c>
      <c r="F41" s="2">
        <f t="shared" ref="F41:F52" si="8">1.0003*1000000*E41/(600*B41)</f>
        <v>404.26515950541278</v>
      </c>
      <c r="G41" s="2">
        <v>404.65629999999999</v>
      </c>
      <c r="H41">
        <f t="shared" ref="H41:H49" si="9">G41*B41</f>
        <v>404.65629999999999</v>
      </c>
    </row>
    <row r="42" spans="2:15">
      <c r="B42" s="1">
        <v>1</v>
      </c>
      <c r="C42" s="1" t="s">
        <v>8</v>
      </c>
      <c r="D42" s="2">
        <v>15</v>
      </c>
      <c r="E42" s="3">
        <f t="shared" si="7"/>
        <v>0.25881904510252074</v>
      </c>
      <c r="F42" s="2">
        <f t="shared" si="8"/>
        <v>431.49448469341917</v>
      </c>
      <c r="G42" s="2">
        <v>435.83276999999998</v>
      </c>
      <c r="H42">
        <f t="shared" si="9"/>
        <v>435.83276999999998</v>
      </c>
    </row>
    <row r="43" spans="2:15">
      <c r="B43" s="1">
        <v>1</v>
      </c>
      <c r="C43" s="1" t="s">
        <v>9</v>
      </c>
      <c r="D43" s="2">
        <f>17+6/60</f>
        <v>17.100000000000001</v>
      </c>
      <c r="E43" s="3">
        <f t="shared" si="7"/>
        <v>0.294040325232304</v>
      </c>
      <c r="F43" s="2">
        <f t="shared" si="8"/>
        <v>490.21422888312287</v>
      </c>
      <c r="G43" s="2">
        <v>491.60680000000002</v>
      </c>
      <c r="H43">
        <f t="shared" si="9"/>
        <v>491.60680000000002</v>
      </c>
    </row>
    <row r="44" spans="2:15">
      <c r="B44" s="1">
        <v>1</v>
      </c>
      <c r="C44" s="1" t="s">
        <v>10</v>
      </c>
      <c r="D44" s="2">
        <f>19+2/60</f>
        <v>19.033333333333335</v>
      </c>
      <c r="E44" s="3">
        <f t="shared" si="7"/>
        <v>0.326118179739043</v>
      </c>
      <c r="F44" s="2">
        <f t="shared" si="8"/>
        <v>543.69335865494111</v>
      </c>
      <c r="G44" s="2">
        <v>546.07348000000002</v>
      </c>
      <c r="H44">
        <f t="shared" si="9"/>
        <v>546.07348000000002</v>
      </c>
    </row>
    <row r="45" spans="2:15">
      <c r="B45" s="1">
        <v>1</v>
      </c>
      <c r="C45" s="1" t="s">
        <v>11</v>
      </c>
      <c r="D45" s="2">
        <f>20+10/60</f>
        <v>20.166666666666668</v>
      </c>
      <c r="E45" s="3">
        <f t="shared" si="7"/>
        <v>0.34475214748539423</v>
      </c>
      <c r="F45" s="2">
        <f t="shared" si="8"/>
        <v>574.75928854939968</v>
      </c>
      <c r="G45" s="2">
        <v>576.95982000000004</v>
      </c>
      <c r="H45">
        <f t="shared" si="9"/>
        <v>576.95982000000004</v>
      </c>
    </row>
    <row r="46" spans="2:15">
      <c r="B46" s="1">
        <v>1</v>
      </c>
      <c r="C46" s="1" t="s">
        <v>11</v>
      </c>
      <c r="D46" s="2">
        <f>20+14/60</f>
        <v>20.233333333333334</v>
      </c>
      <c r="E46" s="3">
        <f t="shared" si="7"/>
        <v>0.34584413364073785</v>
      </c>
      <c r="F46" s="2">
        <f t="shared" si="8"/>
        <v>576.57981146805002</v>
      </c>
      <c r="G46" s="2">
        <v>579.00662999999997</v>
      </c>
      <c r="H46">
        <f t="shared" si="9"/>
        <v>579.00662999999997</v>
      </c>
    </row>
    <row r="47" spans="2:15">
      <c r="B47" s="1">
        <v>2</v>
      </c>
      <c r="C47" s="1" t="s">
        <v>12</v>
      </c>
      <c r="D47" s="2">
        <f>27+40/60</f>
        <v>27.666666666666668</v>
      </c>
      <c r="E47" s="3">
        <f t="shared" si="7"/>
        <v>0.46432686595605699</v>
      </c>
      <c r="F47" s="2">
        <f t="shared" si="8"/>
        <v>387.05513667986986</v>
      </c>
      <c r="G47" s="4" t="s">
        <v>17</v>
      </c>
      <c r="H47" t="s">
        <v>17</v>
      </c>
    </row>
    <row r="48" spans="2:15">
      <c r="B48" s="1">
        <v>2</v>
      </c>
      <c r="C48" s="1" t="s">
        <v>13</v>
      </c>
      <c r="D48" s="2">
        <v>29</v>
      </c>
      <c r="E48" s="3">
        <f t="shared" si="7"/>
        <v>0.48480962024633706</v>
      </c>
      <c r="F48" s="2">
        <f t="shared" si="8"/>
        <v>404.12921927700916</v>
      </c>
      <c r="G48" s="2">
        <v>404.65629999999999</v>
      </c>
      <c r="H48">
        <f t="shared" si="9"/>
        <v>809.31259999999997</v>
      </c>
    </row>
    <row r="49" spans="2:8">
      <c r="B49" s="1">
        <v>2</v>
      </c>
      <c r="C49" s="1" t="s">
        <v>8</v>
      </c>
      <c r="D49" s="2">
        <f>31+30/60</f>
        <v>31.5</v>
      </c>
      <c r="E49" s="3">
        <f t="shared" si="7"/>
        <v>0.5224985647159488</v>
      </c>
      <c r="F49" s="2">
        <f t="shared" si="8"/>
        <v>435.546095237803</v>
      </c>
      <c r="G49" s="2">
        <v>435.83276999999998</v>
      </c>
      <c r="H49">
        <f t="shared" si="9"/>
        <v>871.66553999999996</v>
      </c>
    </row>
    <row r="50" spans="2:8">
      <c r="B50" s="1">
        <v>2</v>
      </c>
      <c r="C50" s="1" t="s">
        <v>14</v>
      </c>
      <c r="D50" s="2">
        <f>34+29/60</f>
        <v>34.483333333333334</v>
      </c>
      <c r="E50" s="3">
        <f t="shared" si="7"/>
        <v>0.5661664843739902</v>
      </c>
      <c r="F50" s="2">
        <f t="shared" si="8"/>
        <v>471.94694526608527</v>
      </c>
      <c r="G50" s="4" t="s">
        <v>17</v>
      </c>
      <c r="H50" t="s">
        <v>17</v>
      </c>
    </row>
    <row r="51" spans="2:8">
      <c r="B51" s="1">
        <v>3</v>
      </c>
      <c r="C51" s="1" t="s">
        <v>6</v>
      </c>
      <c r="D51" s="2">
        <f>37+47/60</f>
        <v>37.783333333333331</v>
      </c>
      <c r="E51" s="3">
        <f t="shared" si="7"/>
        <v>0.61267718094924362</v>
      </c>
      <c r="F51" s="2">
        <f t="shared" si="8"/>
        <v>340.47832450196023</v>
      </c>
      <c r="G51" s="4" t="s">
        <v>17</v>
      </c>
      <c r="H51" t="s">
        <v>17</v>
      </c>
    </row>
    <row r="52" spans="2:8">
      <c r="B52" s="1">
        <v>3</v>
      </c>
      <c r="C52" s="1" t="s">
        <v>14</v>
      </c>
      <c r="D52" s="2">
        <f>40+59/60</f>
        <v>40.983333333333334</v>
      </c>
      <c r="E52" s="3">
        <f t="shared" si="7"/>
        <v>0.65583946511922075</v>
      </c>
      <c r="F52" s="2">
        <f t="shared" si="8"/>
        <v>364.46456497708698</v>
      </c>
      <c r="G52" s="4" t="s">
        <v>17</v>
      </c>
      <c r="H52" t="s">
        <v>17</v>
      </c>
    </row>
    <row r="57" spans="2:8">
      <c r="C57" t="s">
        <v>15</v>
      </c>
    </row>
    <row r="58" spans="2:8">
      <c r="B58" s="1" t="s">
        <v>0</v>
      </c>
      <c r="C58" s="1" t="s">
        <v>1</v>
      </c>
      <c r="D58" s="1" t="s">
        <v>3</v>
      </c>
      <c r="E58" s="1" t="s">
        <v>2</v>
      </c>
      <c r="F58" s="1" t="s">
        <v>4</v>
      </c>
      <c r="G58" s="1" t="s">
        <v>5</v>
      </c>
      <c r="H58" t="s">
        <v>20</v>
      </c>
    </row>
    <row r="59" spans="2:8">
      <c r="B59" s="1">
        <v>1</v>
      </c>
      <c r="C59" s="1" t="s">
        <v>6</v>
      </c>
      <c r="D59" s="2">
        <v>12</v>
      </c>
      <c r="E59" s="3">
        <f>SIN(2*PI()*D59/360)</f>
        <v>0.20791169081775931</v>
      </c>
      <c r="F59" s="2">
        <f>1.0003*1000000*E59/(600*B59)</f>
        <v>346.62344054167443</v>
      </c>
      <c r="G59" s="2">
        <v>404.65629999999999</v>
      </c>
      <c r="H59">
        <f>G59*B59</f>
        <v>404.65629999999999</v>
      </c>
    </row>
    <row r="60" spans="2:8">
      <c r="B60" s="1">
        <v>1</v>
      </c>
      <c r="C60" s="1" t="s">
        <v>7</v>
      </c>
      <c r="D60" s="2">
        <f>14+2/60</f>
        <v>14.033333333333333</v>
      </c>
      <c r="E60" s="3">
        <f t="shared" ref="E60:E71" si="10">SIN(2*PI()*D60/360)</f>
        <v>0.24248634979830819</v>
      </c>
      <c r="F60" s="2">
        <f t="shared" ref="F60:F71" si="11">1.0003*1000000*E60/(600*B60)</f>
        <v>404.26515950541278</v>
      </c>
      <c r="G60" s="2">
        <v>407.78314</v>
      </c>
      <c r="H60">
        <f t="shared" ref="H60:H71" si="12">G60*B60</f>
        <v>407.78314</v>
      </c>
    </row>
    <row r="61" spans="2:8">
      <c r="B61" s="1">
        <v>1</v>
      </c>
      <c r="C61" s="1" t="s">
        <v>8</v>
      </c>
      <c r="D61" s="2">
        <v>15</v>
      </c>
      <c r="E61" s="3">
        <f t="shared" si="10"/>
        <v>0.25881904510252074</v>
      </c>
      <c r="F61" s="2">
        <f t="shared" si="11"/>
        <v>431.49448469341917</v>
      </c>
      <c r="G61" s="2">
        <v>435.83276999999998</v>
      </c>
      <c r="H61">
        <f t="shared" si="12"/>
        <v>435.83276999999998</v>
      </c>
    </row>
    <row r="62" spans="2:8">
      <c r="B62" s="1">
        <v>1</v>
      </c>
      <c r="C62" s="1" t="s">
        <v>9</v>
      </c>
      <c r="D62" s="2">
        <f>17+6/60</f>
        <v>17.100000000000001</v>
      </c>
      <c r="E62" s="3">
        <f t="shared" si="10"/>
        <v>0.294040325232304</v>
      </c>
      <c r="F62" s="2">
        <f t="shared" si="11"/>
        <v>490.21422888312287</v>
      </c>
      <c r="G62" s="2">
        <v>491.60680000000002</v>
      </c>
      <c r="H62">
        <f t="shared" si="12"/>
        <v>491.60680000000002</v>
      </c>
    </row>
    <row r="63" spans="2:8">
      <c r="B63" s="1">
        <v>1</v>
      </c>
      <c r="C63" s="1" t="s">
        <v>10</v>
      </c>
      <c r="D63" s="2">
        <f>19+2/60</f>
        <v>19.033333333333335</v>
      </c>
      <c r="E63" s="3">
        <f t="shared" si="10"/>
        <v>0.326118179739043</v>
      </c>
      <c r="F63" s="2">
        <f t="shared" si="11"/>
        <v>543.69335865494111</v>
      </c>
      <c r="G63" s="2">
        <v>546.07348000000002</v>
      </c>
      <c r="H63">
        <f t="shared" si="12"/>
        <v>546.07348000000002</v>
      </c>
    </row>
    <row r="64" spans="2:8">
      <c r="B64" s="1">
        <v>1</v>
      </c>
      <c r="C64" s="1" t="s">
        <v>11</v>
      </c>
      <c r="D64" s="2">
        <f>20+10/60</f>
        <v>20.166666666666668</v>
      </c>
      <c r="E64" s="3">
        <f t="shared" si="10"/>
        <v>0.34475214748539423</v>
      </c>
      <c r="F64" s="2">
        <f t="shared" si="11"/>
        <v>574.75928854939968</v>
      </c>
      <c r="G64" s="2">
        <v>576.95982000000004</v>
      </c>
      <c r="H64">
        <f t="shared" si="12"/>
        <v>576.95982000000004</v>
      </c>
    </row>
    <row r="65" spans="2:8">
      <c r="B65" s="1">
        <v>1</v>
      </c>
      <c r="C65" s="1" t="s">
        <v>11</v>
      </c>
      <c r="D65" s="2">
        <f>20+14/60</f>
        <v>20.233333333333334</v>
      </c>
      <c r="E65" s="3">
        <f t="shared" si="10"/>
        <v>0.34584413364073785</v>
      </c>
      <c r="F65" s="2">
        <f t="shared" si="11"/>
        <v>576.57981146805002</v>
      </c>
      <c r="G65" s="2">
        <v>579.00662999999997</v>
      </c>
      <c r="H65">
        <f t="shared" si="12"/>
        <v>579.00662999999997</v>
      </c>
    </row>
    <row r="66" spans="2:8">
      <c r="B66" s="1">
        <v>2</v>
      </c>
      <c r="C66" s="1" t="s">
        <v>12</v>
      </c>
      <c r="D66" s="2">
        <f>27+40/60</f>
        <v>27.666666666666668</v>
      </c>
      <c r="E66" s="3">
        <f t="shared" si="10"/>
        <v>0.46432686595605699</v>
      </c>
      <c r="F66" s="2">
        <f t="shared" si="11"/>
        <v>387.05513667986986</v>
      </c>
      <c r="G66" s="2">
        <v>404.65629999999999</v>
      </c>
      <c r="H66">
        <f t="shared" si="12"/>
        <v>809.31259999999997</v>
      </c>
    </row>
    <row r="67" spans="2:8">
      <c r="B67" s="1">
        <v>2</v>
      </c>
      <c r="C67" s="1" t="s">
        <v>13</v>
      </c>
      <c r="D67" s="2">
        <v>29</v>
      </c>
      <c r="E67" s="3">
        <f t="shared" si="10"/>
        <v>0.48480962024633706</v>
      </c>
      <c r="F67" s="2">
        <f t="shared" si="11"/>
        <v>404.12921927700916</v>
      </c>
      <c r="G67" s="2">
        <v>407.78314</v>
      </c>
      <c r="H67">
        <f t="shared" si="12"/>
        <v>815.56628000000001</v>
      </c>
    </row>
    <row r="68" spans="2:8">
      <c r="B68" s="1">
        <v>2</v>
      </c>
      <c r="C68" s="1" t="s">
        <v>8</v>
      </c>
      <c r="D68" s="2">
        <f>31+30/60</f>
        <v>31.5</v>
      </c>
      <c r="E68" s="3">
        <f t="shared" si="10"/>
        <v>0.5224985647159488</v>
      </c>
      <c r="F68" s="2">
        <f t="shared" si="11"/>
        <v>435.546095237803</v>
      </c>
      <c r="G68" s="2">
        <v>435.83276999999998</v>
      </c>
      <c r="H68">
        <f t="shared" si="12"/>
        <v>871.66553999999996</v>
      </c>
    </row>
    <row r="69" spans="2:8">
      <c r="B69" s="1">
        <v>2</v>
      </c>
      <c r="C69" s="1" t="s">
        <v>14</v>
      </c>
      <c r="D69" s="2">
        <f>34+29/60</f>
        <v>34.483333333333334</v>
      </c>
      <c r="E69" s="3">
        <f t="shared" si="10"/>
        <v>0.5661664843739902</v>
      </c>
      <c r="F69" s="2">
        <f t="shared" si="11"/>
        <v>471.94694526608527</v>
      </c>
      <c r="G69" s="2">
        <v>491.60680000000002</v>
      </c>
      <c r="H69">
        <f t="shared" si="12"/>
        <v>983.21360000000004</v>
      </c>
    </row>
    <row r="70" spans="2:8">
      <c r="B70" s="1">
        <v>3</v>
      </c>
      <c r="C70" s="1" t="s">
        <v>6</v>
      </c>
      <c r="D70" s="2">
        <f>37+47/60</f>
        <v>37.783333333333331</v>
      </c>
      <c r="E70" s="3">
        <f t="shared" si="10"/>
        <v>0.61267718094924362</v>
      </c>
      <c r="F70" s="2">
        <f t="shared" si="11"/>
        <v>340.47832450196023</v>
      </c>
      <c r="G70" s="2">
        <v>404.65629999999999</v>
      </c>
      <c r="H70">
        <f t="shared" si="12"/>
        <v>1213.9688999999998</v>
      </c>
    </row>
    <row r="71" spans="2:8">
      <c r="B71" s="1">
        <v>3</v>
      </c>
      <c r="C71" s="1" t="s">
        <v>14</v>
      </c>
      <c r="D71" s="2">
        <f>40+59/60</f>
        <v>40.983333333333334</v>
      </c>
      <c r="E71" s="3">
        <f t="shared" si="10"/>
        <v>0.65583946511922075</v>
      </c>
      <c r="F71" s="2">
        <f t="shared" si="11"/>
        <v>364.46456497708698</v>
      </c>
      <c r="G71" s="2">
        <v>407.78314</v>
      </c>
      <c r="H71">
        <f t="shared" si="12"/>
        <v>1223.34942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佐竹 聡</dc:creator>
  <cp:lastModifiedBy>桜庭玉藻</cp:lastModifiedBy>
  <dcterms:created xsi:type="dcterms:W3CDTF">1999-07-05T15:55:37Z</dcterms:created>
  <dcterms:modified xsi:type="dcterms:W3CDTF">2014-08-09T09:55:52Z</dcterms:modified>
</cp:coreProperties>
</file>