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81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1" i="1"/>
  <c r="F3"/>
  <c r="K5" i="2"/>
  <c r="K6"/>
  <c r="K7"/>
  <c r="K8"/>
  <c r="K9"/>
  <c r="K10"/>
  <c r="K11"/>
  <c r="K12"/>
  <c r="K13"/>
  <c r="K14"/>
  <c r="K15"/>
  <c r="K16"/>
  <c r="K17"/>
  <c r="K4"/>
  <c r="D12"/>
  <c r="F12" s="1"/>
  <c r="G12" s="1"/>
  <c r="H12" s="1"/>
  <c r="L12" s="1"/>
  <c r="D13"/>
  <c r="F13" s="1"/>
  <c r="G13" s="1"/>
  <c r="H13" s="1"/>
  <c r="L13" s="1"/>
  <c r="D14"/>
  <c r="F14" s="1"/>
  <c r="G14" s="1"/>
  <c r="H14" s="1"/>
  <c r="L14" s="1"/>
  <c r="D15"/>
  <c r="F15" s="1"/>
  <c r="G15" s="1"/>
  <c r="H15" s="1"/>
  <c r="L15" s="1"/>
  <c r="D16"/>
  <c r="F16" s="1"/>
  <c r="G16" s="1"/>
  <c r="H16" s="1"/>
  <c r="L16" s="1"/>
  <c r="D17"/>
  <c r="F17" s="1"/>
  <c r="G17" s="1"/>
  <c r="H17" s="1"/>
  <c r="L17" s="1"/>
  <c r="D5"/>
  <c r="F5" s="1"/>
  <c r="G5" s="1"/>
  <c r="H5" s="1"/>
  <c r="L5" s="1"/>
  <c r="D6"/>
  <c r="F6" s="1"/>
  <c r="G6" s="1"/>
  <c r="H6" s="1"/>
  <c r="L6" s="1"/>
  <c r="D7"/>
  <c r="F7" s="1"/>
  <c r="G7" s="1"/>
  <c r="H7" s="1"/>
  <c r="L7" s="1"/>
  <c r="D8"/>
  <c r="F8" s="1"/>
  <c r="G8" s="1"/>
  <c r="H8" s="1"/>
  <c r="L8" s="1"/>
  <c r="D9"/>
  <c r="F9" s="1"/>
  <c r="G9" s="1"/>
  <c r="H9" s="1"/>
  <c r="L9" s="1"/>
  <c r="D10"/>
  <c r="F10" s="1"/>
  <c r="G10" s="1"/>
  <c r="H10" s="1"/>
  <c r="L10" s="1"/>
  <c r="D4"/>
  <c r="F4" s="1"/>
  <c r="G4" s="1"/>
  <c r="H4" s="1"/>
  <c r="L4" s="1"/>
  <c r="M3" i="1"/>
  <c r="L3"/>
  <c r="C4"/>
  <c r="F4" s="1"/>
  <c r="G4" s="1"/>
  <c r="C5"/>
  <c r="F5" s="1"/>
  <c r="G5" s="1"/>
  <c r="C6"/>
  <c r="F6" s="1"/>
  <c r="G6" s="1"/>
  <c r="C7"/>
  <c r="F7" s="1"/>
  <c r="G7" s="1"/>
  <c r="C8"/>
  <c r="F8" s="1"/>
  <c r="G8" s="1"/>
  <c r="C9"/>
  <c r="F9" s="1"/>
  <c r="G9" s="1"/>
  <c r="C3"/>
  <c r="G3" s="1"/>
  <c r="L19" i="2" l="1"/>
  <c r="L18" s="1"/>
  <c r="H9" i="1"/>
  <c r="I9" s="1"/>
  <c r="J9" s="1"/>
  <c r="K9" s="1"/>
  <c r="H8"/>
  <c r="I8" s="1"/>
  <c r="J8" s="1"/>
  <c r="K8" s="1"/>
  <c r="H7"/>
  <c r="I7" s="1"/>
  <c r="J7" s="1"/>
  <c r="K7" s="1"/>
  <c r="H6"/>
  <c r="I6" s="1"/>
  <c r="J6" s="1"/>
  <c r="K6" s="1"/>
  <c r="H5"/>
  <c r="I5" s="1"/>
  <c r="J5" s="1"/>
  <c r="K5" s="1"/>
  <c r="H3"/>
  <c r="I3" s="1"/>
  <c r="J3" s="1"/>
  <c r="K3" s="1"/>
  <c r="H4"/>
  <c r="I4" s="1"/>
  <c r="J4" s="1"/>
  <c r="K4" s="1"/>
  <c r="G11"/>
  <c r="D3"/>
  <c r="D9"/>
  <c r="D8"/>
  <c r="D7"/>
  <c r="D6"/>
  <c r="D5"/>
  <c r="D4"/>
  <c r="O13" i="2" l="1"/>
  <c r="P13" s="1"/>
  <c r="Q13" s="1"/>
  <c r="O14"/>
  <c r="P14" s="1"/>
  <c r="Q14" s="1"/>
  <c r="O15"/>
  <c r="P15" s="1"/>
  <c r="Q15" s="1"/>
  <c r="O16"/>
  <c r="P16" s="1"/>
  <c r="Q16" s="1"/>
  <c r="O17"/>
  <c r="P17" s="1"/>
  <c r="Q17" s="1"/>
  <c r="O18"/>
  <c r="P18" s="1"/>
  <c r="Q18" s="1"/>
  <c r="O6"/>
  <c r="P6" s="1"/>
  <c r="Q6" s="1"/>
  <c r="O7"/>
  <c r="P7" s="1"/>
  <c r="Q7" s="1"/>
  <c r="O8"/>
  <c r="P8" s="1"/>
  <c r="Q8" s="1"/>
  <c r="O9"/>
  <c r="P9" s="1"/>
  <c r="Q9" s="1"/>
  <c r="O10"/>
  <c r="P10" s="1"/>
  <c r="Q10" s="1"/>
  <c r="O11"/>
  <c r="P11" s="1"/>
  <c r="Q11" s="1"/>
  <c r="O5"/>
  <c r="P5" s="1"/>
  <c r="Q5" s="1"/>
  <c r="R5" s="1"/>
  <c r="S5" s="1"/>
  <c r="T5" s="1"/>
  <c r="U5" s="1"/>
</calcChain>
</file>

<file path=xl/sharedStrings.xml><?xml version="1.0" encoding="utf-8"?>
<sst xmlns="http://schemas.openxmlformats.org/spreadsheetml/2006/main" count="34" uniqueCount="23">
  <si>
    <t>残差</t>
    <rPh sb="0" eb="2">
      <t>ザンサ</t>
    </rPh>
    <phoneticPr fontId="1"/>
  </si>
  <si>
    <t>残差２乗</t>
    <rPh sb="0" eb="2">
      <t>ザンサ</t>
    </rPh>
    <rPh sb="3" eb="4">
      <t>ジョウ</t>
    </rPh>
    <phoneticPr fontId="1"/>
  </si>
  <si>
    <t>×10^-6</t>
    <phoneticPr fontId="1"/>
  </si>
  <si>
    <t>×10^-12</t>
    <phoneticPr fontId="1"/>
  </si>
  <si>
    <t>標準偏差</t>
    <rPh sb="0" eb="2">
      <t>ヒョウジュン</t>
    </rPh>
    <rPh sb="2" eb="4">
      <t>ヘンサ</t>
    </rPh>
    <phoneticPr fontId="1"/>
  </si>
  <si>
    <t>平均の標準偏差</t>
    <rPh sb="0" eb="2">
      <t>ヘイキン</t>
    </rPh>
    <rPh sb="3" eb="5">
      <t>ヒョウジュン</t>
    </rPh>
    <rPh sb="5" eb="7">
      <t>ヘンサ</t>
    </rPh>
    <phoneticPr fontId="1"/>
  </si>
  <si>
    <t>色</t>
    <rPh sb="0" eb="1">
      <t>イロ</t>
    </rPh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</si>
  <si>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</si>
  <si>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</si>
  <si>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i</t>
    <phoneticPr fontId="1"/>
  </si>
  <si>
    <t>j</t>
    <phoneticPr fontId="1"/>
  </si>
  <si>
    <t>真空中</t>
    <rPh sb="0" eb="2">
      <t>シンクウ</t>
    </rPh>
    <rPh sb="2" eb="3">
      <t>チュウ</t>
    </rPh>
    <phoneticPr fontId="1"/>
  </si>
  <si>
    <t>10973731.5685327m-1</t>
    <phoneticPr fontId="1"/>
  </si>
  <si>
    <t>RH</t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</si>
  <si>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</si>
  <si>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</si>
  <si>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赤</t>
    <rPh sb="0" eb="1">
      <t>アカ</t>
    </rPh>
    <phoneticPr fontId="1"/>
  </si>
  <si>
    <t>R∞</t>
    <phoneticPr fontId="1"/>
  </si>
  <si>
    <t>平均</t>
    <rPh sb="0" eb="2">
      <t>ヘイキン</t>
    </rPh>
    <phoneticPr fontId="1"/>
  </si>
  <si>
    <t>残差二乗</t>
    <rPh sb="0" eb="2">
      <t>ザンサ</t>
    </rPh>
    <rPh sb="2" eb="4">
      <t>ニジョウ</t>
    </rPh>
    <phoneticPr fontId="1"/>
  </si>
  <si>
    <t>×１０＾５</t>
    <phoneticPr fontId="1"/>
  </si>
  <si>
    <t xml:space="preserve">zannsa </t>
    <phoneticPr fontId="1"/>
  </si>
  <si>
    <t>×１０＾１０</t>
    <phoneticPr fontId="1"/>
  </si>
</sst>
</file>

<file path=xl/styles.xml><?xml version="1.0" encoding="utf-8"?>
<styleSheet xmlns="http://schemas.openxmlformats.org/spreadsheetml/2006/main">
  <numFmts count="2">
    <numFmt numFmtId="176" formatCode="0.0000_ "/>
    <numFmt numFmtId="177" formatCode="0.0000000_ 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C1" workbookViewId="0">
      <selection activeCell="H11" sqref="H11"/>
    </sheetView>
  </sheetViews>
  <sheetFormatPr defaultRowHeight="13.5"/>
  <cols>
    <col min="10" max="10" width="13.875" bestFit="1" customWidth="1"/>
    <col min="11" max="11" width="21.625" bestFit="1" customWidth="1"/>
  </cols>
  <sheetData>
    <row r="1" spans="1:13">
      <c r="J1" t="s">
        <v>0</v>
      </c>
      <c r="K1" t="s">
        <v>1</v>
      </c>
      <c r="L1" t="s">
        <v>4</v>
      </c>
      <c r="M1" t="s">
        <v>5</v>
      </c>
    </row>
    <row r="2" spans="1:13">
      <c r="J2" t="s">
        <v>2</v>
      </c>
      <c r="K2" t="s">
        <v>3</v>
      </c>
    </row>
    <row r="3" spans="1:13">
      <c r="A3">
        <v>13</v>
      </c>
      <c r="B3">
        <v>59</v>
      </c>
      <c r="C3">
        <f>A3+B3/60</f>
        <v>13.983333333333333</v>
      </c>
      <c r="D3">
        <f>1/600*SIN(C3*PI()/180)*1000000</f>
        <v>402.73272963788384</v>
      </c>
      <c r="E3">
        <v>404.66</v>
      </c>
      <c r="F3">
        <f>E3/SIN(C3*PI()/180)</f>
        <v>1674.6424705529857</v>
      </c>
      <c r="G3">
        <f>F3/1000000</f>
        <v>1.6746424705529857E-3</v>
      </c>
      <c r="H3">
        <f>G3+G4+G5+G6+G7+G8+G9</f>
        <v>1.1722983478365064E-2</v>
      </c>
      <c r="I3">
        <f>H3/7</f>
        <v>1.6747119254807235E-3</v>
      </c>
      <c r="J3" s="1">
        <f>(G3-I3)*1000000</f>
        <v>-6.9454927737735636E-2</v>
      </c>
      <c r="K3" s="1">
        <f>J3^2</f>
        <v>4.8239869870540788E-3</v>
      </c>
      <c r="L3">
        <f>SQRT((K3+K4+K5+K6+K7+K8+K9)/6)</f>
        <v>2.8435821114008992</v>
      </c>
      <c r="M3">
        <f>SQRT((K3+K4+K5+K6+K7+K8+K9)/30)</f>
        <v>1.2716885801389579</v>
      </c>
    </row>
    <row r="4" spans="1:13">
      <c r="A4">
        <v>14</v>
      </c>
      <c r="B4">
        <v>3</v>
      </c>
      <c r="C4">
        <f t="shared" ref="C4:C9" si="0">A4+B4/60</f>
        <v>14.05</v>
      </c>
      <c r="D4">
        <f t="shared" ref="D4:D9" si="1">1/600*SIN(C4*PI()/180)*1000000</f>
        <v>404.61424355374902</v>
      </c>
      <c r="E4">
        <v>407.78</v>
      </c>
      <c r="F4">
        <f t="shared" ref="F4:F9" si="2">E4/SIN(C4*PI()/180)</f>
        <v>1679.7068915915479</v>
      </c>
      <c r="G4">
        <f t="shared" ref="G4:G9" si="3">F4/1000000</f>
        <v>1.679706891591548E-3</v>
      </c>
      <c r="H4">
        <f>G3+G4+G5+G6+G7+G8+G9</f>
        <v>1.1722983478365064E-2</v>
      </c>
      <c r="I4">
        <f t="shared" ref="I4:I9" si="4">H4/7</f>
        <v>1.6747119254807235E-3</v>
      </c>
      <c r="J4" s="1">
        <f t="shared" ref="J4:J9" si="5">(G4-I4)*1000000</f>
        <v>4.9949661108245058</v>
      </c>
      <c r="K4" s="1">
        <f t="shared" ref="K4:K9" si="6">J4^2</f>
        <v>24.949686448285288</v>
      </c>
    </row>
    <row r="5" spans="1:13">
      <c r="A5">
        <v>15</v>
      </c>
      <c r="B5">
        <v>4</v>
      </c>
      <c r="C5">
        <f t="shared" si="0"/>
        <v>15.066666666666666</v>
      </c>
      <c r="D5">
        <f t="shared" si="1"/>
        <v>433.23795896739574</v>
      </c>
      <c r="E5">
        <v>435.83</v>
      </c>
      <c r="F5">
        <f t="shared" si="2"/>
        <v>1676.6382499461431</v>
      </c>
      <c r="G5">
        <f t="shared" si="3"/>
        <v>1.676638249946143E-3</v>
      </c>
      <c r="H5">
        <f>G3+G4+G5+G6+G7+G8+G9</f>
        <v>1.1722983478365064E-2</v>
      </c>
      <c r="I5">
        <f t="shared" si="4"/>
        <v>1.6747119254807235E-3</v>
      </c>
      <c r="J5" s="1">
        <f t="shared" si="5"/>
        <v>1.9263244654195606</v>
      </c>
      <c r="K5" s="1">
        <f t="shared" si="6"/>
        <v>3.7107259460739561</v>
      </c>
    </row>
    <row r="6" spans="1:13">
      <c r="A6">
        <v>17</v>
      </c>
      <c r="B6">
        <v>4</v>
      </c>
      <c r="C6">
        <f t="shared" si="0"/>
        <v>17.066666666666666</v>
      </c>
      <c r="D6">
        <f t="shared" si="1"/>
        <v>489.14036277801716</v>
      </c>
      <c r="E6">
        <v>491.61</v>
      </c>
      <c r="F6">
        <f t="shared" si="2"/>
        <v>1675.0815560314729</v>
      </c>
      <c r="G6">
        <f t="shared" si="3"/>
        <v>1.675081556031473E-3</v>
      </c>
      <c r="H6">
        <f>G3+G4+G5+G6+G7+G8+G9</f>
        <v>1.1722983478365064E-2</v>
      </c>
      <c r="I6">
        <f t="shared" si="4"/>
        <v>1.6747119254807235E-3</v>
      </c>
      <c r="J6" s="1">
        <f t="shared" si="5"/>
        <v>0.36963055074948176</v>
      </c>
      <c r="K6" s="1">
        <f t="shared" si="6"/>
        <v>0.13662674404736522</v>
      </c>
    </row>
    <row r="7" spans="1:13">
      <c r="A7">
        <v>19</v>
      </c>
      <c r="B7">
        <v>4</v>
      </c>
      <c r="C7">
        <f t="shared" si="0"/>
        <v>19.066666666666666</v>
      </c>
      <c r="D7">
        <f t="shared" si="1"/>
        <v>544.44682440289034</v>
      </c>
      <c r="E7">
        <v>546.07000000000005</v>
      </c>
      <c r="F7">
        <f t="shared" si="2"/>
        <v>1671.6355498350395</v>
      </c>
      <c r="G7">
        <f t="shared" si="3"/>
        <v>1.6716355498350394E-3</v>
      </c>
      <c r="H7">
        <f>G3+G4+G5+G6+G7+G8+G9</f>
        <v>1.1722983478365064E-2</v>
      </c>
      <c r="I7">
        <f t="shared" si="4"/>
        <v>1.6747119254807235E-3</v>
      </c>
      <c r="J7" s="1">
        <f t="shared" si="5"/>
        <v>-3.0763756456841236</v>
      </c>
      <c r="K7" s="1">
        <f t="shared" si="6"/>
        <v>9.4640871133584081</v>
      </c>
    </row>
    <row r="8" spans="1:13">
      <c r="A8">
        <v>20</v>
      </c>
      <c r="B8">
        <v>10</v>
      </c>
      <c r="C8">
        <f t="shared" si="0"/>
        <v>20.166666666666668</v>
      </c>
      <c r="D8">
        <f t="shared" si="1"/>
        <v>574.58691247565707</v>
      </c>
      <c r="E8">
        <v>576.96</v>
      </c>
      <c r="F8">
        <f t="shared" si="2"/>
        <v>1673.5501263975259</v>
      </c>
      <c r="G8">
        <f t="shared" si="3"/>
        <v>1.6735501263975259E-3</v>
      </c>
      <c r="H8">
        <f>G3+G4+G5+G6+G7+G8+G9</f>
        <v>1.1722983478365064E-2</v>
      </c>
      <c r="I8">
        <f t="shared" si="4"/>
        <v>1.6747119254807235E-3</v>
      </c>
      <c r="J8" s="1">
        <f t="shared" si="5"/>
        <v>-1.161799083197572</v>
      </c>
      <c r="K8" s="1">
        <f t="shared" si="6"/>
        <v>1.3497771097187188</v>
      </c>
    </row>
    <row r="9" spans="1:13">
      <c r="A9">
        <v>20</v>
      </c>
      <c r="B9">
        <v>16</v>
      </c>
      <c r="C9">
        <f t="shared" si="0"/>
        <v>20.266666666666666</v>
      </c>
      <c r="D9">
        <f t="shared" si="1"/>
        <v>577.31658537870783</v>
      </c>
      <c r="E9">
        <v>579.07000000000005</v>
      </c>
      <c r="F9">
        <f t="shared" si="2"/>
        <v>1671.7286340103499</v>
      </c>
      <c r="G9">
        <f t="shared" si="3"/>
        <v>1.6717286340103498E-3</v>
      </c>
      <c r="H9">
        <f>G3+G4+G5+G6+G7+G8+G9</f>
        <v>1.1722983478365064E-2</v>
      </c>
      <c r="I9">
        <f t="shared" si="4"/>
        <v>1.6747119254807235E-3</v>
      </c>
      <c r="J9" s="1">
        <f t="shared" si="5"/>
        <v>-2.9832914703736835</v>
      </c>
      <c r="K9" s="1">
        <f t="shared" si="6"/>
        <v>8.9000279972043739</v>
      </c>
    </row>
    <row r="11" spans="1:13">
      <c r="G11">
        <f>G3+G4+G5+G6+G7+G8+G9</f>
        <v>1.1722983478365064E-2</v>
      </c>
      <c r="H11">
        <f>G11/7*1000000</f>
        <v>1674.7119254807235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U20"/>
  <sheetViews>
    <sheetView topLeftCell="B1" workbookViewId="0">
      <selection activeCell="K12" sqref="K12:L17"/>
    </sheetView>
  </sheetViews>
  <sheetFormatPr defaultRowHeight="13.5"/>
  <cols>
    <col min="11" max="12" width="16.125" bestFit="1" customWidth="1"/>
    <col min="13" max="13" width="9.5" bestFit="1" customWidth="1"/>
    <col min="15" max="15" width="15" bestFit="1" customWidth="1"/>
    <col min="16" max="16" width="18.375" bestFit="1" customWidth="1"/>
    <col min="17" max="18" width="12.75" bestFit="1" customWidth="1"/>
  </cols>
  <sheetData>
    <row r="3" spans="1:21">
      <c r="A3" t="s">
        <v>6</v>
      </c>
      <c r="F3" t="s">
        <v>7</v>
      </c>
      <c r="G3" t="s">
        <v>11</v>
      </c>
      <c r="H3" t="s">
        <v>8</v>
      </c>
      <c r="I3" t="s">
        <v>9</v>
      </c>
      <c r="J3" t="s">
        <v>10</v>
      </c>
      <c r="K3" t="s">
        <v>13</v>
      </c>
      <c r="L3" t="s">
        <v>17</v>
      </c>
      <c r="O3" t="s">
        <v>0</v>
      </c>
      <c r="P3" t="s">
        <v>21</v>
      </c>
      <c r="Q3" t="s">
        <v>19</v>
      </c>
    </row>
    <row r="4" spans="1:21">
      <c r="A4" t="s">
        <v>14</v>
      </c>
      <c r="B4">
        <v>15</v>
      </c>
      <c r="C4">
        <v>2</v>
      </c>
      <c r="D4">
        <f>B4+C4/60</f>
        <v>15.033333333333333</v>
      </c>
      <c r="E4">
        <v>1</v>
      </c>
      <c r="F4">
        <f>0.001675*SIN(D4*PI()/180)*1000000</f>
        <v>434.46309817949083</v>
      </c>
      <c r="G4">
        <f>F4/1.0003</f>
        <v>434.33279833998887</v>
      </c>
      <c r="H4">
        <f>1/G4</f>
        <v>2.3023819610722002E-3</v>
      </c>
      <c r="I4">
        <v>5</v>
      </c>
      <c r="J4">
        <v>2</v>
      </c>
      <c r="K4" s="1">
        <f>H4/(1/4-1/I4^2)*100</f>
        <v>1.0963723624153334</v>
      </c>
      <c r="L4" s="1">
        <f>K4/1.0003</f>
        <v>1.0960435493505283</v>
      </c>
      <c r="M4" s="1"/>
      <c r="P4" t="s">
        <v>20</v>
      </c>
      <c r="Q4" t="s">
        <v>22</v>
      </c>
    </row>
    <row r="5" spans="1:21">
      <c r="A5" t="s">
        <v>14</v>
      </c>
      <c r="B5">
        <v>15</v>
      </c>
      <c r="C5">
        <v>4</v>
      </c>
      <c r="D5">
        <f t="shared" ref="D5:D17" si="0">B5+C5/60</f>
        <v>15.066666666666666</v>
      </c>
      <c r="E5">
        <v>1</v>
      </c>
      <c r="F5">
        <f t="shared" ref="F5:F10" si="1">0.001675*SIN(D5*PI()/180)*1000000</f>
        <v>435.40414876223269</v>
      </c>
      <c r="G5">
        <f t="shared" ref="G5:G17" si="2">F5/1.0003</f>
        <v>435.27356669222502</v>
      </c>
      <c r="H5">
        <f t="shared" ref="H5:H17" si="3">1/G5</f>
        <v>2.2974057616209072E-3</v>
      </c>
      <c r="I5">
        <v>5</v>
      </c>
      <c r="J5">
        <v>2</v>
      </c>
      <c r="K5" s="1">
        <f t="shared" ref="K5:K17" si="4">H5/(1/4-1/I5^2)*100</f>
        <v>1.0940027436290034</v>
      </c>
      <c r="L5" s="1">
        <f t="shared" ref="L5:L17" si="5">K5/1.0003</f>
        <v>1.0936746412366325</v>
      </c>
      <c r="O5" s="1">
        <f>L4-L18</f>
        <v>9.1230625976055357E-3</v>
      </c>
      <c r="P5" s="1">
        <f>O5/100000</f>
        <v>9.1230625976055356E-8</v>
      </c>
      <c r="Q5" s="2">
        <f>P5^2</f>
        <v>8.3230271159829061E-15</v>
      </c>
      <c r="R5" s="2">
        <f>Q5+Q6+Q7+Q8+Q9+Q10+Q11+Q13+Q14+Q15+Q16+Q17+Q18</f>
        <v>4.6874114003855814E-12</v>
      </c>
      <c r="S5">
        <f>R5/12</f>
        <v>3.9061761669879847E-13</v>
      </c>
      <c r="T5">
        <f>SQRT(S5)*100000</f>
        <v>6.2499409333112772E-2</v>
      </c>
      <c r="U5">
        <f>T5/SQRT(13)</f>
        <v>1.7334217310519286E-2</v>
      </c>
    </row>
    <row r="6" spans="1:21">
      <c r="A6" t="s">
        <v>15</v>
      </c>
      <c r="B6">
        <v>16</v>
      </c>
      <c r="C6">
        <v>51</v>
      </c>
      <c r="D6">
        <f t="shared" si="0"/>
        <v>16.850000000000001</v>
      </c>
      <c r="E6">
        <v>1</v>
      </c>
      <c r="F6">
        <f t="shared" si="1"/>
        <v>485.52740195465026</v>
      </c>
      <c r="G6">
        <f t="shared" si="2"/>
        <v>485.38178741842472</v>
      </c>
      <c r="H6">
        <f t="shared" si="3"/>
        <v>2.0602338734600012E-3</v>
      </c>
      <c r="I6">
        <v>4</v>
      </c>
      <c r="J6">
        <v>2</v>
      </c>
      <c r="K6" s="1">
        <f t="shared" si="4"/>
        <v>1.0987913991786673</v>
      </c>
      <c r="L6" s="1">
        <f t="shared" si="5"/>
        <v>1.0984618606204812</v>
      </c>
      <c r="O6" s="1">
        <f>L5-L18</f>
        <v>6.7541544837097511E-3</v>
      </c>
      <c r="P6" s="1">
        <f t="shared" ref="P6:P18" si="6">O6/100000</f>
        <v>6.7541544837097513E-8</v>
      </c>
      <c r="Q6" s="2">
        <f t="shared" ref="Q6:Q18" si="7">P6^2</f>
        <v>4.5618602789816534E-15</v>
      </c>
    </row>
    <row r="7" spans="1:21">
      <c r="A7" t="s">
        <v>15</v>
      </c>
      <c r="B7">
        <v>18</v>
      </c>
      <c r="C7">
        <v>31</v>
      </c>
      <c r="D7">
        <f t="shared" si="0"/>
        <v>18.516666666666666</v>
      </c>
      <c r="E7">
        <v>1</v>
      </c>
      <c r="F7">
        <f t="shared" si="1"/>
        <v>531.94733606952104</v>
      </c>
      <c r="G7">
        <f t="shared" si="2"/>
        <v>531.78779972960217</v>
      </c>
      <c r="H7">
        <f t="shared" si="3"/>
        <v>1.8804493079917768E-3</v>
      </c>
      <c r="I7">
        <v>4</v>
      </c>
      <c r="J7">
        <v>2</v>
      </c>
      <c r="K7" s="1">
        <f t="shared" si="4"/>
        <v>1.0029062975956142</v>
      </c>
      <c r="L7" s="1">
        <f t="shared" si="5"/>
        <v>1.002605515940832</v>
      </c>
      <c r="O7" s="1">
        <f>L6-L18</f>
        <v>1.1541373867558491E-2</v>
      </c>
      <c r="P7" s="1">
        <f t="shared" si="6"/>
        <v>1.1541373867558491E-7</v>
      </c>
      <c r="Q7" s="2">
        <f t="shared" si="7"/>
        <v>1.3320331075076204E-14</v>
      </c>
    </row>
    <row r="8" spans="1:21">
      <c r="A8" t="s">
        <v>15</v>
      </c>
      <c r="B8">
        <v>18</v>
      </c>
      <c r="C8">
        <v>51</v>
      </c>
      <c r="D8">
        <f t="shared" si="0"/>
        <v>18.850000000000001</v>
      </c>
      <c r="E8">
        <v>1</v>
      </c>
      <c r="F8">
        <f t="shared" si="1"/>
        <v>541.1785635620123</v>
      </c>
      <c r="G8">
        <f t="shared" si="2"/>
        <v>541.01625868440703</v>
      </c>
      <c r="H8">
        <f t="shared" si="3"/>
        <v>1.8483732862884877E-3</v>
      </c>
      <c r="I8">
        <v>4</v>
      </c>
      <c r="J8">
        <v>2</v>
      </c>
      <c r="K8" s="1">
        <f t="shared" si="4"/>
        <v>0.98579908602052668</v>
      </c>
      <c r="L8" s="1">
        <f t="shared" si="5"/>
        <v>0.98550343499002968</v>
      </c>
      <c r="O8" s="1">
        <f>L7-L18</f>
        <v>-8.4314970812090717E-2</v>
      </c>
      <c r="P8" s="1">
        <f t="shared" si="6"/>
        <v>-8.4314970812090721E-7</v>
      </c>
      <c r="Q8" s="2">
        <f t="shared" si="7"/>
        <v>7.1090143030437105E-13</v>
      </c>
    </row>
    <row r="9" spans="1:21">
      <c r="A9" t="s">
        <v>16</v>
      </c>
      <c r="B9">
        <v>21</v>
      </c>
      <c r="C9">
        <v>31</v>
      </c>
      <c r="D9">
        <f t="shared" si="0"/>
        <v>21.516666666666666</v>
      </c>
      <c r="E9">
        <v>1</v>
      </c>
      <c r="F9">
        <f t="shared" si="1"/>
        <v>614.34286334631372</v>
      </c>
      <c r="G9">
        <f t="shared" si="2"/>
        <v>614.15861576158522</v>
      </c>
      <c r="H9">
        <f t="shared" si="3"/>
        <v>1.6282438678482977E-3</v>
      </c>
      <c r="I9">
        <v>3</v>
      </c>
      <c r="J9">
        <v>2</v>
      </c>
      <c r="K9" s="1">
        <f t="shared" si="4"/>
        <v>1.1723355848507744</v>
      </c>
      <c r="L9" s="1">
        <f t="shared" si="5"/>
        <v>1.1719839896538782</v>
      </c>
      <c r="O9" s="1">
        <f>L8-L18</f>
        <v>-0.10141705176289306</v>
      </c>
      <c r="P9" s="1">
        <f t="shared" si="6"/>
        <v>-1.0141705176289307E-6</v>
      </c>
      <c r="Q9" s="2">
        <f t="shared" si="7"/>
        <v>1.0285418388277332E-12</v>
      </c>
    </row>
    <row r="10" spans="1:21">
      <c r="A10" t="s">
        <v>16</v>
      </c>
      <c r="B10">
        <v>23</v>
      </c>
      <c r="C10">
        <v>4</v>
      </c>
      <c r="D10">
        <f t="shared" si="0"/>
        <v>23.066666666666666</v>
      </c>
      <c r="E10">
        <v>1</v>
      </c>
      <c r="F10">
        <f t="shared" si="1"/>
        <v>656.26821563568501</v>
      </c>
      <c r="G10">
        <f t="shared" si="2"/>
        <v>656.07139421741977</v>
      </c>
      <c r="H10">
        <f t="shared" si="3"/>
        <v>1.5242243585285834E-3</v>
      </c>
      <c r="I10">
        <v>3</v>
      </c>
      <c r="J10">
        <v>2</v>
      </c>
      <c r="K10" s="1">
        <f t="shared" si="4"/>
        <v>1.09744153814058</v>
      </c>
      <c r="L10" s="1">
        <f t="shared" si="5"/>
        <v>1.0971124044192542</v>
      </c>
      <c r="O10" s="1">
        <f>L9-L18</f>
        <v>8.5063502900955434E-2</v>
      </c>
      <c r="P10" s="1">
        <f t="shared" si="6"/>
        <v>8.5063502900955439E-7</v>
      </c>
      <c r="Q10" s="2">
        <f t="shared" si="7"/>
        <v>7.2357995257808549E-13</v>
      </c>
    </row>
    <row r="11" spans="1:21">
      <c r="K11" s="1" t="e">
        <f t="shared" si="4"/>
        <v>#DIV/0!</v>
      </c>
      <c r="L11" s="1"/>
      <c r="O11" s="1">
        <f>L10-L18</f>
        <v>1.0191917666331429E-2</v>
      </c>
      <c r="P11" s="1">
        <f t="shared" si="6"/>
        <v>1.019191766633143E-7</v>
      </c>
      <c r="Q11" s="2">
        <f t="shared" si="7"/>
        <v>1.038751857172787E-14</v>
      </c>
    </row>
    <row r="12" spans="1:21">
      <c r="A12" t="s">
        <v>14</v>
      </c>
      <c r="B12">
        <v>345</v>
      </c>
      <c r="C12">
        <v>57</v>
      </c>
      <c r="D12">
        <f t="shared" si="0"/>
        <v>345.95</v>
      </c>
      <c r="E12">
        <v>-1</v>
      </c>
      <c r="F12">
        <f>-0.001675*SIN(D12*PI()/180)*1000000</f>
        <v>406.63731477151794</v>
      </c>
      <c r="G12">
        <f t="shared" si="2"/>
        <v>406.51536016346893</v>
      </c>
      <c r="H12">
        <f t="shared" si="3"/>
        <v>2.459931648333971E-3</v>
      </c>
      <c r="I12">
        <v>5</v>
      </c>
      <c r="J12">
        <v>2</v>
      </c>
      <c r="K12" s="1">
        <f t="shared" si="4"/>
        <v>1.1713960230161766</v>
      </c>
      <c r="L12" s="1">
        <f t="shared" si="5"/>
        <v>1.1710447096032957</v>
      </c>
      <c r="O12" s="1"/>
      <c r="P12" s="1"/>
      <c r="Q12" s="2"/>
    </row>
    <row r="13" spans="1:21">
      <c r="A13" t="s">
        <v>14</v>
      </c>
      <c r="B13">
        <v>344</v>
      </c>
      <c r="C13">
        <v>50</v>
      </c>
      <c r="D13">
        <f t="shared" si="0"/>
        <v>344.83333333333331</v>
      </c>
      <c r="E13">
        <v>-1</v>
      </c>
      <c r="F13">
        <f t="shared" ref="F13:F17" si="8">-0.001675*SIN(D13*PI()/180)*1000000</f>
        <v>438.22641502543109</v>
      </c>
      <c r="G13">
        <f t="shared" si="2"/>
        <v>438.09498652947229</v>
      </c>
      <c r="H13">
        <f t="shared" si="3"/>
        <v>2.2826100063866542E-3</v>
      </c>
      <c r="I13">
        <v>5</v>
      </c>
      <c r="J13">
        <v>2</v>
      </c>
      <c r="K13" s="1">
        <f t="shared" si="4"/>
        <v>1.0869571458984066</v>
      </c>
      <c r="L13" s="1">
        <f t="shared" si="5"/>
        <v>1.0866311565514413</v>
      </c>
      <c r="O13" s="1">
        <f>L12-L18</f>
        <v>8.4124222850372909E-2</v>
      </c>
      <c r="P13" s="1">
        <f t="shared" si="6"/>
        <v>8.4124222850372908E-7</v>
      </c>
      <c r="Q13" s="2">
        <f t="shared" si="7"/>
        <v>7.0768848701792033E-13</v>
      </c>
    </row>
    <row r="14" spans="1:21">
      <c r="A14" t="s">
        <v>15</v>
      </c>
      <c r="B14">
        <v>342</v>
      </c>
      <c r="C14">
        <v>59</v>
      </c>
      <c r="D14">
        <f t="shared" si="0"/>
        <v>342.98333333333335</v>
      </c>
      <c r="E14">
        <v>-1</v>
      </c>
      <c r="F14">
        <f t="shared" si="8"/>
        <v>490.18853246198751</v>
      </c>
      <c r="G14">
        <f t="shared" si="2"/>
        <v>490.04152000598572</v>
      </c>
      <c r="H14">
        <f t="shared" si="3"/>
        <v>2.0406434132107525E-3</v>
      </c>
      <c r="I14">
        <v>4</v>
      </c>
      <c r="J14">
        <v>2</v>
      </c>
      <c r="K14" s="1">
        <f t="shared" si="4"/>
        <v>1.0883431537124013</v>
      </c>
      <c r="L14" s="1">
        <f t="shared" si="5"/>
        <v>1.088016748687795</v>
      </c>
      <c r="O14" s="1">
        <f>L13-L18</f>
        <v>-2.893302014814747E-4</v>
      </c>
      <c r="P14" s="1">
        <f t="shared" si="6"/>
        <v>-2.893302014814747E-9</v>
      </c>
      <c r="Q14" s="2">
        <f t="shared" si="7"/>
        <v>8.3711965489310744E-18</v>
      </c>
    </row>
    <row r="15" spans="1:21">
      <c r="A15" t="s">
        <v>15</v>
      </c>
      <c r="B15">
        <v>341</v>
      </c>
      <c r="C15">
        <v>12</v>
      </c>
      <c r="D15">
        <f t="shared" si="0"/>
        <v>341.2</v>
      </c>
      <c r="E15">
        <v>-1</v>
      </c>
      <c r="F15">
        <f t="shared" si="8"/>
        <v>539.79503951110792</v>
      </c>
      <c r="G15">
        <f t="shared" si="2"/>
        <v>539.6331495662381</v>
      </c>
      <c r="H15">
        <f t="shared" si="3"/>
        <v>1.8531107675720233E-3</v>
      </c>
      <c r="I15">
        <v>4</v>
      </c>
      <c r="J15">
        <v>2</v>
      </c>
      <c r="K15" s="1">
        <f t="shared" si="4"/>
        <v>0.98832574270507922</v>
      </c>
      <c r="L15" s="1">
        <f t="shared" si="5"/>
        <v>0.98802933390490777</v>
      </c>
      <c r="O15" s="1">
        <f>L14-L18</f>
        <v>1.0962619348722225E-3</v>
      </c>
      <c r="P15" s="1">
        <f t="shared" si="6"/>
        <v>1.0962619348722225E-8</v>
      </c>
      <c r="Q15" s="2">
        <f t="shared" si="7"/>
        <v>1.2017902298497891E-16</v>
      </c>
    </row>
    <row r="16" spans="1:21">
      <c r="A16" t="s">
        <v>16</v>
      </c>
      <c r="B16">
        <v>338</v>
      </c>
      <c r="C16">
        <v>12</v>
      </c>
      <c r="D16">
        <f t="shared" si="0"/>
        <v>338.2</v>
      </c>
      <c r="E16">
        <v>-1</v>
      </c>
      <c r="F16">
        <f t="shared" si="8"/>
        <v>622.04112454664426</v>
      </c>
      <c r="G16">
        <f t="shared" si="2"/>
        <v>621.85456817619138</v>
      </c>
      <c r="H16">
        <f t="shared" si="3"/>
        <v>1.6080930352137702E-3</v>
      </c>
      <c r="I16">
        <v>3</v>
      </c>
      <c r="J16">
        <v>2</v>
      </c>
      <c r="K16" s="1">
        <f t="shared" si="4"/>
        <v>1.1578269853539145</v>
      </c>
      <c r="L16" s="1">
        <f t="shared" si="5"/>
        <v>1.157479741431485</v>
      </c>
      <c r="O16" s="1">
        <f>L15-L18</f>
        <v>-9.8891152848014974E-2</v>
      </c>
      <c r="P16" s="1">
        <f t="shared" si="6"/>
        <v>-9.889115284801498E-7</v>
      </c>
      <c r="Q16" s="2">
        <f t="shared" si="7"/>
        <v>9.7794601116094606E-13</v>
      </c>
    </row>
    <row r="17" spans="1:17">
      <c r="A17" t="s">
        <v>16</v>
      </c>
      <c r="B17">
        <v>336</v>
      </c>
      <c r="C17">
        <v>51</v>
      </c>
      <c r="D17">
        <f t="shared" si="0"/>
        <v>336.85</v>
      </c>
      <c r="E17">
        <v>-1</v>
      </c>
      <c r="F17">
        <f t="shared" si="8"/>
        <v>658.50893517950431</v>
      </c>
      <c r="G17">
        <f t="shared" si="2"/>
        <v>658.31144174698022</v>
      </c>
      <c r="H17">
        <f t="shared" si="3"/>
        <v>1.5190378544025771E-3</v>
      </c>
      <c r="I17">
        <v>3</v>
      </c>
      <c r="J17">
        <v>2</v>
      </c>
      <c r="K17" s="1">
        <f t="shared" si="4"/>
        <v>1.0937072551698555</v>
      </c>
      <c r="L17" s="1">
        <f t="shared" si="5"/>
        <v>1.0933792413974364</v>
      </c>
      <c r="O17" s="1">
        <f>L16-L18</f>
        <v>7.0559254678562278E-2</v>
      </c>
      <c r="P17" s="1">
        <f t="shared" si="6"/>
        <v>7.0559254678562277E-7</v>
      </c>
      <c r="Q17" s="2">
        <f t="shared" si="7"/>
        <v>4.9786084207942125E-13</v>
      </c>
    </row>
    <row r="18" spans="1:17">
      <c r="A18" t="s">
        <v>18</v>
      </c>
      <c r="L18" s="1">
        <f>L19/13</f>
        <v>1.0869204867529227</v>
      </c>
      <c r="O18" s="1">
        <f>L17-L18</f>
        <v>6.4587546445136201E-3</v>
      </c>
      <c r="P18" s="1">
        <f t="shared" si="6"/>
        <v>6.4587546445136199E-8</v>
      </c>
      <c r="Q18" s="2">
        <f t="shared" si="7"/>
        <v>4.1715511558026252E-15</v>
      </c>
    </row>
    <row r="19" spans="1:17">
      <c r="L19" s="1">
        <f>L4+L5+L6+L7+L8+L9+L10+L12+L13+L14+L15+L16+L17</f>
        <v>14.129966327787995</v>
      </c>
    </row>
    <row r="20" spans="1:17">
      <c r="E20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2009-10-16T05:46:38Z</dcterms:created>
  <dcterms:modified xsi:type="dcterms:W3CDTF">2009-10-17T02:50:59Z</dcterms:modified>
</cp:coreProperties>
</file>