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480" yWindow="30" windowWidth="7380" windowHeight="5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G15" i="1" s="1"/>
  <c r="I12" i="1" s="1"/>
  <c r="J14" i="1" s="1"/>
  <c r="K4" i="1"/>
  <c r="K5" i="1"/>
  <c r="K6" i="1"/>
  <c r="K7" i="1"/>
  <c r="K8" i="1"/>
  <c r="K9" i="1"/>
  <c r="K3" i="1"/>
  <c r="F15" i="1" s="1"/>
  <c r="G13" i="1"/>
  <c r="F13" i="1"/>
  <c r="C26" i="1"/>
  <c r="C20" i="1"/>
  <c r="D20" i="1"/>
  <c r="E20" i="1"/>
  <c r="F20" i="1"/>
  <c r="G20" i="1"/>
  <c r="H20" i="1"/>
  <c r="I20" i="1"/>
  <c r="J20" i="1"/>
  <c r="K20" i="1"/>
  <c r="L20" i="1"/>
  <c r="M20" i="1"/>
  <c r="B20" i="1"/>
  <c r="K12" i="1"/>
  <c r="M13" i="1" s="1"/>
  <c r="J12" i="1" l="1"/>
  <c r="J15" i="1" s="1"/>
  <c r="B23" i="1"/>
  <c r="H21" i="1" s="1"/>
  <c r="L13" i="1"/>
  <c r="I21" i="1" l="1"/>
  <c r="K21" i="1"/>
  <c r="F21" i="1"/>
  <c r="G21" i="1"/>
  <c r="J21" i="1"/>
  <c r="L21" i="1"/>
  <c r="D21" i="1"/>
  <c r="E21" i="1"/>
  <c r="B21" i="1"/>
  <c r="D23" i="1" s="1"/>
  <c r="C23" i="1" s="1"/>
  <c r="C21" i="1"/>
  <c r="M21" i="1"/>
</calcChain>
</file>

<file path=xl/sharedStrings.xml><?xml version="1.0" encoding="utf-8"?>
<sst xmlns="http://schemas.openxmlformats.org/spreadsheetml/2006/main" count="36" uniqueCount="23">
  <si>
    <t>-</t>
    <phoneticPr fontId="1"/>
  </si>
  <si>
    <t>角度</t>
    <rPh sb="0" eb="2">
      <t>カクド</t>
    </rPh>
    <phoneticPr fontId="1"/>
  </si>
  <si>
    <t>波長</t>
    <rPh sb="0" eb="2">
      <t>ハチョウ</t>
    </rPh>
    <phoneticPr fontId="1"/>
  </si>
  <si>
    <t>周波数</t>
    <rPh sb="0" eb="3">
      <t>シュウハスウ</t>
    </rPh>
    <phoneticPr fontId="1"/>
  </si>
  <si>
    <t>阻止電圧</t>
    <rPh sb="0" eb="2">
      <t>ソシ</t>
    </rPh>
    <rPh sb="2" eb="4">
      <t>デンアツ</t>
    </rPh>
    <phoneticPr fontId="1"/>
  </si>
  <si>
    <t>a</t>
    <phoneticPr fontId="1"/>
  </si>
  <si>
    <t>b</t>
    <phoneticPr fontId="1"/>
  </si>
  <si>
    <t>h</t>
    <phoneticPr fontId="1"/>
  </si>
  <si>
    <t>W</t>
    <phoneticPr fontId="1"/>
  </si>
  <si>
    <t>e</t>
    <phoneticPr fontId="1"/>
  </si>
  <si>
    <t>角度</t>
  </si>
  <si>
    <t>波長</t>
  </si>
  <si>
    <t>格子定数</t>
    <rPh sb="0" eb="2">
      <t>コウシ</t>
    </rPh>
    <rPh sb="2" eb="4">
      <t>テイスウ</t>
    </rPh>
    <phoneticPr fontId="1"/>
  </si>
  <si>
    <t>d bar</t>
    <phoneticPr fontId="1"/>
  </si>
  <si>
    <t>sigma_dbar</t>
    <phoneticPr fontId="1"/>
  </si>
  <si>
    <t>角度(度)</t>
    <rPh sb="0" eb="2">
      <t>カクド</t>
    </rPh>
    <rPh sb="3" eb="4">
      <t>ド</t>
    </rPh>
    <phoneticPr fontId="1"/>
  </si>
  <si>
    <t>格子定数(nm)</t>
    <rPh sb="0" eb="2">
      <t>コウシ</t>
    </rPh>
    <rPh sb="2" eb="4">
      <t>テイスウ</t>
    </rPh>
    <phoneticPr fontId="1"/>
  </si>
  <si>
    <t>xk</t>
    <phoneticPr fontId="1"/>
  </si>
  <si>
    <t>yk</t>
    <phoneticPr fontId="1"/>
  </si>
  <si>
    <t>xk^2</t>
    <phoneticPr fontId="1"/>
  </si>
  <si>
    <t>xkyk</t>
    <phoneticPr fontId="1"/>
  </si>
  <si>
    <t>角度(度)</t>
  </si>
  <si>
    <t>格子定数(nm)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</si>
</sst>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_);[Red]\(0\)"/>
    <numFmt numFmtId="178" formatCode="0_ "/>
    <numFmt numFmtId="179" formatCode="0.0000_ "/>
    <numFmt numFmtId="181" formatCode="0.00_ "/>
    <numFmt numFmtId="182" formatCode="0.00000000_);[Red]\(0.00000000\)"/>
  </numFmts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406243951242"/>
          <c:y val="8.1927807238101516E-2"/>
          <c:w val="0.74551446006644773"/>
          <c:h val="0.6819285131877272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868981099669033"/>
                  <c:y val="-2.8915566255874381E-2"/>
                </c:manualLayout>
              </c:layout>
              <c:tx>
                <c:rich>
                  <a:bodyPr/>
                  <a:lstStyle/>
                  <a:p>
                    <a:pPr>
                      <a:defRPr sz="1050" b="0" i="1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ja-JP" altLang="en-US" sz="1050" b="0" i="1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V</a:t>
                    </a:r>
                    <a:r>
                      <a:rPr lang="ja-JP" altLang="en-US" sz="1050" b="0" i="1" u="none" strike="noStrike" baseline="-2500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0</a:t>
                    </a:r>
                    <a:r>
                      <a:rPr lang="ja-JP" altLang="en-US" sz="105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 = 0.2791</a:t>
                    </a:r>
                    <a:r>
                      <a:rPr lang="ja-JP" altLang="en-US" sz="1050" b="0" i="1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ν</a:t>
                    </a:r>
                    <a:r>
                      <a:rPr lang="ja-JP" altLang="en-US" sz="105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 - 0.7445</a:t>
                    </a:r>
                  </a:p>
                  <a:p>
                    <a:pPr>
                      <a:defRPr sz="1050" b="0" i="1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ja-JP" altLang="en-US" sz="1050" b="0" i="1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R</a:t>
                    </a:r>
                    <a:r>
                      <a:rPr lang="ja-JP" altLang="en-US" sz="1050" b="0" i="1" u="none" strike="noStrike" baseline="3000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2</a:t>
                    </a:r>
                    <a:r>
                      <a:rPr lang="ja-JP" altLang="en-US" sz="105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</a:rPr>
                      <a:t> = 0.8078</a:t>
                    </a:r>
                  </a:p>
                </c:rich>
              </c:tx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</c:trendlineLbl>
          </c:trendline>
          <c:xVal>
            <c:numRef>
              <c:f>Sheet1!$I$3:$I$9</c:f>
              <c:numCache>
                <c:formatCode>General</c:formatCode>
                <c:ptCount val="7"/>
                <c:pt idx="0">
                  <c:v>5.09</c:v>
                </c:pt>
                <c:pt idx="1">
                  <c:v>5.83</c:v>
                </c:pt>
                <c:pt idx="2">
                  <c:v>6.14</c:v>
                </c:pt>
                <c:pt idx="3">
                  <c:v>6.47</c:v>
                </c:pt>
                <c:pt idx="4">
                  <c:v>7.29</c:v>
                </c:pt>
                <c:pt idx="5">
                  <c:v>7.78</c:v>
                </c:pt>
                <c:pt idx="6">
                  <c:v>8.34</c:v>
                </c:pt>
              </c:numCache>
            </c:numRef>
          </c:xVal>
          <c:yVal>
            <c:numRef>
              <c:f>Sheet1!$J$3:$J$9</c:f>
              <c:numCache>
                <c:formatCode>0.000_ </c:formatCode>
                <c:ptCount val="7"/>
                <c:pt idx="0">
                  <c:v>0.66600000000000004</c:v>
                </c:pt>
                <c:pt idx="1">
                  <c:v>0.71799999999999997</c:v>
                </c:pt>
                <c:pt idx="2" formatCode="General">
                  <c:v>1.23</c:v>
                </c:pt>
                <c:pt idx="3" formatCode="General">
                  <c:v>0.92</c:v>
                </c:pt>
                <c:pt idx="4">
                  <c:v>1.3660000000000001</c:v>
                </c:pt>
                <c:pt idx="5">
                  <c:v>1.53</c:v>
                </c:pt>
                <c:pt idx="6">
                  <c:v>1.46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32944"/>
        <c:axId val="235330200"/>
      </c:scatterChart>
      <c:valAx>
        <c:axId val="23533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周波数</a:t>
                </a:r>
                <a:r>
                  <a:rPr lang="ja-JP" altLang="en-US" sz="1050" b="0" i="1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ν 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×10</a:t>
                </a:r>
                <a:r>
                  <a:rPr lang="ja-JP" altLang="en-US" sz="1050" b="0" i="0" u="none" strike="noStrike" baseline="30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14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Hz</a:t>
                </a:r>
              </a:p>
            </c:rich>
          </c:tx>
          <c:layout>
            <c:manualLayout>
              <c:xMode val="edge"/>
              <c:yMode val="edge"/>
              <c:x val="0.43719447548754481"/>
              <c:y val="0.8722901829468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5330200"/>
        <c:crosses val="autoZero"/>
        <c:crossBetween val="midCat"/>
        <c:majorUnit val="1"/>
        <c:minorUnit val="0.5"/>
      </c:valAx>
      <c:valAx>
        <c:axId val="23533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阻止電圧</a:t>
                </a:r>
                <a:r>
                  <a:rPr lang="ja-JP" altLang="en-US" sz="1050" b="0" i="1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V</a:t>
                </a:r>
                <a:r>
                  <a:rPr lang="ja-JP" altLang="en-US" sz="1050" b="0" i="1" u="none" strike="noStrike" baseline="-250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0</a:t>
                </a:r>
                <a:r>
                  <a:rPr lang="ja-JP" altLang="en-US" sz="10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 V</a:t>
                </a:r>
              </a:p>
            </c:rich>
          </c:tx>
          <c:layout>
            <c:manualLayout>
              <c:xMode val="edge"/>
              <c:yMode val="edge"/>
              <c:x val="2.9363808055133608E-2"/>
              <c:y val="0.260241270050440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5332944"/>
        <c:crosses val="autoZero"/>
        <c:crossBetween val="midCat"/>
        <c:minorUnit val="0.05"/>
      </c:valAx>
      <c:spPr>
        <a:solidFill>
          <a:srgbClr val="FFFFCC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22</xdr:row>
      <xdr:rowOff>88900</xdr:rowOff>
    </xdr:from>
    <xdr:to>
      <xdr:col>10</xdr:col>
      <xdr:colOff>171450</xdr:colOff>
      <xdr:row>38</xdr:row>
      <xdr:rowOff>82550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abSelected="1" topLeftCell="F1" workbookViewId="0">
      <selection activeCell="N5" sqref="N5"/>
    </sheetView>
  </sheetViews>
  <sheetFormatPr defaultRowHeight="13"/>
  <cols>
    <col min="6" max="6" width="13.90625" bestFit="1" customWidth="1"/>
    <col min="7" max="7" width="12.7265625" bestFit="1" customWidth="1"/>
  </cols>
  <sheetData>
    <row r="2" spans="2:16">
      <c r="C2">
        <v>0</v>
      </c>
      <c r="D2">
        <v>-7</v>
      </c>
      <c r="E2">
        <v>-3</v>
      </c>
      <c r="G2" t="s">
        <v>1</v>
      </c>
      <c r="H2" t="s">
        <v>2</v>
      </c>
      <c r="I2" t="s">
        <v>3</v>
      </c>
      <c r="J2" t="s">
        <v>4</v>
      </c>
      <c r="K2" t="s">
        <v>19</v>
      </c>
      <c r="L2" t="s">
        <v>20</v>
      </c>
    </row>
    <row r="3" spans="2:16">
      <c r="B3">
        <v>0.01</v>
      </c>
      <c r="C3" s="1">
        <v>0.66600000000000004</v>
      </c>
      <c r="D3" s="1">
        <v>1.3660000000000001</v>
      </c>
      <c r="E3" s="1">
        <v>0.71799999999999997</v>
      </c>
      <c r="G3" s="3">
        <v>0</v>
      </c>
      <c r="H3" s="2">
        <v>589</v>
      </c>
      <c r="I3">
        <v>5.09</v>
      </c>
      <c r="J3" s="1">
        <v>0.66600000000000004</v>
      </c>
      <c r="K3">
        <f>I3^2</f>
        <v>25.908099999999997</v>
      </c>
      <c r="L3">
        <f>I3*J3</f>
        <v>3.3899400000000002</v>
      </c>
    </row>
    <row r="4" spans="2:16">
      <c r="B4">
        <v>0.02</v>
      </c>
      <c r="C4" s="1">
        <v>0.626</v>
      </c>
      <c r="D4" s="1">
        <v>1.3169999999999999</v>
      </c>
      <c r="E4" s="1">
        <v>0.70799999999999996</v>
      </c>
      <c r="G4" s="3">
        <v>-3</v>
      </c>
      <c r="H4" s="2">
        <v>514</v>
      </c>
      <c r="I4">
        <v>5.83</v>
      </c>
      <c r="J4" s="1">
        <v>0.71799999999999997</v>
      </c>
      <c r="K4">
        <f t="shared" ref="K4:K9" si="0">I4^2</f>
        <v>33.988900000000001</v>
      </c>
      <c r="L4">
        <f t="shared" ref="L4:L9" si="1">I4*J4</f>
        <v>4.1859399999999996</v>
      </c>
    </row>
    <row r="5" spans="2:16">
      <c r="B5">
        <v>0.04</v>
      </c>
      <c r="C5" s="1">
        <v>0.6</v>
      </c>
      <c r="D5" s="1">
        <v>1.2629999999999999</v>
      </c>
      <c r="E5" s="1">
        <v>0.7</v>
      </c>
      <c r="G5" s="3">
        <v>-4</v>
      </c>
      <c r="H5" s="2">
        <v>489</v>
      </c>
      <c r="I5">
        <v>6.14</v>
      </c>
      <c r="J5">
        <v>1.23</v>
      </c>
      <c r="K5">
        <f t="shared" si="0"/>
        <v>37.699599999999997</v>
      </c>
      <c r="L5">
        <f t="shared" si="1"/>
        <v>7.5521999999999991</v>
      </c>
      <c r="O5" t="s">
        <v>21</v>
      </c>
      <c r="P5" t="s">
        <v>22</v>
      </c>
    </row>
    <row r="6" spans="2:16">
      <c r="B6">
        <v>0.1</v>
      </c>
      <c r="C6" s="1">
        <v>0.56200000000000006</v>
      </c>
      <c r="D6" s="1">
        <v>1.2</v>
      </c>
      <c r="E6" s="1" t="s">
        <v>0</v>
      </c>
      <c r="G6" s="3">
        <v>-5</v>
      </c>
      <c r="H6" s="2">
        <v>463</v>
      </c>
      <c r="I6">
        <v>6.47</v>
      </c>
      <c r="J6">
        <v>0.92</v>
      </c>
      <c r="K6">
        <f t="shared" si="0"/>
        <v>41.860899999999994</v>
      </c>
      <c r="L6">
        <f t="shared" si="1"/>
        <v>5.9523999999999999</v>
      </c>
      <c r="O6">
        <v>-9</v>
      </c>
      <c r="P6">
        <v>832.27</v>
      </c>
    </row>
    <row r="7" spans="2:16">
      <c r="B7">
        <v>0.2</v>
      </c>
      <c r="C7" s="1">
        <v>0.53800000000000003</v>
      </c>
      <c r="D7" s="1">
        <v>1.1439999999999999</v>
      </c>
      <c r="E7" s="1" t="s">
        <v>0</v>
      </c>
      <c r="G7" s="3">
        <v>-7</v>
      </c>
      <c r="H7" s="2">
        <v>411</v>
      </c>
      <c r="I7">
        <v>7.29</v>
      </c>
      <c r="J7" s="1">
        <v>1.3660000000000001</v>
      </c>
      <c r="K7">
        <f t="shared" si="0"/>
        <v>53.144100000000002</v>
      </c>
      <c r="L7">
        <f t="shared" si="1"/>
        <v>9.9581400000000002</v>
      </c>
      <c r="O7">
        <v>-8</v>
      </c>
      <c r="P7">
        <v>834.34</v>
      </c>
    </row>
    <row r="8" spans="2:16">
      <c r="B8">
        <v>0.4</v>
      </c>
      <c r="C8" s="1">
        <v>0.50800000000000001</v>
      </c>
      <c r="D8" s="1">
        <v>1.08</v>
      </c>
      <c r="E8" s="1" t="s">
        <v>0</v>
      </c>
      <c r="G8" s="3">
        <v>-8</v>
      </c>
      <c r="H8" s="2">
        <v>386</v>
      </c>
      <c r="I8">
        <v>7.78</v>
      </c>
      <c r="J8" s="1">
        <v>1.53</v>
      </c>
      <c r="K8">
        <f t="shared" si="0"/>
        <v>60.528400000000005</v>
      </c>
      <c r="L8">
        <f t="shared" si="1"/>
        <v>11.903400000000001</v>
      </c>
      <c r="O8">
        <v>-7</v>
      </c>
      <c r="P8">
        <v>832.33</v>
      </c>
    </row>
    <row r="9" spans="2:16">
      <c r="B9">
        <v>1</v>
      </c>
      <c r="C9" s="1">
        <v>0.46400000000000002</v>
      </c>
      <c r="D9" s="1">
        <v>0.9</v>
      </c>
      <c r="E9" s="1" t="s">
        <v>0</v>
      </c>
      <c r="G9" s="3">
        <v>-9</v>
      </c>
      <c r="H9" s="2">
        <v>359</v>
      </c>
      <c r="I9">
        <v>8.34</v>
      </c>
      <c r="J9" s="1">
        <v>1.46</v>
      </c>
      <c r="K9">
        <f t="shared" si="0"/>
        <v>69.555599999999998</v>
      </c>
      <c r="L9">
        <f t="shared" si="1"/>
        <v>12.176399999999999</v>
      </c>
      <c r="O9">
        <v>-6</v>
      </c>
      <c r="P9">
        <v>832.71</v>
      </c>
    </row>
    <row r="10" spans="2:16">
      <c r="B10">
        <v>2</v>
      </c>
      <c r="C10" s="1">
        <v>0.41799999999999998</v>
      </c>
      <c r="D10" s="1">
        <v>0.84199999999999997</v>
      </c>
      <c r="E10" s="1" t="s">
        <v>0</v>
      </c>
      <c r="G10" s="3"/>
      <c r="H10" s="2"/>
      <c r="O10">
        <v>-5</v>
      </c>
      <c r="P10">
        <v>833.29</v>
      </c>
    </row>
    <row r="11" spans="2:16">
      <c r="B11">
        <v>4</v>
      </c>
      <c r="C11" s="1">
        <v>0.38200000000000001</v>
      </c>
      <c r="D11" s="1">
        <v>0.73799999999999999</v>
      </c>
      <c r="E11" s="1" t="s">
        <v>0</v>
      </c>
      <c r="G11" s="3"/>
      <c r="H11" s="2"/>
      <c r="I11" t="s">
        <v>5</v>
      </c>
      <c r="J11" t="s">
        <v>6</v>
      </c>
      <c r="K11" t="s">
        <v>9</v>
      </c>
      <c r="O11">
        <v>-4</v>
      </c>
      <c r="P11">
        <v>834.04</v>
      </c>
    </row>
    <row r="12" spans="2:16">
      <c r="B12">
        <v>10</v>
      </c>
      <c r="C12" s="1">
        <v>0.32200000000000001</v>
      </c>
      <c r="D12" s="1">
        <v>0.54200000000000004</v>
      </c>
      <c r="E12" s="1" t="s">
        <v>0</v>
      </c>
      <c r="F12" s="6" t="s">
        <v>17</v>
      </c>
      <c r="G12" s="6" t="s">
        <v>18</v>
      </c>
      <c r="I12">
        <f>(7*G15-F13*G13)/(7*F15-(F13)^2)</f>
        <v>0.27910476300427484</v>
      </c>
      <c r="J12">
        <f>(F15*G13 - F13*G15)/(7*F15-(F13)^2)</f>
        <v>-0.74445393934581805</v>
      </c>
      <c r="K12">
        <f>1.60217</f>
        <v>1.6021700000000001</v>
      </c>
      <c r="L12">
        <v>4.55</v>
      </c>
      <c r="M12">
        <v>2.14</v>
      </c>
      <c r="O12">
        <v>-3</v>
      </c>
      <c r="P12">
        <v>833.34</v>
      </c>
    </row>
    <row r="13" spans="2:16">
      <c r="B13">
        <v>20</v>
      </c>
      <c r="C13" s="1">
        <v>0.26400000000000001</v>
      </c>
      <c r="D13" s="1">
        <v>0.35199999999999998</v>
      </c>
      <c r="E13" s="1" t="s">
        <v>0</v>
      </c>
      <c r="F13" s="6">
        <f>SUM(I3:I9)</f>
        <v>46.94</v>
      </c>
      <c r="G13" s="6">
        <f>SUM(J3:J9)</f>
        <v>7.8900000000000006</v>
      </c>
      <c r="H13" s="2"/>
      <c r="J13" s="4"/>
      <c r="L13">
        <f>L12/K12</f>
        <v>2.8398983878115303</v>
      </c>
      <c r="M13">
        <f>M12/K12</f>
        <v>1.3356884725091593</v>
      </c>
      <c r="O13">
        <v>-2</v>
      </c>
      <c r="P13">
        <v>832.95</v>
      </c>
    </row>
    <row r="14" spans="2:16">
      <c r="B14">
        <v>40</v>
      </c>
      <c r="C14" s="1">
        <v>0.18</v>
      </c>
      <c r="D14" s="1">
        <v>0.06</v>
      </c>
      <c r="E14" s="1" t="s">
        <v>0</v>
      </c>
      <c r="F14" s="6" t="s">
        <v>19</v>
      </c>
      <c r="G14" s="6" t="s">
        <v>20</v>
      </c>
      <c r="H14" s="2"/>
      <c r="I14" t="s">
        <v>7</v>
      </c>
      <c r="J14">
        <f>I12*K12*10</f>
        <v>4.4717327814255903</v>
      </c>
      <c r="O14">
        <v>-1</v>
      </c>
      <c r="P14">
        <v>832.83</v>
      </c>
    </row>
    <row r="15" spans="2:16">
      <c r="B15">
        <v>100</v>
      </c>
      <c r="C15" s="1" t="s">
        <v>0</v>
      </c>
      <c r="D15" s="1" t="s">
        <v>0</v>
      </c>
      <c r="E15" s="1" t="s">
        <v>0</v>
      </c>
      <c r="F15" s="6">
        <f>SUM(K3:K9)</f>
        <v>322.68560000000002</v>
      </c>
      <c r="G15" s="6">
        <f>SUM(L3:L9)</f>
        <v>55.11842</v>
      </c>
      <c r="H15" s="2"/>
      <c r="I15" t="s">
        <v>8</v>
      </c>
      <c r="J15">
        <f>-(J12*K12)</f>
        <v>1.1927417680016894</v>
      </c>
      <c r="K15" s="4"/>
      <c r="O15">
        <v>0</v>
      </c>
      <c r="P15">
        <v>832.97</v>
      </c>
    </row>
    <row r="16" spans="2:16">
      <c r="G16" s="3"/>
      <c r="H16" s="2"/>
      <c r="O16">
        <v>1</v>
      </c>
      <c r="P16">
        <v>833.34</v>
      </c>
    </row>
    <row r="17" spans="1:16">
      <c r="A17" t="s">
        <v>10</v>
      </c>
      <c r="B17">
        <v>-9</v>
      </c>
      <c r="C17">
        <v>-8</v>
      </c>
      <c r="D17" s="1">
        <v>-7</v>
      </c>
      <c r="E17">
        <v>-6</v>
      </c>
      <c r="F17">
        <v>-5</v>
      </c>
      <c r="G17">
        <v>-4</v>
      </c>
      <c r="H17">
        <v>-3</v>
      </c>
      <c r="I17">
        <v>-2</v>
      </c>
      <c r="J17">
        <v>-1</v>
      </c>
      <c r="K17">
        <v>0</v>
      </c>
      <c r="L17">
        <v>1</v>
      </c>
      <c r="M17">
        <v>2</v>
      </c>
      <c r="O17">
        <v>2</v>
      </c>
      <c r="P17">
        <v>833.93</v>
      </c>
    </row>
    <row r="18" spans="1:16">
      <c r="A18" t="s">
        <v>11</v>
      </c>
      <c r="B18">
        <v>359</v>
      </c>
      <c r="C18">
        <v>386</v>
      </c>
      <c r="D18">
        <v>411</v>
      </c>
      <c r="E18">
        <v>437</v>
      </c>
      <c r="F18">
        <v>463</v>
      </c>
      <c r="G18">
        <v>489</v>
      </c>
      <c r="H18">
        <v>514</v>
      </c>
      <c r="I18">
        <v>539</v>
      </c>
      <c r="J18">
        <v>564</v>
      </c>
      <c r="K18">
        <v>589</v>
      </c>
      <c r="L18">
        <v>614</v>
      </c>
      <c r="M18">
        <v>639</v>
      </c>
    </row>
    <row r="20" spans="1:16">
      <c r="A20" t="s">
        <v>12</v>
      </c>
      <c r="B20" s="5">
        <f>ABS(B18/(COS(RADIANS(90 + B17)) - COS(RADIANS(45 - B17))))</f>
        <v>832.26925882499108</v>
      </c>
      <c r="C20" s="5">
        <f t="shared" ref="C20:M20" si="2">ABS(C18/(COS(RADIANS(90 + C17)) - COS(RADIANS(45 - C17))))</f>
        <v>834.33857046750995</v>
      </c>
      <c r="D20" s="5">
        <f t="shared" si="2"/>
        <v>832.33403983472454</v>
      </c>
      <c r="E20" s="5">
        <f t="shared" si="2"/>
        <v>832.71097908612978</v>
      </c>
      <c r="F20" s="5">
        <f t="shared" si="2"/>
        <v>833.28553948999729</v>
      </c>
      <c r="G20" s="5">
        <f t="shared" si="2"/>
        <v>834.04036981300101</v>
      </c>
      <c r="H20" s="5">
        <f t="shared" si="2"/>
        <v>833.34056140630264</v>
      </c>
      <c r="I20" s="5">
        <f t="shared" si="2"/>
        <v>832.94845736754246</v>
      </c>
      <c r="J20" s="5">
        <f t="shared" si="2"/>
        <v>832.83377578452064</v>
      </c>
      <c r="K20" s="5">
        <f t="shared" si="2"/>
        <v>832.971788237753</v>
      </c>
      <c r="L20" s="5">
        <f t="shared" si="2"/>
        <v>833.34214769554842</v>
      </c>
      <c r="M20" s="5">
        <f t="shared" si="2"/>
        <v>833.92800369330303</v>
      </c>
    </row>
    <row r="21" spans="1:16">
      <c r="B21">
        <f>(B20-B23)^2</f>
        <v>0.8575355430546483</v>
      </c>
      <c r="C21">
        <f>(C20-B23)^2</f>
        <v>1.3070879977413243</v>
      </c>
      <c r="D21">
        <f>(D20-B23)^2</f>
        <v>0.74175352681599416</v>
      </c>
      <c r="E21">
        <f>(E20-B23)^2</f>
        <v>0.23455800580799763</v>
      </c>
      <c r="F21">
        <f>(F20-B23)^2</f>
        <v>8.1447944392849386E-3</v>
      </c>
      <c r="G21">
        <f>(G20-B23)^2</f>
        <v>0.71415824225049773</v>
      </c>
      <c r="H21">
        <f>(H20-B23)^2</f>
        <v>2.1103498178772412E-2</v>
      </c>
      <c r="I21">
        <f>(I20-B23)^2</f>
        <v>6.0926829825015884E-2</v>
      </c>
      <c r="J21">
        <f>(J20-B23)^2</f>
        <v>0.13069323302716832</v>
      </c>
      <c r="K21">
        <f>(K20-B23)^2</f>
        <v>4.9953473606260408E-2</v>
      </c>
      <c r="L21">
        <f>(L20-B23)^2</f>
        <v>2.1566896337803457E-2</v>
      </c>
      <c r="M21">
        <f>(M20-B23)^2</f>
        <v>0.53686792740119083</v>
      </c>
    </row>
    <row r="22" spans="1:16">
      <c r="B22" t="s">
        <v>13</v>
      </c>
      <c r="C22" t="s">
        <v>14</v>
      </c>
    </row>
    <row r="23" spans="1:16">
      <c r="B23">
        <f>AVERAGE(B20:M20)</f>
        <v>833.19529097511042</v>
      </c>
      <c r="C23">
        <f>SQRT(D23/(12*11))</f>
        <v>0.18838126170417602</v>
      </c>
      <c r="D23">
        <f>SUM(B21:M21)</f>
        <v>4.6843499684859573</v>
      </c>
    </row>
    <row r="25" spans="1:16">
      <c r="A25" t="s">
        <v>15</v>
      </c>
      <c r="B25" t="s">
        <v>16</v>
      </c>
    </row>
    <row r="26" spans="1:16">
      <c r="A26">
        <v>-9</v>
      </c>
      <c r="B26">
        <v>832.27</v>
      </c>
      <c r="C26">
        <f>AVERAGE(B26:B37)</f>
        <v>833.19500000000005</v>
      </c>
    </row>
    <row r="27" spans="1:16">
      <c r="A27">
        <v>-8</v>
      </c>
      <c r="B27">
        <v>834.34</v>
      </c>
    </row>
    <row r="28" spans="1:16">
      <c r="A28">
        <v>-7</v>
      </c>
      <c r="B28">
        <v>832.33</v>
      </c>
    </row>
    <row r="29" spans="1:16">
      <c r="A29">
        <v>-6</v>
      </c>
      <c r="B29">
        <v>832.71</v>
      </c>
    </row>
    <row r="30" spans="1:16">
      <c r="A30">
        <v>-5</v>
      </c>
      <c r="B30">
        <v>833.29</v>
      </c>
    </row>
    <row r="31" spans="1:16">
      <c r="A31">
        <v>-4</v>
      </c>
      <c r="B31">
        <v>834.04</v>
      </c>
    </row>
    <row r="32" spans="1:16">
      <c r="A32">
        <v>-3</v>
      </c>
      <c r="B32">
        <v>833.34</v>
      </c>
    </row>
    <row r="33" spans="1:2">
      <c r="A33">
        <v>-2</v>
      </c>
      <c r="B33">
        <v>832.95</v>
      </c>
    </row>
    <row r="34" spans="1:2">
      <c r="A34">
        <v>-1</v>
      </c>
      <c r="B34">
        <v>832.83</v>
      </c>
    </row>
    <row r="35" spans="1:2">
      <c r="A35">
        <v>0</v>
      </c>
      <c r="B35">
        <v>832.97</v>
      </c>
    </row>
    <row r="36" spans="1:2">
      <c r="A36">
        <v>1</v>
      </c>
      <c r="B36">
        <v>833.34</v>
      </c>
    </row>
    <row r="37" spans="1:2">
      <c r="A37">
        <v>2</v>
      </c>
      <c r="B37">
        <v>833.93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小泉和也</dc:creator>
  <cp:lastModifiedBy>桜庭玉藻</cp:lastModifiedBy>
  <dcterms:created xsi:type="dcterms:W3CDTF">2006-10-05T04:12:03Z</dcterms:created>
  <dcterms:modified xsi:type="dcterms:W3CDTF">2014-08-11T01:37:47Z</dcterms:modified>
</cp:coreProperties>
</file>