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5B 光電効果\実験データ\"/>
    </mc:Choice>
  </mc:AlternateContent>
  <bookViews>
    <workbookView xWindow="120" yWindow="30" windowWidth="11670" windowHeight="69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2" i="1" l="1"/>
  <c r="I4" i="1"/>
  <c r="D13" i="1"/>
  <c r="C13" i="1" s="1"/>
  <c r="I5" i="1"/>
  <c r="D14" i="1" s="1"/>
  <c r="I6" i="1"/>
  <c r="D15" i="1"/>
  <c r="F15" i="1" s="1"/>
  <c r="I7" i="1"/>
  <c r="D16" i="1" s="1"/>
  <c r="I3" i="1"/>
  <c r="D12" i="1"/>
  <c r="E1" i="1"/>
  <c r="D4" i="1" s="1"/>
  <c r="E13" i="1" s="1"/>
  <c r="D5" i="1"/>
  <c r="E14" i="1" s="1"/>
  <c r="D6" i="1"/>
  <c r="E15" i="1" s="1"/>
  <c r="D7" i="1"/>
  <c r="E16" i="1" s="1"/>
  <c r="F13" i="1"/>
  <c r="F14" i="1" l="1"/>
  <c r="C14" i="1"/>
  <c r="F16" i="1"/>
  <c r="C16" i="1"/>
  <c r="C15" i="1"/>
  <c r="F12" i="1"/>
  <c r="F17" i="1" s="1"/>
  <c r="D17" i="1"/>
  <c r="D3" i="1"/>
  <c r="E12" i="1" s="1"/>
  <c r="E17" i="1" l="1"/>
  <c r="D20" i="1" s="1"/>
  <c r="C12" i="1"/>
  <c r="C17" i="1" s="1"/>
  <c r="D19" i="1" s="1"/>
  <c r="H15" i="1" l="1"/>
  <c r="I15" i="1" s="1"/>
  <c r="H16" i="1"/>
  <c r="I16" i="1" s="1"/>
  <c r="H14" i="1"/>
  <c r="I14" i="1" s="1"/>
  <c r="K12" i="1"/>
  <c r="H13" i="1"/>
  <c r="I13" i="1" s="1"/>
  <c r="H12" i="1"/>
  <c r="I12" i="1" l="1"/>
  <c r="I17" i="1" s="1"/>
  <c r="I19" i="1" s="1"/>
  <c r="H17" i="1"/>
  <c r="I20" i="1" l="1"/>
  <c r="I21" i="1"/>
</calcChain>
</file>

<file path=xl/sharedStrings.xml><?xml version="1.0" encoding="utf-8"?>
<sst xmlns="http://schemas.openxmlformats.org/spreadsheetml/2006/main" count="26" uniqueCount="25">
  <si>
    <t>光電流(μA)</t>
    <rPh sb="0" eb="1">
      <t>コウ</t>
    </rPh>
    <rPh sb="1" eb="3">
      <t>デンリュウ</t>
    </rPh>
    <phoneticPr fontId="1"/>
  </si>
  <si>
    <t>Vo(V)</t>
    <phoneticPr fontId="1"/>
  </si>
  <si>
    <t>角度とＶo</t>
    <rPh sb="0" eb="2">
      <t>カクド</t>
    </rPh>
    <phoneticPr fontId="1"/>
  </si>
  <si>
    <t>角度とλとν</t>
    <rPh sb="0" eb="2">
      <t>カクド</t>
    </rPh>
    <phoneticPr fontId="1"/>
  </si>
  <si>
    <t>λ(nm)</t>
    <phoneticPr fontId="1"/>
  </si>
  <si>
    <t>最小自乗法</t>
    <rPh sb="0" eb="2">
      <t>サイショウ</t>
    </rPh>
    <rPh sb="2" eb="4">
      <t>ジジョウ</t>
    </rPh>
    <rPh sb="4" eb="5">
      <t>ホウ</t>
    </rPh>
    <phoneticPr fontId="1"/>
  </si>
  <si>
    <t>xiyi</t>
    <phoneticPr fontId="1"/>
  </si>
  <si>
    <t>I</t>
    <phoneticPr fontId="1"/>
  </si>
  <si>
    <t>合計</t>
    <rPh sb="0" eb="2">
      <t>ゴウケイ</t>
    </rPh>
    <phoneticPr fontId="1"/>
  </si>
  <si>
    <t>xi</t>
    <phoneticPr fontId="1"/>
  </si>
  <si>
    <t>yi</t>
    <phoneticPr fontId="1"/>
  </si>
  <si>
    <t>E</t>
    <phoneticPr fontId="1"/>
  </si>
  <si>
    <t>e=</t>
    <phoneticPr fontId="1"/>
  </si>
  <si>
    <t>a=</t>
    <phoneticPr fontId="1"/>
  </si>
  <si>
    <t>b=</t>
    <phoneticPr fontId="1"/>
  </si>
  <si>
    <t>角度</t>
    <rPh sb="0" eb="2">
      <t>カクド</t>
    </rPh>
    <phoneticPr fontId="1"/>
  </si>
  <si>
    <t>ν（Hz)</t>
    <phoneticPr fontId="1"/>
  </si>
  <si>
    <t>δi</t>
    <phoneticPr fontId="1"/>
  </si>
  <si>
    <t>xi^2</t>
    <phoneticPr fontId="1"/>
  </si>
  <si>
    <t>δi^2</t>
    <phoneticPr fontId="1"/>
  </si>
  <si>
    <t>σy=</t>
    <phoneticPr fontId="1"/>
  </si>
  <si>
    <t>σa=</t>
    <phoneticPr fontId="1"/>
  </si>
  <si>
    <t>σb=</t>
    <phoneticPr fontId="1"/>
  </si>
  <si>
    <t>h=</t>
    <phoneticPr fontId="1"/>
  </si>
  <si>
    <t>精度</t>
    <rPh sb="0" eb="2">
      <t>セイド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</si>
</sst>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03817072856092"/>
          <c:y val="8.6419805181691969E-2"/>
          <c:w val="0.49842367259831977"/>
          <c:h val="0.7629634228897949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Sheet1!$I$3:$I$7</c:f>
              <c:numCache>
                <c:formatCode>General</c:formatCode>
                <c:ptCount val="5"/>
                <c:pt idx="0">
                  <c:v>509000000000000</c:v>
                </c:pt>
                <c:pt idx="1">
                  <c:v>555999999999999.94</c:v>
                </c:pt>
                <c:pt idx="2">
                  <c:v>614000000000000</c:v>
                </c:pt>
                <c:pt idx="3">
                  <c:v>686000000000000</c:v>
                </c:pt>
                <c:pt idx="4">
                  <c:v>778000000000000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1.2016323974999999E-19</c:v>
                </c:pt>
                <c:pt idx="1">
                  <c:v>1.2176541627999999E-19</c:v>
                </c:pt>
                <c:pt idx="2">
                  <c:v>1.2016323974999999E-19</c:v>
                </c:pt>
                <c:pt idx="3">
                  <c:v>2.0828294889999997E-19</c:v>
                </c:pt>
                <c:pt idx="4">
                  <c:v>2.5955259785999997E-19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44032"/>
        <c:axId val="308841288"/>
      </c:scatterChart>
      <c:valAx>
        <c:axId val="308844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08841288"/>
        <c:crosses val="autoZero"/>
        <c:crossBetween val="midCat"/>
      </c:valAx>
      <c:valAx>
        <c:axId val="308841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08844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186260786588719"/>
          <c:y val="0.39753110383578311"/>
          <c:w val="0.2507891264023191"/>
          <c:h val="0.140740825581612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23</xdr:row>
      <xdr:rowOff>25400</xdr:rowOff>
    </xdr:from>
    <xdr:to>
      <xdr:col>7</xdr:col>
      <xdr:colOff>412750</xdr:colOff>
      <xdr:row>38</xdr:row>
      <xdr:rowOff>120650</xdr:rowOff>
    </xdr:to>
    <xdr:graphicFrame macro="">
      <xdr:nvGraphicFramePr>
        <xdr:cNvPr id="102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B1" workbookViewId="0">
      <selection activeCell="H22" sqref="H22"/>
    </sheetView>
  </sheetViews>
  <sheetFormatPr defaultRowHeight="13"/>
  <cols>
    <col min="1" max="1" width="10.453125" customWidth="1"/>
    <col min="2" max="2" width="4.453125" customWidth="1"/>
    <col min="3" max="3" width="10.90625" customWidth="1"/>
    <col min="4" max="4" width="13.90625" bestFit="1" customWidth="1"/>
    <col min="5" max="5" width="10.90625" customWidth="1"/>
    <col min="6" max="6" width="12.7265625" bestFit="1" customWidth="1"/>
    <col min="7" max="7" width="4.90625" customWidth="1"/>
    <col min="8" max="9" width="12.7265625" bestFit="1" customWidth="1"/>
    <col min="11" max="11" width="12.7265625" bestFit="1" customWidth="1"/>
  </cols>
  <sheetData>
    <row r="1" spans="1:11">
      <c r="B1" t="s">
        <v>2</v>
      </c>
      <c r="D1" s="1" t="s">
        <v>12</v>
      </c>
      <c r="E1">
        <f>1.60217653*10^(-19)</f>
        <v>1.6021765299999998E-19</v>
      </c>
      <c r="G1" t="s">
        <v>3</v>
      </c>
    </row>
    <row r="2" spans="1:11">
      <c r="A2" t="s">
        <v>0</v>
      </c>
      <c r="B2" s="2" t="s">
        <v>15</v>
      </c>
      <c r="C2" s="2" t="s">
        <v>1</v>
      </c>
      <c r="D2" s="2" t="s">
        <v>11</v>
      </c>
      <c r="G2" s="4" t="s">
        <v>15</v>
      </c>
      <c r="H2" s="4" t="s">
        <v>4</v>
      </c>
      <c r="I2" s="4" t="s">
        <v>16</v>
      </c>
    </row>
    <row r="3" spans="1:11">
      <c r="A3">
        <v>0.01</v>
      </c>
      <c r="B3" s="2">
        <v>0</v>
      </c>
      <c r="C3" s="2">
        <v>0.75</v>
      </c>
      <c r="D3" s="2">
        <f>$E$1*C3</f>
        <v>1.2016323974999999E-19</v>
      </c>
      <c r="G3" s="2">
        <v>0</v>
      </c>
      <c r="H3" s="2">
        <v>589</v>
      </c>
      <c r="I3" s="2">
        <f>5.09*10^14</f>
        <v>509000000000000</v>
      </c>
    </row>
    <row r="4" spans="1:11">
      <c r="A4">
        <v>0.02</v>
      </c>
      <c r="B4" s="3">
        <v>-2</v>
      </c>
      <c r="C4" s="2">
        <v>0.76</v>
      </c>
      <c r="D4" s="2">
        <f>$E$1*C4</f>
        <v>1.2176541627999999E-19</v>
      </c>
      <c r="G4" s="2">
        <v>-2</v>
      </c>
      <c r="H4" s="2">
        <v>539</v>
      </c>
      <c r="I4" s="2">
        <f>5.56*10^14</f>
        <v>555999999999999.94</v>
      </c>
    </row>
    <row r="5" spans="1:11">
      <c r="A5">
        <v>0.04</v>
      </c>
      <c r="B5" s="2">
        <v>-4</v>
      </c>
      <c r="C5" s="2">
        <v>0.75</v>
      </c>
      <c r="D5" s="2">
        <f>$E$1*C5</f>
        <v>1.2016323974999999E-19</v>
      </c>
      <c r="G5" s="2">
        <v>-4</v>
      </c>
      <c r="H5" s="2">
        <v>489</v>
      </c>
      <c r="I5" s="2">
        <f>6.14*10^14</f>
        <v>614000000000000</v>
      </c>
    </row>
    <row r="6" spans="1:11">
      <c r="A6">
        <v>0.1</v>
      </c>
      <c r="B6" s="2">
        <v>-6</v>
      </c>
      <c r="C6" s="2">
        <v>1.3</v>
      </c>
      <c r="D6" s="2">
        <f>$E$1*C6</f>
        <v>2.0828294889999997E-19</v>
      </c>
      <c r="G6" s="2">
        <v>-6</v>
      </c>
      <c r="H6" s="2">
        <v>437</v>
      </c>
      <c r="I6" s="2">
        <f>6.86*10^14</f>
        <v>686000000000000</v>
      </c>
    </row>
    <row r="7" spans="1:11">
      <c r="A7">
        <v>0.2</v>
      </c>
      <c r="B7" s="2">
        <v>-8</v>
      </c>
      <c r="C7" s="2">
        <v>1.62</v>
      </c>
      <c r="D7" s="2">
        <f>$E$1*C7</f>
        <v>2.5955259785999997E-19</v>
      </c>
      <c r="G7" s="2">
        <v>-8</v>
      </c>
      <c r="H7" s="2">
        <v>386</v>
      </c>
      <c r="I7" s="2">
        <f>7.78*10^14</f>
        <v>778000000000000</v>
      </c>
    </row>
    <row r="8" spans="1:11">
      <c r="A8">
        <v>0.4</v>
      </c>
    </row>
    <row r="9" spans="1:11">
      <c r="A9">
        <v>1</v>
      </c>
    </row>
    <row r="10" spans="1:11">
      <c r="A10">
        <v>2</v>
      </c>
      <c r="C10" t="s">
        <v>5</v>
      </c>
    </row>
    <row r="11" spans="1:11">
      <c r="A11">
        <v>4</v>
      </c>
      <c r="B11" s="1" t="s">
        <v>7</v>
      </c>
      <c r="C11" t="s">
        <v>6</v>
      </c>
      <c r="D11" t="s">
        <v>9</v>
      </c>
      <c r="E11" t="s">
        <v>10</v>
      </c>
      <c r="F11" t="s">
        <v>18</v>
      </c>
      <c r="H11" t="s">
        <v>17</v>
      </c>
      <c r="I11" t="s">
        <v>19</v>
      </c>
      <c r="K11" t="s">
        <v>24</v>
      </c>
    </row>
    <row r="12" spans="1:11">
      <c r="A12">
        <v>10</v>
      </c>
      <c r="B12">
        <v>1</v>
      </c>
      <c r="C12">
        <f>D12*E12</f>
        <v>6.1163089032749987E-5</v>
      </c>
      <c r="D12">
        <f>I3</f>
        <v>509000000000000</v>
      </c>
      <c r="E12">
        <f>D3</f>
        <v>1.2016323974999999E-19</v>
      </c>
      <c r="F12">
        <f>D12*D12</f>
        <v>2.5908100000000001E+29</v>
      </c>
      <c r="H12">
        <f>E12-($D$19*D12+$D$20)</f>
        <v>2.2051297545688326E-20</v>
      </c>
      <c r="I12">
        <f>H12^2</f>
        <v>4.8625972344847999E-40</v>
      </c>
      <c r="K12">
        <f>(D22-D19)/D22*100</f>
        <v>14.352756957040802</v>
      </c>
    </row>
    <row r="13" spans="1:11">
      <c r="A13">
        <v>20</v>
      </c>
      <c r="B13">
        <v>2</v>
      </c>
      <c r="C13">
        <f>D13*E13</f>
        <v>6.7701571451679983E-5</v>
      </c>
      <c r="D13">
        <f>I4</f>
        <v>555999999999999.94</v>
      </c>
      <c r="E13">
        <f>D4</f>
        <v>1.2176541627999999E-19</v>
      </c>
      <c r="F13">
        <f>D13*D13</f>
        <v>3.0913599999999992E+29</v>
      </c>
      <c r="H13">
        <f>E13-($D$19*D13+$D$20)</f>
        <v>-3.0192406088713999E-21</v>
      </c>
      <c r="I13">
        <f>H13^2</f>
        <v>9.1158138542581417E-42</v>
      </c>
    </row>
    <row r="14" spans="1:11">
      <c r="A14">
        <v>40</v>
      </c>
      <c r="B14">
        <v>3</v>
      </c>
      <c r="C14">
        <f>D14*E14</f>
        <v>7.3780229206499987E-5</v>
      </c>
      <c r="D14">
        <f>I5</f>
        <v>614000000000000</v>
      </c>
      <c r="E14">
        <f>D5</f>
        <v>1.2016323974999999E-19</v>
      </c>
      <c r="F14">
        <f>D14*D14</f>
        <v>3.7699600000000003E+29</v>
      </c>
      <c r="H14">
        <f>E14-($D$19*D14+$D$20)</f>
        <v>-3.7536682068753665E-20</v>
      </c>
      <c r="I14">
        <f>H14^2</f>
        <v>1.4090025007306929E-39</v>
      </c>
    </row>
    <row r="15" spans="1:11">
      <c r="B15">
        <v>4</v>
      </c>
      <c r="C15">
        <f>D15*E15</f>
        <v>1.4288210294539997E-4</v>
      </c>
      <c r="D15">
        <f>I6</f>
        <v>686000000000000</v>
      </c>
      <c r="E15">
        <f>D6</f>
        <v>2.0828294889999997E-19</v>
      </c>
      <c r="F15">
        <f>D15*D15</f>
        <v>4.7059599999999999E+29</v>
      </c>
      <c r="H15">
        <f>E15-($D$19*D15+$D$20)</f>
        <v>9.7226982027717795E-21</v>
      </c>
      <c r="I15">
        <f>H15^2</f>
        <v>9.4530860342181587E-41</v>
      </c>
    </row>
    <row r="16" spans="1:11">
      <c r="B16">
        <v>5</v>
      </c>
      <c r="C16">
        <f>D16*E16</f>
        <v>2.0193192113507997E-4</v>
      </c>
      <c r="D16">
        <f>I7</f>
        <v>778000000000000</v>
      </c>
      <c r="E16">
        <f>D7</f>
        <v>2.5955259785999997E-19</v>
      </c>
      <c r="F16">
        <f>D16*D16</f>
        <v>6.0528400000000003E+29</v>
      </c>
      <c r="H16">
        <f>E16-($D$19*D16+$D$20)</f>
        <v>8.7819269291654169E-21</v>
      </c>
      <c r="I16">
        <f>H16^2</f>
        <v>7.7122240589200727E-41</v>
      </c>
    </row>
    <row r="17" spans="2:9">
      <c r="B17" t="s">
        <v>8</v>
      </c>
      <c r="C17">
        <f>SUM(C12:C16)</f>
        <v>5.474589137714099E-4</v>
      </c>
      <c r="D17">
        <f>SUM(D12:D16)</f>
        <v>3143000000000000</v>
      </c>
      <c r="E17">
        <f>SUM(E12:E16)</f>
        <v>8.2992744253999987E-19</v>
      </c>
      <c r="F17">
        <f>SUM(F12:F16)</f>
        <v>2.0210929999999998E+30</v>
      </c>
      <c r="H17">
        <f>SUM(H12:H16)</f>
        <v>4.5740836179196852E-34</v>
      </c>
      <c r="I17">
        <f>SUM(I12:I16)</f>
        <v>2.0760311389648134E-39</v>
      </c>
    </row>
    <row r="19" spans="2:9">
      <c r="C19" s="1" t="s">
        <v>13</v>
      </c>
      <c r="D19">
        <f>(5*C17-D17*E17)/(5*F17-D17^2)</f>
        <v>5.675045677565906E-34</v>
      </c>
      <c r="H19" s="1" t="s">
        <v>20</v>
      </c>
      <c r="I19">
        <f>(I17/3)^(1/2)</f>
        <v>2.6306090162829934E-20</v>
      </c>
    </row>
    <row r="20" spans="2:9">
      <c r="C20" s="1" t="s">
        <v>14</v>
      </c>
      <c r="D20">
        <f>(F17*E17-D17*C17)/(5*F17-D17^2)</f>
        <v>-1.9074788278379297E-19</v>
      </c>
      <c r="H20" s="1" t="s">
        <v>21</v>
      </c>
      <c r="I20">
        <f>I19*(5/(5*F17-D17^2))^(1/2)</f>
        <v>1.2345624767009958E-34</v>
      </c>
    </row>
    <row r="21" spans="2:9">
      <c r="H21" s="1" t="s">
        <v>22</v>
      </c>
      <c r="I21">
        <f>I19*(F17/(5*F17-D17^2))^(1/2)</f>
        <v>7.8491245344712921E-20</v>
      </c>
    </row>
    <row r="22" spans="2:9">
      <c r="C22" s="1" t="s">
        <v>23</v>
      </c>
      <c r="D22">
        <f>6.6260693*10^(-34)</f>
        <v>6.626069300000001E-34</v>
      </c>
      <c r="H22" s="1"/>
    </row>
  </sheetData>
  <phoneticPr fontId="1"/>
  <pageMargins left="0.75" right="0.75" top="1" bottom="1" header="0.51200000000000001" footer="0.51200000000000001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Ｄｅｌｌ　Ｃｏｍｐｕｔｅｒ　Ｃｏｒｐｏｒａｔｉｏｎ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Nobukazu Shibui</dc:creator>
  <cp:lastModifiedBy>桜庭玉藻</cp:lastModifiedBy>
  <dcterms:created xsi:type="dcterms:W3CDTF">1999-06-25T01:05:06Z</dcterms:created>
  <dcterms:modified xsi:type="dcterms:W3CDTF">2014-08-11T01:38:58Z</dcterms:modified>
</cp:coreProperties>
</file>