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 tabRatio="604" firstSheet="6" activeTab="11"/>
  </bookViews>
  <sheets>
    <sheet name="銅ヤング率" sheetId="1" r:id="rId1"/>
    <sheet name="真鋳ヤング率 " sheetId="6" r:id="rId2"/>
    <sheet name="鉄ヤング率" sheetId="20" r:id="rId3"/>
    <sheet name="銅剛性率" sheetId="3" r:id="rId4"/>
    <sheet name="真鋳剛性率 " sheetId="7" r:id="rId5"/>
    <sheet name="鉄剛性率 " sheetId="8" r:id="rId6"/>
    <sheet name="銅ヤング偏差" sheetId="4" r:id="rId7"/>
    <sheet name="真鋳ヤング偏差 " sheetId="9" r:id="rId8"/>
    <sheet name="銅剛性偏差  " sheetId="10" r:id="rId9"/>
    <sheet name="真鋳剛性偏差   " sheetId="11" r:id="rId10"/>
    <sheet name="鉄剛性偏差   " sheetId="12" r:id="rId11"/>
    <sheet name="剛性率グラフ" sheetId="19" r:id="rId12"/>
    <sheet name="ヤング率グラフ" sheetId="21" r:id="rId13"/>
    <sheet name="グラフ用データ" sheetId="17" r:id="rId14"/>
  </sheets>
  <calcPr calcId="145621"/>
</workbook>
</file>

<file path=xl/calcChain.xml><?xml version="1.0" encoding="utf-8"?>
<calcChain xmlns="http://schemas.openxmlformats.org/spreadsheetml/2006/main">
  <c r="E4" i="8" l="1"/>
  <c r="E5" i="8" s="1"/>
  <c r="G8" i="20"/>
  <c r="D5" i="20"/>
  <c r="G9" i="20" s="1"/>
  <c r="D4" i="20"/>
  <c r="B5" i="1"/>
  <c r="B6" i="1"/>
  <c r="B7" i="1"/>
  <c r="B8" i="1"/>
  <c r="B4" i="1"/>
  <c r="F4" i="8" l="1"/>
  <c r="F5" i="8"/>
  <c r="E6" i="8"/>
  <c r="D6" i="20"/>
  <c r="D7" i="12"/>
  <c r="E7" i="12" s="1"/>
  <c r="D6" i="12"/>
  <c r="E6" i="12" s="1"/>
  <c r="D5" i="12"/>
  <c r="E5" i="12" s="1"/>
  <c r="D4" i="12"/>
  <c r="E4" i="12" s="1"/>
  <c r="D3" i="12"/>
  <c r="E3" i="12" s="1"/>
  <c r="D7" i="11"/>
  <c r="E7" i="11" s="1"/>
  <c r="D6" i="11"/>
  <c r="E6" i="11" s="1"/>
  <c r="D5" i="11"/>
  <c r="E5" i="11" s="1"/>
  <c r="D4" i="11"/>
  <c r="E4" i="11" s="1"/>
  <c r="D3" i="11"/>
  <c r="E3" i="11" s="1"/>
  <c r="D7" i="10"/>
  <c r="E7" i="10" s="1"/>
  <c r="D6" i="10"/>
  <c r="E6" i="10" s="1"/>
  <c r="D5" i="10"/>
  <c r="E5" i="10" s="1"/>
  <c r="D4" i="10"/>
  <c r="E4" i="10" s="1"/>
  <c r="D3" i="10"/>
  <c r="E3" i="10" s="1"/>
  <c r="D7" i="9"/>
  <c r="E7" i="9" s="1"/>
  <c r="D6" i="9"/>
  <c r="E6" i="9" s="1"/>
  <c r="D5" i="9"/>
  <c r="E5" i="9" s="1"/>
  <c r="D4" i="9"/>
  <c r="E4" i="9" s="1"/>
  <c r="D3" i="9"/>
  <c r="E3" i="9" s="1"/>
  <c r="E8" i="9" s="1"/>
  <c r="C10" i="9" s="1"/>
  <c r="E3" i="4"/>
  <c r="D4" i="4"/>
  <c r="E4" i="4" s="1"/>
  <c r="D5" i="4"/>
  <c r="E5" i="4" s="1"/>
  <c r="D6" i="4"/>
  <c r="E6" i="4" s="1"/>
  <c r="D7" i="4"/>
  <c r="E7" i="4" s="1"/>
  <c r="D3" i="4"/>
  <c r="C8" i="8"/>
  <c r="C7" i="8"/>
  <c r="I6" i="8"/>
  <c r="C6" i="8"/>
  <c r="C5" i="8"/>
  <c r="C4" i="8"/>
  <c r="I7" i="8" s="1"/>
  <c r="C8" i="7"/>
  <c r="C7" i="7"/>
  <c r="I6" i="7"/>
  <c r="C6" i="7"/>
  <c r="C5" i="7"/>
  <c r="E4" i="7"/>
  <c r="F4" i="7" s="1"/>
  <c r="C4" i="7"/>
  <c r="D4" i="6"/>
  <c r="G8" i="6" s="1"/>
  <c r="D4" i="1"/>
  <c r="D5" i="1" s="1"/>
  <c r="D6" i="1" s="1"/>
  <c r="D7" i="1" s="1"/>
  <c r="D8" i="1" s="1"/>
  <c r="I6" i="3"/>
  <c r="C5" i="3"/>
  <c r="C6" i="3"/>
  <c r="C7" i="3"/>
  <c r="C8" i="3"/>
  <c r="C4" i="3"/>
  <c r="E4" i="3"/>
  <c r="F4" i="3" s="1"/>
  <c r="E8" i="4" l="1"/>
  <c r="C10" i="4" s="1"/>
  <c r="E7" i="8"/>
  <c r="F6" i="8"/>
  <c r="I9" i="8" s="1"/>
  <c r="G10" i="20"/>
  <c r="D7" i="20"/>
  <c r="E8" i="12"/>
  <c r="C10" i="12" s="1"/>
  <c r="E8" i="11"/>
  <c r="C10" i="11" s="1"/>
  <c r="E8" i="10"/>
  <c r="C10" i="10" s="1"/>
  <c r="I8" i="8"/>
  <c r="I7" i="7"/>
  <c r="E5" i="7"/>
  <c r="D5" i="6"/>
  <c r="I7" i="3"/>
  <c r="E5" i="3"/>
  <c r="G9" i="1"/>
  <c r="G8" i="1"/>
  <c r="F7" i="8" l="1"/>
  <c r="I10" i="8" s="1"/>
  <c r="E8" i="8"/>
  <c r="F8" i="8" s="1"/>
  <c r="I11" i="8" s="1"/>
  <c r="G11" i="20"/>
  <c r="D8" i="20"/>
  <c r="G12" i="20" s="1"/>
  <c r="E6" i="7"/>
  <c r="F5" i="7"/>
  <c r="I8" i="7" s="1"/>
  <c r="G9" i="6"/>
  <c r="D6" i="6"/>
  <c r="E6" i="3"/>
  <c r="F5" i="3"/>
  <c r="I8" i="3" s="1"/>
  <c r="G10" i="1"/>
  <c r="I12" i="8" l="1"/>
  <c r="G13" i="20"/>
  <c r="E7" i="7"/>
  <c r="F6" i="7"/>
  <c r="I9" i="7" s="1"/>
  <c r="G10" i="6"/>
  <c r="D7" i="6"/>
  <c r="E7" i="3"/>
  <c r="F6" i="3"/>
  <c r="I9" i="3" s="1"/>
  <c r="G12" i="1"/>
  <c r="G11" i="1"/>
  <c r="G13" i="1" l="1"/>
  <c r="E8" i="7"/>
  <c r="F8" i="7" s="1"/>
  <c r="I11" i="7" s="1"/>
  <c r="F7" i="7"/>
  <c r="I10" i="7" s="1"/>
  <c r="G11" i="6"/>
  <c r="D8" i="6"/>
  <c r="G12" i="6" s="1"/>
  <c r="E8" i="3"/>
  <c r="F8" i="3" s="1"/>
  <c r="I11" i="3" s="1"/>
  <c r="F7" i="3"/>
  <c r="I10" i="3" s="1"/>
  <c r="I12" i="7" l="1"/>
  <c r="G13" i="6"/>
  <c r="I12" i="3"/>
</calcChain>
</file>

<file path=xl/sharedStrings.xml><?xml version="1.0" encoding="utf-8"?>
<sst xmlns="http://schemas.openxmlformats.org/spreadsheetml/2006/main" count="127" uniqueCount="58">
  <si>
    <t>荷重　N</t>
    <rPh sb="0" eb="2">
      <t>カジュウ</t>
    </rPh>
    <phoneticPr fontId="2"/>
  </si>
  <si>
    <t>なし</t>
    <phoneticPr fontId="2"/>
  </si>
  <si>
    <t>b=</t>
    <phoneticPr fontId="2"/>
  </si>
  <si>
    <t>L=</t>
    <phoneticPr fontId="2"/>
  </si>
  <si>
    <t>d=</t>
    <phoneticPr fontId="2"/>
  </si>
  <si>
    <t>E=</t>
    <phoneticPr fontId="2"/>
  </si>
  <si>
    <t>E　平均=</t>
    <rPh sb="2" eb="4">
      <t>ヘイキン</t>
    </rPh>
    <phoneticPr fontId="2"/>
  </si>
  <si>
    <t>銅のヤング率</t>
    <rPh sb="0" eb="1">
      <t>ドウ</t>
    </rPh>
    <rPh sb="5" eb="6">
      <t>リツ</t>
    </rPh>
    <phoneticPr fontId="2"/>
  </si>
  <si>
    <t>真鋳のヤング率</t>
    <rPh sb="0" eb="2">
      <t>シンチュウ</t>
    </rPh>
    <rPh sb="6" eb="7">
      <t>リツ</t>
    </rPh>
    <phoneticPr fontId="2"/>
  </si>
  <si>
    <t>モーメント</t>
    <phoneticPr fontId="2"/>
  </si>
  <si>
    <t>レーザーの読み　ｍ</t>
    <rPh sb="5" eb="6">
      <t>ヨ</t>
    </rPh>
    <phoneticPr fontId="2"/>
  </si>
  <si>
    <t>変位量　ｍ</t>
    <rPh sb="0" eb="2">
      <t>ヘンイ</t>
    </rPh>
    <rPh sb="2" eb="3">
      <t>リョウ</t>
    </rPh>
    <phoneticPr fontId="2"/>
  </si>
  <si>
    <t>ねじれ角　</t>
    <rPh sb="3" eb="4">
      <t>カク</t>
    </rPh>
    <phoneticPr fontId="2"/>
  </si>
  <si>
    <t>おもり　ｇ</t>
    <phoneticPr fontId="2"/>
  </si>
  <si>
    <t>a=</t>
    <phoneticPr fontId="2"/>
  </si>
  <si>
    <t>r*=</t>
    <phoneticPr fontId="2"/>
  </si>
  <si>
    <t>r´=</t>
    <phoneticPr fontId="2"/>
  </si>
  <si>
    <t>G=</t>
    <phoneticPr fontId="2"/>
  </si>
  <si>
    <t>π=</t>
    <phoneticPr fontId="2"/>
  </si>
  <si>
    <t>G 平均=</t>
    <rPh sb="2" eb="4">
      <t>ヘイキン</t>
    </rPh>
    <phoneticPr fontId="2"/>
  </si>
  <si>
    <t>銅の剛性率</t>
    <rPh sb="0" eb="1">
      <t>ドウ</t>
    </rPh>
    <rPh sb="2" eb="4">
      <t>ゴウセイ</t>
    </rPh>
    <rPh sb="4" eb="5">
      <t>リツ</t>
    </rPh>
    <phoneticPr fontId="2"/>
  </si>
  <si>
    <t>真鋳の剛性率</t>
    <rPh sb="0" eb="2">
      <t>シンチュウ</t>
    </rPh>
    <rPh sb="3" eb="5">
      <t>ゴウセイ</t>
    </rPh>
    <rPh sb="5" eb="6">
      <t>リツ</t>
    </rPh>
    <phoneticPr fontId="2"/>
  </si>
  <si>
    <t>鉄の剛性率</t>
    <rPh sb="0" eb="1">
      <t>テツ</t>
    </rPh>
    <rPh sb="2" eb="4">
      <t>ゴウセイ</t>
    </rPh>
    <rPh sb="4" eb="5">
      <t>リツ</t>
    </rPh>
    <phoneticPr fontId="2"/>
  </si>
  <si>
    <t>たわみ量 m</t>
    <rPh sb="3" eb="4">
      <t>リョウ</t>
    </rPh>
    <phoneticPr fontId="2"/>
  </si>
  <si>
    <t>測定回数</t>
    <rPh sb="0" eb="2">
      <t>ソクテイ</t>
    </rPh>
    <rPh sb="2" eb="4">
      <t>カイスウ</t>
    </rPh>
    <phoneticPr fontId="2"/>
  </si>
  <si>
    <t>E</t>
    <phoneticPr fontId="2"/>
  </si>
  <si>
    <t>Eの平均</t>
    <rPh sb="2" eb="4">
      <t>ヘイキン</t>
    </rPh>
    <phoneticPr fontId="2"/>
  </si>
  <si>
    <t>残差</t>
    <rPh sb="0" eb="2">
      <t>ザンサ</t>
    </rPh>
    <phoneticPr fontId="2"/>
  </si>
  <si>
    <t>残差の2乗</t>
    <rPh sb="0" eb="2">
      <t>ザンサ</t>
    </rPh>
    <rPh sb="4" eb="5">
      <t>ジョウ</t>
    </rPh>
    <phoneticPr fontId="2"/>
  </si>
  <si>
    <t>レーザーの読み　m</t>
    <rPh sb="5" eb="6">
      <t>ヨ</t>
    </rPh>
    <phoneticPr fontId="2"/>
  </si>
  <si>
    <t>おもり g</t>
    <phoneticPr fontId="2"/>
  </si>
  <si>
    <t>合計</t>
    <rPh sb="0" eb="2">
      <t>ゴウケイ</t>
    </rPh>
    <phoneticPr fontId="2"/>
  </si>
  <si>
    <t>平均標準偏差=</t>
    <rPh sb="0" eb="2">
      <t>ヘイキン</t>
    </rPh>
    <rPh sb="2" eb="4">
      <t>ヒョウジュン</t>
    </rPh>
    <rPh sb="4" eb="6">
      <t>ヘンサ</t>
    </rPh>
    <phoneticPr fontId="2"/>
  </si>
  <si>
    <t>　銅のヤング率の平均標準偏差</t>
    <rPh sb="1" eb="2">
      <t>ドウ</t>
    </rPh>
    <rPh sb="6" eb="7">
      <t>リツ</t>
    </rPh>
    <rPh sb="8" eb="10">
      <t>ヘイキン</t>
    </rPh>
    <rPh sb="10" eb="12">
      <t>ヒョウジュン</t>
    </rPh>
    <rPh sb="12" eb="14">
      <t>ヘンサ</t>
    </rPh>
    <phoneticPr fontId="2"/>
  </si>
  <si>
    <t>　真鋳のヤング率の平均標準偏差</t>
    <rPh sb="1" eb="3">
      <t>シンチュウ</t>
    </rPh>
    <rPh sb="7" eb="8">
      <t>リツ</t>
    </rPh>
    <rPh sb="9" eb="11">
      <t>ヘイキン</t>
    </rPh>
    <rPh sb="11" eb="13">
      <t>ヒョウジュン</t>
    </rPh>
    <rPh sb="13" eb="15">
      <t>ヘンサ</t>
    </rPh>
    <phoneticPr fontId="2"/>
  </si>
  <si>
    <t>G</t>
    <phoneticPr fontId="2"/>
  </si>
  <si>
    <t>Gの平均</t>
    <rPh sb="2" eb="4">
      <t>ヘイキン</t>
    </rPh>
    <phoneticPr fontId="2"/>
  </si>
  <si>
    <t>　銅の剛性率の平均標準偏差</t>
    <rPh sb="1" eb="2">
      <t>ドウ</t>
    </rPh>
    <rPh sb="3" eb="5">
      <t>ゴウセイ</t>
    </rPh>
    <rPh sb="5" eb="6">
      <t>リツ</t>
    </rPh>
    <rPh sb="7" eb="9">
      <t>ヘイキン</t>
    </rPh>
    <rPh sb="9" eb="11">
      <t>ヒョウジュン</t>
    </rPh>
    <rPh sb="11" eb="13">
      <t>ヘンサ</t>
    </rPh>
    <phoneticPr fontId="2"/>
  </si>
  <si>
    <t>　真鋳の剛性率の平均標準偏差</t>
    <rPh sb="1" eb="3">
      <t>シンチュウ</t>
    </rPh>
    <rPh sb="4" eb="6">
      <t>ゴウセイ</t>
    </rPh>
    <rPh sb="6" eb="7">
      <t>リツ</t>
    </rPh>
    <rPh sb="8" eb="10">
      <t>ヘイキン</t>
    </rPh>
    <rPh sb="10" eb="12">
      <t>ヒョウジュン</t>
    </rPh>
    <rPh sb="12" eb="14">
      <t>ヘンサ</t>
    </rPh>
    <phoneticPr fontId="2"/>
  </si>
  <si>
    <t>　鉄の剛性率の平均標準偏差</t>
    <rPh sb="1" eb="2">
      <t>テツ</t>
    </rPh>
    <rPh sb="3" eb="5">
      <t>ゴウセイ</t>
    </rPh>
    <rPh sb="5" eb="6">
      <t>リツ</t>
    </rPh>
    <rPh sb="7" eb="9">
      <t>ヘイキン</t>
    </rPh>
    <rPh sb="9" eb="11">
      <t>ヒョウジュン</t>
    </rPh>
    <rPh sb="11" eb="13">
      <t>ヘンサ</t>
    </rPh>
    <phoneticPr fontId="2"/>
  </si>
  <si>
    <t>銅</t>
    <rPh sb="0" eb="1">
      <t>ドウ</t>
    </rPh>
    <phoneticPr fontId="2"/>
  </si>
  <si>
    <t>真鍮</t>
    <rPh sb="0" eb="2">
      <t>シンチュウ</t>
    </rPh>
    <phoneticPr fontId="2"/>
  </si>
  <si>
    <t>ヤング率</t>
    <rPh sb="3" eb="4">
      <t>リツ</t>
    </rPh>
    <phoneticPr fontId="2"/>
  </si>
  <si>
    <t>荷重F（Nm)</t>
    <rPh sb="0" eb="2">
      <t>カジュウ</t>
    </rPh>
    <phoneticPr fontId="2"/>
  </si>
  <si>
    <t>剛性率</t>
    <rPh sb="0" eb="2">
      <t>ゴウセイ</t>
    </rPh>
    <rPh sb="2" eb="3">
      <t>リツ</t>
    </rPh>
    <phoneticPr fontId="2"/>
  </si>
  <si>
    <t>鉄</t>
    <rPh sb="0" eb="1">
      <t>テツ</t>
    </rPh>
    <phoneticPr fontId="2"/>
  </si>
  <si>
    <t>モーメント</t>
    <phoneticPr fontId="2"/>
  </si>
  <si>
    <t>おもり g</t>
  </si>
  <si>
    <t>荷重　N</t>
  </si>
  <si>
    <t>レーザーの読み　m</t>
  </si>
  <si>
    <t>たわみ量 m</t>
  </si>
  <si>
    <t>なし</t>
  </si>
  <si>
    <t>L=</t>
  </si>
  <si>
    <t>b=</t>
  </si>
  <si>
    <t>d=</t>
  </si>
  <si>
    <t>E=</t>
  </si>
  <si>
    <t>E　平均=</t>
  </si>
  <si>
    <t>鉄</t>
    <rPh sb="0" eb="1">
      <t>テツ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</si>
</sst>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1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剛性率：</a:t>
            </a:r>
            <a:r>
              <a:rPr lang="en-US" altLang="ja-JP" i="1"/>
              <a:t>N</a:t>
            </a:r>
            <a:r>
              <a:rPr lang="ja-JP" altLang="en-US" i="0"/>
              <a:t>と</a:t>
            </a:r>
            <a:r>
              <a:rPr lang="en-US" altLang="ja-JP" i="1"/>
              <a:t>θ</a:t>
            </a:r>
            <a:r>
              <a:rPr lang="ja-JP" altLang="en-US" i="0"/>
              <a:t>の関係</a:t>
            </a:r>
            <a:endParaRPr lang="ja-JP" altLang="en-US"/>
          </a:p>
        </c:rich>
      </c:tx>
      <c:layout>
        <c:manualLayout>
          <c:xMode val="edge"/>
          <c:yMode val="edge"/>
          <c:x val="0.40125226919299467"/>
          <c:y val="0.927504841240377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96638357073673E-2"/>
          <c:y val="9.0875670301866732E-2"/>
          <c:w val="0.8420528934163527"/>
          <c:h val="0.78994485928780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グラフ用データ!$B$12</c:f>
              <c:strCache>
                <c:ptCount val="1"/>
                <c:pt idx="0">
                  <c:v>銅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グラフ用データ!$A$13:$A$18</c:f>
              <c:numCache>
                <c:formatCode>General</c:formatCode>
                <c:ptCount val="6"/>
                <c:pt idx="0">
                  <c:v>0</c:v>
                </c:pt>
                <c:pt idx="1">
                  <c:v>7.7704857219060008E-2</c:v>
                </c:pt>
                <c:pt idx="2">
                  <c:v>0.15603283088388001</c:v>
                </c:pt>
                <c:pt idx="3">
                  <c:v>0.23363936217864004</c:v>
                </c:pt>
                <c:pt idx="4">
                  <c:v>0.31101222480624002</c:v>
                </c:pt>
                <c:pt idx="5">
                  <c:v>0.38852312931972</c:v>
                </c:pt>
              </c:numCache>
            </c:numRef>
          </c:xVal>
          <c:yVal>
            <c:numRef>
              <c:f>グラフ用データ!$B$13:$B$18</c:f>
              <c:numCache>
                <c:formatCode>General</c:formatCode>
                <c:ptCount val="6"/>
                <c:pt idx="0">
                  <c:v>0</c:v>
                </c:pt>
                <c:pt idx="1">
                  <c:v>8.5808580858084595E-3</c:v>
                </c:pt>
                <c:pt idx="2">
                  <c:v>1.7623762376237615E-2</c:v>
                </c:pt>
                <c:pt idx="3">
                  <c:v>2.8052805280527941E-2</c:v>
                </c:pt>
                <c:pt idx="4">
                  <c:v>3.7623762376237692E-2</c:v>
                </c:pt>
                <c:pt idx="5">
                  <c:v>4.8514851485148482E-2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グラフ用データ!$C$12</c:f>
              <c:strCache>
                <c:ptCount val="1"/>
                <c:pt idx="0">
                  <c:v>真鍮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グラフ用データ!$A$13:$A$18</c:f>
              <c:numCache>
                <c:formatCode>General</c:formatCode>
                <c:ptCount val="6"/>
                <c:pt idx="0">
                  <c:v>0</c:v>
                </c:pt>
                <c:pt idx="1">
                  <c:v>7.7704857219060008E-2</c:v>
                </c:pt>
                <c:pt idx="2">
                  <c:v>0.15603283088388001</c:v>
                </c:pt>
                <c:pt idx="3">
                  <c:v>0.23363936217864004</c:v>
                </c:pt>
                <c:pt idx="4">
                  <c:v>0.31101222480624002</c:v>
                </c:pt>
                <c:pt idx="5">
                  <c:v>0.38852312931972</c:v>
                </c:pt>
              </c:numCache>
            </c:numRef>
          </c:xVal>
          <c:yVal>
            <c:numRef>
              <c:f>グラフ用データ!$C$13:$C$18</c:f>
              <c:numCache>
                <c:formatCode>General</c:formatCode>
                <c:ptCount val="6"/>
                <c:pt idx="0">
                  <c:v>0</c:v>
                </c:pt>
                <c:pt idx="1">
                  <c:v>1.217821782178222E-2</c:v>
                </c:pt>
                <c:pt idx="2">
                  <c:v>2.4653465346534575E-2</c:v>
                </c:pt>
                <c:pt idx="3">
                  <c:v>3.8250825082508259E-2</c:v>
                </c:pt>
                <c:pt idx="4">
                  <c:v>5.069306930693078E-2</c:v>
                </c:pt>
                <c:pt idx="5">
                  <c:v>6.4983498349834939E-2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グラフ用データ!$D$12</c:f>
              <c:strCache>
                <c:ptCount val="1"/>
                <c:pt idx="0">
                  <c:v>鉄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グラフ用データ!$A$13:$A$18</c:f>
              <c:numCache>
                <c:formatCode>General</c:formatCode>
                <c:ptCount val="6"/>
                <c:pt idx="0">
                  <c:v>0</c:v>
                </c:pt>
                <c:pt idx="1">
                  <c:v>7.7704857219060008E-2</c:v>
                </c:pt>
                <c:pt idx="2">
                  <c:v>0.15603283088388001</c:v>
                </c:pt>
                <c:pt idx="3">
                  <c:v>0.23363936217864004</c:v>
                </c:pt>
                <c:pt idx="4">
                  <c:v>0.31101222480624002</c:v>
                </c:pt>
                <c:pt idx="5">
                  <c:v>0.38852312931972</c:v>
                </c:pt>
              </c:numCache>
            </c:numRef>
          </c:xVal>
          <c:yVal>
            <c:numRef>
              <c:f>グラフ用データ!$D$13:$D$18</c:f>
              <c:numCache>
                <c:formatCode>General</c:formatCode>
                <c:ptCount val="6"/>
                <c:pt idx="0">
                  <c:v>0</c:v>
                </c:pt>
                <c:pt idx="1">
                  <c:v>4.5666666666668394E-3</c:v>
                </c:pt>
                <c:pt idx="2">
                  <c:v>9.7333333333333542E-3</c:v>
                </c:pt>
                <c:pt idx="3">
                  <c:v>1.4366666666666694E-2</c:v>
                </c:pt>
                <c:pt idx="4">
                  <c:v>1.9400000000000205E-2</c:v>
                </c:pt>
                <c:pt idx="5">
                  <c:v>2.4733333333333322E-2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2064"/>
        <c:axId val="159033984"/>
      </c:scatterChart>
      <c:valAx>
        <c:axId val="1590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ja-JP" altLang="en-US" sz="1600" b="0" i="0"/>
                  <a:t>力のモーメント</a:t>
                </a:r>
                <a:r>
                  <a:rPr lang="en-US" altLang="ja-JP" sz="1600" b="0" i="1"/>
                  <a:t>N</a:t>
                </a:r>
                <a:r>
                  <a:rPr lang="ja-JP" altLang="en-US" sz="1600" b="0" i="0"/>
                  <a:t>（</a:t>
                </a:r>
                <a:r>
                  <a:rPr lang="en-US" altLang="ja-JP" sz="1600" b="0" i="0"/>
                  <a:t>N</a:t>
                </a:r>
                <a:r>
                  <a:rPr lang="ja-JP" altLang="en-US" sz="1600" b="0" i="0"/>
                  <a:t>・</a:t>
                </a:r>
                <a:r>
                  <a:rPr lang="en-US" altLang="ja-JP" sz="1600" b="0" i="0"/>
                  <a:t>m</a:t>
                </a:r>
                <a:r>
                  <a:rPr lang="ja-JP" altLang="en-US" sz="1600" b="0" i="0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33984"/>
        <c:crosses val="autoZero"/>
        <c:crossBetween val="midCat"/>
      </c:valAx>
      <c:valAx>
        <c:axId val="15903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ja-JP" altLang="en-US" sz="1600" b="0" i="0"/>
                  <a:t>ねじれの角</a:t>
                </a:r>
                <a:r>
                  <a:rPr lang="en-US" altLang="ja-JP" sz="1600" b="0" i="1"/>
                  <a:t>θ</a:t>
                </a:r>
                <a:r>
                  <a:rPr lang="ja-JP" altLang="en-US" sz="1600" b="0" i="0"/>
                  <a:t>（</a:t>
                </a:r>
                <a:r>
                  <a:rPr lang="en-US" altLang="ja-JP" sz="1600" b="0" i="0"/>
                  <a:t>rad</a:t>
                </a:r>
                <a:r>
                  <a:rPr lang="ja-JP" altLang="en-US" sz="1600" b="0" i="0"/>
                  <a:t>）</a:t>
                </a:r>
                <a:endParaRPr lang="ja-JP" altLang="en-US" sz="1600" b="0" i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3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10675963159478"/>
          <c:y val="0.39020981367495583"/>
          <c:w val="0.13316596754352067"/>
          <c:h val="0.28726299387601389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グラフ用データ!$B$3</c:f>
              <c:strCache>
                <c:ptCount val="1"/>
                <c:pt idx="0">
                  <c:v>銅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グラフ用データ!$A$4:$A$9</c:f>
              <c:numCache>
                <c:formatCode>General</c:formatCode>
                <c:ptCount val="6"/>
                <c:pt idx="0">
                  <c:v>0</c:v>
                </c:pt>
                <c:pt idx="1">
                  <c:v>1.9769210100000001</c:v>
                </c:pt>
                <c:pt idx="2">
                  <c:v>3.9696949800000003</c:v>
                </c:pt>
                <c:pt idx="3">
                  <c:v>5.9441144400000008</c:v>
                </c:pt>
                <c:pt idx="4">
                  <c:v>7.9125890400000003</c:v>
                </c:pt>
                <c:pt idx="5">
                  <c:v>9.8845756199999997</c:v>
                </c:pt>
              </c:numCache>
            </c:numRef>
          </c:xVal>
          <c:yVal>
            <c:numRef>
              <c:f>グラフ用データ!$B$4:$B$9</c:f>
              <c:numCache>
                <c:formatCode>General</c:formatCode>
                <c:ptCount val="6"/>
                <c:pt idx="0">
                  <c:v>0</c:v>
                </c:pt>
                <c:pt idx="1">
                  <c:v>0.182</c:v>
                </c:pt>
                <c:pt idx="2">
                  <c:v>0.36199999999999999</c:v>
                </c:pt>
                <c:pt idx="3">
                  <c:v>0.54</c:v>
                </c:pt>
                <c:pt idx="4">
                  <c:v>0.72</c:v>
                </c:pt>
                <c:pt idx="5">
                  <c:v>0.89500000000000002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グラフ用データ!$C$3</c:f>
              <c:strCache>
                <c:ptCount val="1"/>
                <c:pt idx="0">
                  <c:v>真鍮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グラフ用データ!$A$4:$A$9</c:f>
              <c:numCache>
                <c:formatCode>General</c:formatCode>
                <c:ptCount val="6"/>
                <c:pt idx="0">
                  <c:v>0</c:v>
                </c:pt>
                <c:pt idx="1">
                  <c:v>1.9769210100000001</c:v>
                </c:pt>
                <c:pt idx="2">
                  <c:v>3.9696949800000003</c:v>
                </c:pt>
                <c:pt idx="3">
                  <c:v>5.9441144400000008</c:v>
                </c:pt>
                <c:pt idx="4">
                  <c:v>7.9125890400000003</c:v>
                </c:pt>
                <c:pt idx="5">
                  <c:v>9.8845756199999997</c:v>
                </c:pt>
              </c:numCache>
            </c:numRef>
          </c:xVal>
          <c:yVal>
            <c:numRef>
              <c:f>グラフ用データ!$C$4:$C$9</c:f>
              <c:numCache>
                <c:formatCode>General</c:formatCode>
                <c:ptCount val="6"/>
                <c:pt idx="0">
                  <c:v>0</c:v>
                </c:pt>
                <c:pt idx="1">
                  <c:v>0.29699999999999999</c:v>
                </c:pt>
                <c:pt idx="2">
                  <c:v>0.58899999999999997</c:v>
                </c:pt>
                <c:pt idx="3">
                  <c:v>0.89300000000000002</c:v>
                </c:pt>
                <c:pt idx="4">
                  <c:v>1.19</c:v>
                </c:pt>
                <c:pt idx="5">
                  <c:v>1.4850000000000001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グラフ用データ!$D$3</c:f>
              <c:strCache>
                <c:ptCount val="1"/>
                <c:pt idx="0">
                  <c:v>鉄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グラフ用データ!$A$4:$A$9</c:f>
              <c:numCache>
                <c:formatCode>General</c:formatCode>
                <c:ptCount val="6"/>
                <c:pt idx="0">
                  <c:v>0</c:v>
                </c:pt>
                <c:pt idx="1">
                  <c:v>1.9769210100000001</c:v>
                </c:pt>
                <c:pt idx="2">
                  <c:v>3.9696949800000003</c:v>
                </c:pt>
                <c:pt idx="3">
                  <c:v>5.9441144400000008</c:v>
                </c:pt>
                <c:pt idx="4">
                  <c:v>7.9125890400000003</c:v>
                </c:pt>
                <c:pt idx="5">
                  <c:v>9.8845756199999997</c:v>
                </c:pt>
              </c:numCache>
            </c:numRef>
          </c:xVal>
          <c:yVal>
            <c:numRef>
              <c:f>グラフ用データ!$D$4:$D$9</c:f>
              <c:numCache>
                <c:formatCode>General</c:formatCode>
                <c:ptCount val="6"/>
                <c:pt idx="0">
                  <c:v>0</c:v>
                </c:pt>
                <c:pt idx="1">
                  <c:v>0.38200000000000001</c:v>
                </c:pt>
                <c:pt idx="2">
                  <c:v>0.76200000000000001</c:v>
                </c:pt>
                <c:pt idx="3">
                  <c:v>1.131</c:v>
                </c:pt>
                <c:pt idx="4">
                  <c:v>1.4970000000000001</c:v>
                </c:pt>
                <c:pt idx="5">
                  <c:v>1.871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4976"/>
        <c:axId val="160507008"/>
      </c:scatterChart>
      <c:valAx>
        <c:axId val="977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07008"/>
        <c:crosses val="autoZero"/>
        <c:crossBetween val="midCat"/>
      </c:valAx>
      <c:valAx>
        <c:axId val="1605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7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グラフ用データ!$B$3</c:f>
              <c:strCache>
                <c:ptCount val="1"/>
                <c:pt idx="0">
                  <c:v>銅</c:v>
                </c:pt>
              </c:strCache>
            </c:strRef>
          </c:tx>
          <c:spPr>
            <a:ln w="28575">
              <a:noFill/>
            </a:ln>
          </c:spPr>
          <c:xVal>
            <c:numRef>
              <c:f>グラフ用データ!$A$4:$A$9</c:f>
              <c:numCache>
                <c:formatCode>General</c:formatCode>
                <c:ptCount val="6"/>
                <c:pt idx="0">
                  <c:v>0</c:v>
                </c:pt>
                <c:pt idx="1">
                  <c:v>1.9769210100000001</c:v>
                </c:pt>
                <c:pt idx="2">
                  <c:v>3.9696949800000003</c:v>
                </c:pt>
                <c:pt idx="3">
                  <c:v>5.9441144400000008</c:v>
                </c:pt>
                <c:pt idx="4">
                  <c:v>7.9125890400000003</c:v>
                </c:pt>
                <c:pt idx="5">
                  <c:v>9.8845756199999997</c:v>
                </c:pt>
              </c:numCache>
            </c:numRef>
          </c:xVal>
          <c:yVal>
            <c:numRef>
              <c:f>グラフ用データ!$B$4:$B$9</c:f>
              <c:numCache>
                <c:formatCode>General</c:formatCode>
                <c:ptCount val="6"/>
                <c:pt idx="0">
                  <c:v>0</c:v>
                </c:pt>
                <c:pt idx="1">
                  <c:v>0.182</c:v>
                </c:pt>
                <c:pt idx="2">
                  <c:v>0.36199999999999999</c:v>
                </c:pt>
                <c:pt idx="3">
                  <c:v>0.54</c:v>
                </c:pt>
                <c:pt idx="4">
                  <c:v>0.72</c:v>
                </c:pt>
                <c:pt idx="5">
                  <c:v>0.89500000000000002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グラフ用データ!$C$3</c:f>
              <c:strCache>
                <c:ptCount val="1"/>
                <c:pt idx="0">
                  <c:v>真鍮</c:v>
                </c:pt>
              </c:strCache>
            </c:strRef>
          </c:tx>
          <c:spPr>
            <a:ln w="28575">
              <a:noFill/>
            </a:ln>
          </c:spPr>
          <c:xVal>
            <c:numRef>
              <c:f>グラフ用データ!$A$4:$A$9</c:f>
              <c:numCache>
                <c:formatCode>General</c:formatCode>
                <c:ptCount val="6"/>
                <c:pt idx="0">
                  <c:v>0</c:v>
                </c:pt>
                <c:pt idx="1">
                  <c:v>1.9769210100000001</c:v>
                </c:pt>
                <c:pt idx="2">
                  <c:v>3.9696949800000003</c:v>
                </c:pt>
                <c:pt idx="3">
                  <c:v>5.9441144400000008</c:v>
                </c:pt>
                <c:pt idx="4">
                  <c:v>7.9125890400000003</c:v>
                </c:pt>
                <c:pt idx="5">
                  <c:v>9.8845756199999997</c:v>
                </c:pt>
              </c:numCache>
            </c:numRef>
          </c:xVal>
          <c:yVal>
            <c:numRef>
              <c:f>グラフ用データ!$C$4:$C$9</c:f>
              <c:numCache>
                <c:formatCode>General</c:formatCode>
                <c:ptCount val="6"/>
                <c:pt idx="0">
                  <c:v>0</c:v>
                </c:pt>
                <c:pt idx="1">
                  <c:v>0.29699999999999999</c:v>
                </c:pt>
                <c:pt idx="2">
                  <c:v>0.58899999999999997</c:v>
                </c:pt>
                <c:pt idx="3">
                  <c:v>0.89300000000000002</c:v>
                </c:pt>
                <c:pt idx="4">
                  <c:v>1.19</c:v>
                </c:pt>
                <c:pt idx="5">
                  <c:v>1.4850000000000001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グラフ用データ!$D$3</c:f>
              <c:strCache>
                <c:ptCount val="1"/>
                <c:pt idx="0">
                  <c:v>鉄</c:v>
                </c:pt>
              </c:strCache>
            </c:strRef>
          </c:tx>
          <c:spPr>
            <a:ln w="28575">
              <a:noFill/>
            </a:ln>
          </c:spPr>
          <c:xVal>
            <c:numRef>
              <c:f>グラフ用データ!$A$4:$A$9</c:f>
              <c:numCache>
                <c:formatCode>General</c:formatCode>
                <c:ptCount val="6"/>
                <c:pt idx="0">
                  <c:v>0</c:v>
                </c:pt>
                <c:pt idx="1">
                  <c:v>1.9769210100000001</c:v>
                </c:pt>
                <c:pt idx="2">
                  <c:v>3.9696949800000003</c:v>
                </c:pt>
                <c:pt idx="3">
                  <c:v>5.9441144400000008</c:v>
                </c:pt>
                <c:pt idx="4">
                  <c:v>7.9125890400000003</c:v>
                </c:pt>
                <c:pt idx="5">
                  <c:v>9.8845756199999997</c:v>
                </c:pt>
              </c:numCache>
            </c:numRef>
          </c:xVal>
          <c:yVal>
            <c:numRef>
              <c:f>グラフ用データ!$D$4:$D$9</c:f>
              <c:numCache>
                <c:formatCode>General</c:formatCode>
                <c:ptCount val="6"/>
                <c:pt idx="0">
                  <c:v>0</c:v>
                </c:pt>
                <c:pt idx="1">
                  <c:v>0.38200000000000001</c:v>
                </c:pt>
                <c:pt idx="2">
                  <c:v>0.76200000000000001</c:v>
                </c:pt>
                <c:pt idx="3">
                  <c:v>1.131</c:v>
                </c:pt>
                <c:pt idx="4">
                  <c:v>1.4970000000000001</c:v>
                </c:pt>
                <c:pt idx="5">
                  <c:v>1.871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1792"/>
        <c:axId val="86391424"/>
      </c:scatterChart>
      <c:valAx>
        <c:axId val="864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91424"/>
        <c:crosses val="autoZero"/>
        <c:crossBetween val="midCat"/>
      </c:valAx>
      <c:valAx>
        <c:axId val="863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663" cy="608279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7</xdr:row>
      <xdr:rowOff>57150</xdr:rowOff>
    </xdr:from>
    <xdr:to>
      <xdr:col>14</xdr:col>
      <xdr:colOff>266700</xdr:colOff>
      <xdr:row>23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4" sqref="B4:B8"/>
    </sheetView>
  </sheetViews>
  <sheetFormatPr defaultRowHeight="13.5" x14ac:dyDescent="0.15"/>
  <cols>
    <col min="1" max="1" width="14.125" bestFit="1" customWidth="1"/>
    <col min="2" max="2" width="11.75" bestFit="1" customWidth="1"/>
    <col min="3" max="3" width="30.5" bestFit="1" customWidth="1"/>
    <col min="4" max="4" width="19.75" bestFit="1" customWidth="1"/>
    <col min="6" max="6" width="13.25" bestFit="1" customWidth="1"/>
    <col min="7" max="7" width="20.625" customWidth="1"/>
  </cols>
  <sheetData>
    <row r="1" spans="1:9" ht="21" x14ac:dyDescent="0.15">
      <c r="A1" s="3"/>
      <c r="B1" s="3"/>
      <c r="C1" s="3"/>
      <c r="D1" s="3"/>
      <c r="E1" s="3"/>
      <c r="F1" s="3"/>
      <c r="G1" s="3"/>
    </row>
    <row r="2" spans="1:9" ht="21" x14ac:dyDescent="0.15">
      <c r="A2" s="3" t="s">
        <v>30</v>
      </c>
      <c r="B2" s="3" t="s">
        <v>0</v>
      </c>
      <c r="C2" s="3" t="s">
        <v>29</v>
      </c>
      <c r="D2" s="3" t="s">
        <v>23</v>
      </c>
      <c r="E2" s="3"/>
      <c r="F2" s="3"/>
      <c r="G2" s="3"/>
    </row>
    <row r="3" spans="1:9" ht="21" x14ac:dyDescent="0.15">
      <c r="A3" s="3" t="s">
        <v>1</v>
      </c>
      <c r="B3" s="3">
        <v>0</v>
      </c>
      <c r="C3" s="3">
        <v>3.3279999999999997E-2</v>
      </c>
      <c r="D3" s="3">
        <v>0</v>
      </c>
      <c r="E3" s="3"/>
      <c r="F3" s="4" t="s">
        <v>3</v>
      </c>
      <c r="G3" s="3">
        <v>0.39750000000000002</v>
      </c>
      <c r="I3">
        <v>9.81</v>
      </c>
    </row>
    <row r="4" spans="1:9" ht="21" x14ac:dyDescent="0.15">
      <c r="A4" s="3">
        <v>201.52099999999999</v>
      </c>
      <c r="B4" s="3">
        <f>A4*$I$3*$B$10</f>
        <v>1.9769210100000001</v>
      </c>
      <c r="C4" s="3">
        <v>3.3461999999999999E-2</v>
      </c>
      <c r="D4" s="3">
        <f>(C4-C3)+D3</f>
        <v>1.820000000000016E-4</v>
      </c>
      <c r="E4" s="3"/>
      <c r="F4" s="4" t="s">
        <v>2</v>
      </c>
      <c r="G4" s="3">
        <v>1.5800000000000002E-2</v>
      </c>
    </row>
    <row r="5" spans="1:9" ht="21" x14ac:dyDescent="0.15">
      <c r="A5" s="3">
        <v>404.65800000000002</v>
      </c>
      <c r="B5" s="3">
        <f t="shared" ref="B5:B8" si="0">A5*$I$3*$B$10</f>
        <v>3.9696949800000003</v>
      </c>
      <c r="C5" s="3">
        <v>3.3641999999999998E-2</v>
      </c>
      <c r="D5" s="3">
        <f t="shared" ref="D5:D8" si="1">(C5-C4)+D4</f>
        <v>3.6200000000000121E-4</v>
      </c>
      <c r="E5" s="3"/>
      <c r="F5" s="4" t="s">
        <v>4</v>
      </c>
      <c r="G5" s="3">
        <v>4.5500000000000002E-3</v>
      </c>
    </row>
    <row r="6" spans="1:9" ht="21" x14ac:dyDescent="0.15">
      <c r="A6" s="3">
        <v>605.92399999999998</v>
      </c>
      <c r="B6" s="3">
        <f t="shared" si="0"/>
        <v>5.9441144400000008</v>
      </c>
      <c r="C6" s="3">
        <v>3.3820000000000003E-2</v>
      </c>
      <c r="D6" s="3">
        <f t="shared" si="1"/>
        <v>5.4000000000000575E-4</v>
      </c>
      <c r="E6" s="3"/>
      <c r="F6" s="3"/>
      <c r="G6" s="3"/>
    </row>
    <row r="7" spans="1:9" ht="21" x14ac:dyDescent="0.15">
      <c r="A7" s="3">
        <v>806.58399999999995</v>
      </c>
      <c r="B7" s="3">
        <f t="shared" si="0"/>
        <v>7.9125890400000003</v>
      </c>
      <c r="C7" s="3">
        <v>3.4000000000000002E-2</v>
      </c>
      <c r="D7" s="3">
        <f t="shared" si="1"/>
        <v>7.2000000000000536E-4</v>
      </c>
      <c r="E7" s="3"/>
      <c r="F7" s="3"/>
      <c r="G7" s="3"/>
    </row>
    <row r="8" spans="1:9" ht="21" x14ac:dyDescent="0.15">
      <c r="A8" s="3">
        <v>1007.602</v>
      </c>
      <c r="B8" s="3">
        <f t="shared" si="0"/>
        <v>9.8845756199999997</v>
      </c>
      <c r="C8" s="3">
        <v>3.4174999999999997E-2</v>
      </c>
      <c r="D8" s="3">
        <f t="shared" si="1"/>
        <v>8.9499999999999996E-4</v>
      </c>
      <c r="E8" s="3"/>
      <c r="F8" s="4" t="s">
        <v>5</v>
      </c>
      <c r="G8" s="5">
        <f>($G$3^3*B4)/(4*$G$4*$G$5^3*D4)</f>
        <v>114598269529.93057</v>
      </c>
    </row>
    <row r="9" spans="1:9" ht="21" x14ac:dyDescent="0.15">
      <c r="A9" s="3"/>
      <c r="B9" s="3"/>
      <c r="C9" s="3"/>
      <c r="D9" s="3"/>
      <c r="E9" s="3"/>
      <c r="F9" s="3"/>
      <c r="G9" s="5">
        <f t="shared" ref="G9:G12" si="2">($G$3^3*B5)/(4*$G$4*$G$5^3*D5)</f>
        <v>115693430362.132</v>
      </c>
    </row>
    <row r="10" spans="1:9" ht="21" x14ac:dyDescent="0.15">
      <c r="A10" s="3"/>
      <c r="B10" s="3">
        <v>1E-3</v>
      </c>
      <c r="C10" s="3"/>
      <c r="D10" s="3"/>
      <c r="E10" s="3"/>
      <c r="F10" s="3"/>
      <c r="G10" s="5">
        <f t="shared" si="2"/>
        <v>116132435234.95432</v>
      </c>
    </row>
    <row r="11" spans="1:9" ht="21" x14ac:dyDescent="0.15">
      <c r="A11" s="3"/>
      <c r="B11" s="3"/>
      <c r="C11" s="3"/>
      <c r="D11" s="3"/>
      <c r="E11" s="3"/>
      <c r="F11" s="3"/>
      <c r="G11" s="5">
        <f t="shared" si="2"/>
        <v>115943456780.32724</v>
      </c>
    </row>
    <row r="12" spans="1:9" ht="21" x14ac:dyDescent="0.15">
      <c r="A12" s="3"/>
      <c r="B12" s="3"/>
      <c r="C12" s="3"/>
      <c r="D12" s="3"/>
      <c r="E12" s="3"/>
      <c r="F12" s="3"/>
      <c r="G12" s="5">
        <f t="shared" si="2"/>
        <v>116518564000.2832</v>
      </c>
    </row>
    <row r="13" spans="1:9" ht="21" x14ac:dyDescent="0.15">
      <c r="A13" s="3"/>
      <c r="B13" s="3"/>
      <c r="C13" s="3"/>
      <c r="D13" s="3"/>
      <c r="E13" s="3"/>
      <c r="F13" s="4" t="s">
        <v>6</v>
      </c>
      <c r="G13" s="5">
        <f>AVERAGE(G8:G12)</f>
        <v>115777231181.52547</v>
      </c>
    </row>
    <row r="14" spans="1:9" ht="21" x14ac:dyDescent="0.15">
      <c r="A14" s="3"/>
      <c r="B14" s="3"/>
      <c r="C14" s="3"/>
      <c r="D14" s="3"/>
      <c r="E14" s="3"/>
      <c r="F14" s="3"/>
      <c r="G14" s="3"/>
    </row>
    <row r="16" spans="1:9" x14ac:dyDescent="0.15">
      <c r="A16" s="10" t="s">
        <v>7</v>
      </c>
      <c r="B16" s="11"/>
      <c r="C16" s="11"/>
      <c r="D16" s="11"/>
    </row>
    <row r="17" spans="1:4" x14ac:dyDescent="0.15">
      <c r="A17" s="11"/>
      <c r="B17" s="11"/>
      <c r="C17" s="11"/>
      <c r="D17" s="11"/>
    </row>
    <row r="18" spans="1:4" x14ac:dyDescent="0.15">
      <c r="A18" s="11"/>
      <c r="B18" s="11"/>
      <c r="C18" s="11"/>
      <c r="D18" s="11"/>
    </row>
    <row r="19" spans="1:4" x14ac:dyDescent="0.15">
      <c r="A19" s="11"/>
      <c r="B19" s="11"/>
      <c r="C19" s="11"/>
      <c r="D19" s="11"/>
    </row>
  </sheetData>
  <mergeCells count="1">
    <mergeCell ref="A16:D19"/>
  </mergeCells>
  <phoneticPr fontId="2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8" sqref="A28"/>
    </sheetView>
  </sheetViews>
  <sheetFormatPr defaultRowHeight="13.5" x14ac:dyDescent="0.15"/>
  <cols>
    <col min="1" max="1" width="16" bestFit="1" customWidth="1"/>
    <col min="2" max="2" width="25.5" bestFit="1" customWidth="1"/>
    <col min="3" max="3" width="22.5" bestFit="1" customWidth="1"/>
    <col min="4" max="4" width="24.375" bestFit="1" customWidth="1"/>
    <col min="5" max="5" width="22.5" bestFit="1" customWidth="1"/>
  </cols>
  <sheetData>
    <row r="1" spans="1:5" ht="24" x14ac:dyDescent="0.15">
      <c r="A1" s="6"/>
      <c r="B1" s="6"/>
      <c r="C1" s="6"/>
      <c r="D1" s="6"/>
      <c r="E1" s="6"/>
    </row>
    <row r="2" spans="1:5" ht="24" x14ac:dyDescent="0.15">
      <c r="A2" s="6" t="s">
        <v>24</v>
      </c>
      <c r="B2" s="6" t="s">
        <v>35</v>
      </c>
      <c r="C2" s="6" t="s">
        <v>36</v>
      </c>
      <c r="D2" s="6" t="s">
        <v>27</v>
      </c>
      <c r="E2" s="6" t="s">
        <v>28</v>
      </c>
    </row>
    <row r="3" spans="1:5" ht="24" x14ac:dyDescent="0.15">
      <c r="A3" s="6">
        <v>1</v>
      </c>
      <c r="B3" s="6">
        <v>21829262844.839367</v>
      </c>
      <c r="C3" s="6">
        <v>22242516824.526787</v>
      </c>
      <c r="D3" s="6">
        <f>C3-B3</f>
        <v>413253979.68741989</v>
      </c>
      <c r="E3" s="6">
        <f>D3^2</f>
        <v>1.7077885172749046E+17</v>
      </c>
    </row>
    <row r="4" spans="1:5" ht="24" x14ac:dyDescent="0.15">
      <c r="A4" s="6">
        <v>2</v>
      </c>
      <c r="B4" s="6">
        <v>22557649280.271175</v>
      </c>
      <c r="C4" s="6">
        <v>22242516824.526787</v>
      </c>
      <c r="D4" s="6">
        <f t="shared" ref="D4:D7" si="0">C4-B4</f>
        <v>-315132455.74438858</v>
      </c>
      <c r="E4" s="6">
        <f t="shared" ref="E4:E7" si="1">D4^2</f>
        <v>9.9308464663489024E+16</v>
      </c>
    </row>
    <row r="5" spans="1:5" ht="24" x14ac:dyDescent="0.15">
      <c r="A5" s="6">
        <v>3</v>
      </c>
      <c r="B5" s="6">
        <v>22507375547.416187</v>
      </c>
      <c r="C5" s="6">
        <v>22242516824.526787</v>
      </c>
      <c r="D5" s="6">
        <f t="shared" si="0"/>
        <v>-264858722.88940048</v>
      </c>
      <c r="E5" s="6">
        <f t="shared" si="1"/>
        <v>7.0150143090604232E+16</v>
      </c>
    </row>
    <row r="6" spans="1:5" ht="24" x14ac:dyDescent="0.15">
      <c r="A6" s="6">
        <v>4</v>
      </c>
      <c r="B6" s="6">
        <v>22210838073.810421</v>
      </c>
      <c r="C6" s="6">
        <v>22242516824.526787</v>
      </c>
      <c r="D6" s="6">
        <f t="shared" si="0"/>
        <v>31678750.716365814</v>
      </c>
      <c r="E6" s="6">
        <f t="shared" si="1"/>
        <v>1003543246949647.6</v>
      </c>
    </row>
    <row r="7" spans="1:5" ht="24" x14ac:dyDescent="0.15">
      <c r="A7" s="6">
        <v>5</v>
      </c>
      <c r="B7" s="6">
        <v>22107458376.296791</v>
      </c>
      <c r="C7" s="6">
        <v>22242516824.526787</v>
      </c>
      <c r="D7" s="6">
        <f t="shared" si="0"/>
        <v>135058448.22999573</v>
      </c>
      <c r="E7" s="6">
        <f t="shared" si="1"/>
        <v>1.8240784438294436E+16</v>
      </c>
    </row>
    <row r="8" spans="1:5" ht="24" x14ac:dyDescent="0.15">
      <c r="A8" s="6" t="s">
        <v>31</v>
      </c>
      <c r="B8" s="6"/>
      <c r="C8" s="6"/>
      <c r="D8" s="6"/>
      <c r="E8" s="6">
        <f>SUM(E3:E7)</f>
        <v>3.5948178716682784E+17</v>
      </c>
    </row>
    <row r="9" spans="1:5" ht="24" x14ac:dyDescent="0.15">
      <c r="A9" s="6"/>
      <c r="B9" s="6"/>
      <c r="C9" s="6"/>
      <c r="D9" s="6"/>
      <c r="E9" s="6"/>
    </row>
    <row r="10" spans="1:5" ht="24" x14ac:dyDescent="0.15">
      <c r="A10" s="6"/>
      <c r="B10" s="7" t="s">
        <v>32</v>
      </c>
      <c r="C10" s="6">
        <f>((1/20)*E8)^(1/2)</f>
        <v>134067480.61458227</v>
      </c>
      <c r="D10" s="6"/>
      <c r="E10" s="6"/>
    </row>
    <row r="12" spans="1:5" x14ac:dyDescent="0.15">
      <c r="B12" s="13" t="s">
        <v>38</v>
      </c>
      <c r="C12" s="14"/>
      <c r="D12" s="14"/>
      <c r="E12" s="14"/>
    </row>
    <row r="13" spans="1:5" x14ac:dyDescent="0.15">
      <c r="B13" s="14"/>
      <c r="C13" s="14"/>
      <c r="D13" s="14"/>
      <c r="E13" s="14"/>
    </row>
    <row r="14" spans="1:5" x14ac:dyDescent="0.15">
      <c r="B14" s="14"/>
      <c r="C14" s="14"/>
      <c r="D14" s="14"/>
      <c r="E14" s="14"/>
    </row>
  </sheetData>
  <mergeCells count="1">
    <mergeCell ref="B12:E14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8" sqref="C28"/>
    </sheetView>
  </sheetViews>
  <sheetFormatPr defaultRowHeight="13.5" x14ac:dyDescent="0.15"/>
  <cols>
    <col min="1" max="1" width="16" bestFit="1" customWidth="1"/>
    <col min="2" max="2" width="25.5" bestFit="1" customWidth="1"/>
    <col min="3" max="3" width="22.5" bestFit="1" customWidth="1"/>
    <col min="4" max="4" width="24.375" bestFit="1" customWidth="1"/>
    <col min="5" max="5" width="22.5" bestFit="1" customWidth="1"/>
  </cols>
  <sheetData>
    <row r="1" spans="1:5" ht="24" x14ac:dyDescent="0.15">
      <c r="A1" s="6"/>
      <c r="B1" s="6"/>
      <c r="C1" s="6"/>
      <c r="D1" s="6"/>
      <c r="E1" s="6"/>
    </row>
    <row r="2" spans="1:5" ht="24" x14ac:dyDescent="0.15">
      <c r="A2" s="6" t="s">
        <v>24</v>
      </c>
      <c r="B2" s="6" t="s">
        <v>35</v>
      </c>
      <c r="C2" s="6" t="s">
        <v>36</v>
      </c>
      <c r="D2" s="6" t="s">
        <v>27</v>
      </c>
      <c r="E2" s="6" t="s">
        <v>28</v>
      </c>
    </row>
    <row r="3" spans="1:5" ht="24" x14ac:dyDescent="0.15">
      <c r="A3" s="6">
        <v>1</v>
      </c>
      <c r="B3" s="6">
        <v>61888609496.370995</v>
      </c>
      <c r="C3" s="6">
        <v>59300074956.857101</v>
      </c>
      <c r="D3" s="6">
        <f>C3-B3</f>
        <v>-2588534539.5138931</v>
      </c>
      <c r="E3" s="6">
        <f>D3^2</f>
        <v>6.7005110622564024E+18</v>
      </c>
    </row>
    <row r="4" spans="1:5" ht="24" x14ac:dyDescent="0.15">
      <c r="A4" s="6">
        <v>2</v>
      </c>
      <c r="B4" s="6">
        <v>63053779372.214973</v>
      </c>
      <c r="C4" s="6">
        <v>59300074956.857101</v>
      </c>
      <c r="D4" s="6">
        <f t="shared" ref="D4:D7" si="0">C4-B4</f>
        <v>-3753704415.357872</v>
      </c>
      <c r="E4" s="6">
        <f t="shared" ref="E4:E7" si="1">D4^2</f>
        <v>1.4090296837877185E+19</v>
      </c>
    </row>
    <row r="5" spans="1:5" ht="24" x14ac:dyDescent="0.15">
      <c r="A5" s="6">
        <v>3</v>
      </c>
      <c r="B5" s="6">
        <v>58668655264.729889</v>
      </c>
      <c r="C5" s="6">
        <v>59300074956.857101</v>
      </c>
      <c r="D5" s="6">
        <f t="shared" si="0"/>
        <v>631419692.12721252</v>
      </c>
      <c r="E5" s="6">
        <f t="shared" si="1"/>
        <v>3.9869082760602387E+17</v>
      </c>
    </row>
    <row r="6" spans="1:5" ht="24" x14ac:dyDescent="0.15">
      <c r="A6" s="6">
        <v>4</v>
      </c>
      <c r="B6" s="6">
        <v>56563025515.01442</v>
      </c>
      <c r="C6" s="6">
        <v>59300074956.857101</v>
      </c>
      <c r="D6" s="6">
        <f t="shared" si="0"/>
        <v>2737049441.8426819</v>
      </c>
      <c r="E6" s="6">
        <f t="shared" si="1"/>
        <v>7.4914396470913362E+18</v>
      </c>
    </row>
    <row r="7" spans="1:5" ht="24" x14ac:dyDescent="0.15">
      <c r="A7" s="6">
        <v>5</v>
      </c>
      <c r="B7" s="6">
        <v>56326305135.955238</v>
      </c>
      <c r="C7" s="6">
        <v>59300074956.857101</v>
      </c>
      <c r="D7" s="6">
        <f t="shared" si="0"/>
        <v>2973769820.9018631</v>
      </c>
      <c r="E7" s="6">
        <f t="shared" si="1"/>
        <v>8.8433069477066988E+18</v>
      </c>
    </row>
    <row r="8" spans="1:5" ht="24" x14ac:dyDescent="0.15">
      <c r="A8" s="6" t="s">
        <v>31</v>
      </c>
      <c r="B8" s="6"/>
      <c r="C8" s="6"/>
      <c r="D8" s="6"/>
      <c r="E8" s="6">
        <f>SUM(E3:E7)</f>
        <v>3.7524245322537648E+19</v>
      </c>
    </row>
    <row r="9" spans="1:5" ht="24" x14ac:dyDescent="0.15">
      <c r="A9" s="6"/>
      <c r="B9" s="6"/>
      <c r="C9" s="6"/>
      <c r="D9" s="6"/>
      <c r="E9" s="6"/>
    </row>
    <row r="10" spans="1:5" ht="24" x14ac:dyDescent="0.15">
      <c r="A10" s="6"/>
      <c r="B10" s="7" t="s">
        <v>32</v>
      </c>
      <c r="C10" s="6">
        <f>((1/20)*E8)^(1/2)</f>
        <v>1369748979.239219</v>
      </c>
      <c r="D10" s="6"/>
      <c r="E10" s="6"/>
    </row>
    <row r="12" spans="1:5" x14ac:dyDescent="0.15">
      <c r="B12" s="13" t="s">
        <v>39</v>
      </c>
      <c r="C12" s="14"/>
      <c r="D12" s="14"/>
      <c r="E12" s="14"/>
    </row>
    <row r="13" spans="1:5" x14ac:dyDescent="0.15">
      <c r="B13" s="14"/>
      <c r="C13" s="14"/>
      <c r="D13" s="14"/>
      <c r="E13" s="14"/>
    </row>
    <row r="14" spans="1:5" x14ac:dyDescent="0.15">
      <c r="B14" s="14"/>
      <c r="C14" s="14"/>
      <c r="D14" s="14"/>
      <c r="E14" s="14"/>
    </row>
  </sheetData>
  <mergeCells count="1">
    <mergeCell ref="B12:E14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Q14" sqref="Q14"/>
    </sheetView>
  </sheetViews>
  <sheetFormatPr defaultRowHeight="13.5" x14ac:dyDescent="0.15"/>
  <cols>
    <col min="1" max="1" width="10.5" bestFit="1" customWidth="1"/>
    <col min="2" max="2" width="7.5" bestFit="1" customWidth="1"/>
    <col min="3" max="3" width="6.5" bestFit="1" customWidth="1"/>
  </cols>
  <sheetData>
    <row r="2" spans="1:4" x14ac:dyDescent="0.15">
      <c r="A2" s="15" t="s">
        <v>42</v>
      </c>
      <c r="B2" s="15"/>
      <c r="C2" s="15"/>
    </row>
    <row r="3" spans="1:4" x14ac:dyDescent="0.15">
      <c r="A3" t="s">
        <v>43</v>
      </c>
      <c r="B3" t="s">
        <v>40</v>
      </c>
      <c r="C3" t="s">
        <v>41</v>
      </c>
      <c r="D3" t="s">
        <v>57</v>
      </c>
    </row>
    <row r="4" spans="1:4" x14ac:dyDescent="0.15">
      <c r="A4">
        <v>0</v>
      </c>
      <c r="B4">
        <v>0</v>
      </c>
      <c r="C4">
        <v>0</v>
      </c>
      <c r="D4">
        <v>0</v>
      </c>
    </row>
    <row r="5" spans="1:4" x14ac:dyDescent="0.15">
      <c r="A5">
        <v>1.9769210100000001</v>
      </c>
      <c r="B5">
        <v>0.182</v>
      </c>
      <c r="C5">
        <v>0.29699999999999999</v>
      </c>
      <c r="D5">
        <v>0.38200000000000001</v>
      </c>
    </row>
    <row r="6" spans="1:4" x14ac:dyDescent="0.15">
      <c r="A6">
        <v>3.9696949800000003</v>
      </c>
      <c r="B6">
        <v>0.36199999999999999</v>
      </c>
      <c r="C6">
        <v>0.58899999999999997</v>
      </c>
      <c r="D6">
        <v>0.76200000000000001</v>
      </c>
    </row>
    <row r="7" spans="1:4" x14ac:dyDescent="0.15">
      <c r="A7">
        <v>5.9441144400000008</v>
      </c>
      <c r="B7">
        <v>0.54</v>
      </c>
      <c r="C7">
        <v>0.89300000000000002</v>
      </c>
      <c r="D7">
        <v>1.131</v>
      </c>
    </row>
    <row r="8" spans="1:4" x14ac:dyDescent="0.15">
      <c r="A8">
        <v>7.9125890400000003</v>
      </c>
      <c r="B8">
        <v>0.72</v>
      </c>
      <c r="C8">
        <v>1.19</v>
      </c>
      <c r="D8">
        <v>1.4970000000000001</v>
      </c>
    </row>
    <row r="9" spans="1:4" x14ac:dyDescent="0.15">
      <c r="A9">
        <v>9.8845756199999997</v>
      </c>
      <c r="B9">
        <v>0.89500000000000002</v>
      </c>
      <c r="C9">
        <v>1.4850000000000001</v>
      </c>
      <c r="D9">
        <v>1.871</v>
      </c>
    </row>
    <row r="11" spans="1:4" x14ac:dyDescent="0.15">
      <c r="A11" s="15" t="s">
        <v>44</v>
      </c>
      <c r="B11" s="15"/>
      <c r="C11" s="15"/>
      <c r="D11" s="15"/>
    </row>
    <row r="12" spans="1:4" x14ac:dyDescent="0.15">
      <c r="A12" t="s">
        <v>46</v>
      </c>
      <c r="B12" t="s">
        <v>40</v>
      </c>
      <c r="C12" t="s">
        <v>41</v>
      </c>
      <c r="D12" t="s">
        <v>45</v>
      </c>
    </row>
    <row r="13" spans="1:4" x14ac:dyDescent="0.15">
      <c r="A13">
        <v>0</v>
      </c>
      <c r="B13">
        <v>0</v>
      </c>
      <c r="C13">
        <v>0</v>
      </c>
      <c r="D13">
        <v>0</v>
      </c>
    </row>
    <row r="14" spans="1:4" x14ac:dyDescent="0.15">
      <c r="A14">
        <v>7.7704857219060008E-2</v>
      </c>
      <c r="B14">
        <v>8.5808580858084595E-3</v>
      </c>
      <c r="C14">
        <v>1.217821782178222E-2</v>
      </c>
      <c r="D14">
        <v>4.5666666666668394E-3</v>
      </c>
    </row>
    <row r="15" spans="1:4" x14ac:dyDescent="0.15">
      <c r="A15">
        <v>0.15603283088388001</v>
      </c>
      <c r="B15">
        <v>1.7623762376237615E-2</v>
      </c>
      <c r="C15">
        <v>2.4653465346534575E-2</v>
      </c>
      <c r="D15">
        <v>9.7333333333333542E-3</v>
      </c>
    </row>
    <row r="16" spans="1:4" x14ac:dyDescent="0.15">
      <c r="A16">
        <v>0.23363936217864004</v>
      </c>
      <c r="B16">
        <v>2.8052805280527941E-2</v>
      </c>
      <c r="C16">
        <v>3.8250825082508259E-2</v>
      </c>
      <c r="D16">
        <v>1.4366666666666694E-2</v>
      </c>
    </row>
    <row r="17" spans="1:4" x14ac:dyDescent="0.15">
      <c r="A17">
        <v>0.31101222480624002</v>
      </c>
      <c r="B17">
        <v>3.7623762376237692E-2</v>
      </c>
      <c r="C17">
        <v>5.069306930693078E-2</v>
      </c>
      <c r="D17">
        <v>1.9400000000000205E-2</v>
      </c>
    </row>
    <row r="18" spans="1:4" x14ac:dyDescent="0.15">
      <c r="A18">
        <v>0.38852312931972</v>
      </c>
      <c r="B18">
        <v>4.8514851485148482E-2</v>
      </c>
      <c r="C18">
        <v>6.4983498349834939E-2</v>
      </c>
      <c r="D18">
        <v>2.4733333333333322E-2</v>
      </c>
    </row>
  </sheetData>
  <mergeCells count="2">
    <mergeCell ref="A2:C2"/>
    <mergeCell ref="A11:D1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4" sqref="A4:B8"/>
    </sheetView>
  </sheetViews>
  <sheetFormatPr defaultRowHeight="13.5" x14ac:dyDescent="0.15"/>
  <cols>
    <col min="1" max="1" width="14.125" bestFit="1" customWidth="1"/>
    <col min="2" max="2" width="11.75" bestFit="1" customWidth="1"/>
    <col min="3" max="3" width="30.5" bestFit="1" customWidth="1"/>
    <col min="4" max="4" width="19.75" bestFit="1" customWidth="1"/>
    <col min="6" max="6" width="13.25" bestFit="1" customWidth="1"/>
    <col min="7" max="7" width="20.625" customWidth="1"/>
  </cols>
  <sheetData>
    <row r="1" spans="1:9" ht="21" x14ac:dyDescent="0.15">
      <c r="A1" s="3"/>
      <c r="B1" s="3"/>
      <c r="C1" s="3"/>
      <c r="D1" s="3"/>
      <c r="E1" s="3"/>
      <c r="F1" s="3"/>
      <c r="G1" s="3"/>
    </row>
    <row r="2" spans="1:9" ht="21" x14ac:dyDescent="0.15">
      <c r="A2" s="3" t="s">
        <v>30</v>
      </c>
      <c r="B2" s="3" t="s">
        <v>0</v>
      </c>
      <c r="C2" s="3" t="s">
        <v>29</v>
      </c>
      <c r="D2" s="3" t="s">
        <v>23</v>
      </c>
      <c r="E2" s="3"/>
      <c r="F2" s="3"/>
      <c r="G2" s="3"/>
    </row>
    <row r="3" spans="1:9" ht="21" x14ac:dyDescent="0.15">
      <c r="A3" s="3" t="s">
        <v>1</v>
      </c>
      <c r="B3" s="3">
        <v>0</v>
      </c>
      <c r="C3" s="3">
        <v>3.3098000000000002E-2</v>
      </c>
      <c r="D3" s="3">
        <v>0</v>
      </c>
      <c r="E3" s="3"/>
      <c r="F3" s="4" t="s">
        <v>3</v>
      </c>
      <c r="G3" s="3">
        <v>0.39750000000000002</v>
      </c>
    </row>
    <row r="4" spans="1:9" ht="21" x14ac:dyDescent="0.15">
      <c r="A4" s="3">
        <v>201.52099999999999</v>
      </c>
      <c r="B4" s="3">
        <v>1.9769210100000001</v>
      </c>
      <c r="C4" s="3">
        <v>3.3395000000000001E-2</v>
      </c>
      <c r="D4" s="3">
        <f>(C4-C3)+D3</f>
        <v>2.9699999999999865E-4</v>
      </c>
      <c r="E4" s="3"/>
      <c r="F4" s="4" t="s">
        <v>2</v>
      </c>
      <c r="G4" s="3">
        <v>1.5720000000000001E-2</v>
      </c>
      <c r="I4">
        <v>9.81</v>
      </c>
    </row>
    <row r="5" spans="1:9" ht="21" x14ac:dyDescent="0.15">
      <c r="A5" s="3">
        <v>404.65800000000002</v>
      </c>
      <c r="B5" s="3">
        <v>3.9696949800000003</v>
      </c>
      <c r="C5" s="3">
        <v>3.3687000000000002E-2</v>
      </c>
      <c r="D5" s="3">
        <f t="shared" ref="D5:D8" si="0">(C5-C4)+D4</f>
        <v>5.8899999999999925E-4</v>
      </c>
      <c r="E5" s="3"/>
      <c r="F5" s="4" t="s">
        <v>4</v>
      </c>
      <c r="G5" s="3">
        <v>4.0210000000000003E-3</v>
      </c>
    </row>
    <row r="6" spans="1:9" ht="21" x14ac:dyDescent="0.15">
      <c r="A6" s="3">
        <v>605.92399999999998</v>
      </c>
      <c r="B6" s="3">
        <v>5.9441144400000008</v>
      </c>
      <c r="C6" s="3">
        <v>3.3991E-2</v>
      </c>
      <c r="D6" s="3">
        <f t="shared" si="0"/>
        <v>8.9299999999999796E-4</v>
      </c>
      <c r="E6" s="3"/>
      <c r="F6" s="3"/>
      <c r="G6" s="3"/>
    </row>
    <row r="7" spans="1:9" ht="21" x14ac:dyDescent="0.15">
      <c r="A7" s="3">
        <v>806.58399999999995</v>
      </c>
      <c r="B7" s="3">
        <v>7.9125890400000003</v>
      </c>
      <c r="C7" s="3">
        <v>3.4287999999999999E-2</v>
      </c>
      <c r="D7" s="3">
        <f t="shared" si="0"/>
        <v>1.1899999999999966E-3</v>
      </c>
      <c r="E7" s="3"/>
      <c r="F7" s="3"/>
      <c r="G7" s="3"/>
    </row>
    <row r="8" spans="1:9" ht="21" x14ac:dyDescent="0.15">
      <c r="A8" s="3">
        <v>1007.602</v>
      </c>
      <c r="B8" s="3">
        <v>9.8845756199999997</v>
      </c>
      <c r="C8" s="3">
        <v>3.4583000000000003E-2</v>
      </c>
      <c r="D8" s="3">
        <f t="shared" si="0"/>
        <v>1.4850000000000002E-3</v>
      </c>
      <c r="E8" s="3"/>
      <c r="F8" s="4" t="s">
        <v>5</v>
      </c>
      <c r="G8" s="5">
        <f>($G$3^3*B4)/(4*$G$4*$G$5^3*D4)</f>
        <v>102265586705.98665</v>
      </c>
    </row>
    <row r="9" spans="1:9" ht="21" x14ac:dyDescent="0.15">
      <c r="A9" s="3"/>
      <c r="B9" s="3"/>
      <c r="C9" s="3"/>
      <c r="D9" s="3"/>
      <c r="E9" s="3"/>
      <c r="F9" s="3"/>
      <c r="G9" s="5">
        <f t="shared" ref="G9:G12" si="1">($G$3^3*B5)/(4*$G$4*$G$5^3*D5)</f>
        <v>103547231051.70148</v>
      </c>
    </row>
    <row r="10" spans="1:9" ht="21" x14ac:dyDescent="0.15">
      <c r="A10" s="3"/>
      <c r="B10" s="3">
        <v>1E-3</v>
      </c>
      <c r="C10" s="3"/>
      <c r="D10" s="3"/>
      <c r="E10" s="3"/>
      <c r="F10" s="3"/>
      <c r="G10" s="5">
        <f t="shared" si="1"/>
        <v>102266254427.87402</v>
      </c>
    </row>
    <row r="11" spans="1:9" ht="21" x14ac:dyDescent="0.15">
      <c r="A11" s="3"/>
      <c r="B11" s="3"/>
      <c r="C11" s="3"/>
      <c r="D11" s="3"/>
      <c r="E11" s="3"/>
      <c r="F11" s="3"/>
      <c r="G11" s="5">
        <f t="shared" si="1"/>
        <v>102157038738.60899</v>
      </c>
    </row>
    <row r="12" spans="1:9" ht="21" x14ac:dyDescent="0.15">
      <c r="A12" s="3"/>
      <c r="B12" s="3"/>
      <c r="C12" s="3"/>
      <c r="D12" s="3"/>
      <c r="E12" s="3"/>
      <c r="F12" s="3"/>
      <c r="G12" s="5">
        <f t="shared" si="1"/>
        <v>102265282224.80544</v>
      </c>
    </row>
    <row r="13" spans="1:9" ht="21" x14ac:dyDescent="0.15">
      <c r="A13" s="3"/>
      <c r="B13" s="3"/>
      <c r="C13" s="3"/>
      <c r="D13" s="3"/>
      <c r="E13" s="3"/>
      <c r="F13" s="4" t="s">
        <v>6</v>
      </c>
      <c r="G13" s="5">
        <f>AVERAGE(G8:G12)</f>
        <v>102500278629.79532</v>
      </c>
    </row>
    <row r="14" spans="1:9" ht="21" x14ac:dyDescent="0.15">
      <c r="A14" s="3"/>
      <c r="B14" s="3"/>
      <c r="C14" s="3"/>
      <c r="D14" s="3"/>
      <c r="E14" s="3"/>
      <c r="F14" s="3"/>
      <c r="G14" s="3"/>
    </row>
    <row r="16" spans="1:9" x14ac:dyDescent="0.15">
      <c r="A16" s="10" t="s">
        <v>8</v>
      </c>
      <c r="B16" s="11"/>
      <c r="C16" s="11"/>
      <c r="D16" s="11"/>
    </row>
    <row r="17" spans="1:4" x14ac:dyDescent="0.15">
      <c r="A17" s="11"/>
      <c r="B17" s="11"/>
      <c r="C17" s="11"/>
      <c r="D17" s="11"/>
    </row>
    <row r="18" spans="1:4" x14ac:dyDescent="0.15">
      <c r="A18" s="11"/>
      <c r="B18" s="11"/>
      <c r="C18" s="11"/>
      <c r="D18" s="11"/>
    </row>
    <row r="19" spans="1:4" x14ac:dyDescent="0.15">
      <c r="A19" s="11"/>
      <c r="B19" s="11"/>
      <c r="C19" s="11"/>
      <c r="D19" s="11"/>
    </row>
  </sheetData>
  <mergeCells count="1">
    <mergeCell ref="A16:D19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H5" sqref="H5"/>
    </sheetView>
  </sheetViews>
  <sheetFormatPr defaultRowHeight="13.5" x14ac:dyDescent="0.15"/>
  <cols>
    <col min="6" max="6" width="9" customWidth="1"/>
    <col min="7" max="7" width="14.875" customWidth="1"/>
  </cols>
  <sheetData>
    <row r="2" spans="1:9" x14ac:dyDescent="0.15">
      <c r="A2" t="s">
        <v>47</v>
      </c>
      <c r="B2" t="s">
        <v>48</v>
      </c>
      <c r="C2" t="s">
        <v>49</v>
      </c>
      <c r="D2" t="s">
        <v>50</v>
      </c>
    </row>
    <row r="3" spans="1:9" x14ac:dyDescent="0.15">
      <c r="A3" t="s">
        <v>51</v>
      </c>
      <c r="B3">
        <v>0</v>
      </c>
      <c r="C3">
        <v>3.3541000000000001E-2</v>
      </c>
      <c r="D3">
        <v>0</v>
      </c>
      <c r="F3" t="s">
        <v>52</v>
      </c>
      <c r="G3">
        <v>0.39750000000000002</v>
      </c>
    </row>
    <row r="4" spans="1:9" x14ac:dyDescent="0.15">
      <c r="A4">
        <v>201.52099999999999</v>
      </c>
      <c r="B4">
        <v>1.9769210100000001</v>
      </c>
      <c r="C4">
        <v>3.3923000000000002E-2</v>
      </c>
      <c r="D4">
        <f>(C4-C3)+D3</f>
        <v>3.8200000000000039E-4</v>
      </c>
      <c r="F4" t="s">
        <v>53</v>
      </c>
      <c r="G4">
        <v>1.5869999999999999E-2</v>
      </c>
      <c r="I4">
        <v>9.81</v>
      </c>
    </row>
    <row r="5" spans="1:9" x14ac:dyDescent="0.15">
      <c r="A5">
        <v>404.65800000000002</v>
      </c>
      <c r="B5">
        <v>3.9696949800000003</v>
      </c>
      <c r="C5">
        <v>3.4303E-2</v>
      </c>
      <c r="D5">
        <f t="shared" ref="D5:D8" si="0">(C5-C4)+D4</f>
        <v>7.6199999999999879E-4</v>
      </c>
      <c r="F5" t="s">
        <v>54</v>
      </c>
      <c r="G5">
        <v>2.9689999999999999E-3</v>
      </c>
    </row>
    <row r="6" spans="1:9" x14ac:dyDescent="0.15">
      <c r="A6">
        <v>605.92399999999998</v>
      </c>
      <c r="B6">
        <v>5.9441144400000008</v>
      </c>
      <c r="C6">
        <v>3.4672000000000001E-2</v>
      </c>
      <c r="D6">
        <f t="shared" si="0"/>
        <v>1.1310000000000001E-3</v>
      </c>
    </row>
    <row r="7" spans="1:9" x14ac:dyDescent="0.15">
      <c r="A7">
        <v>806.58399999999995</v>
      </c>
      <c r="B7">
        <v>7.9125890400000003</v>
      </c>
      <c r="C7">
        <v>3.5038E-2</v>
      </c>
      <c r="D7">
        <f t="shared" si="0"/>
        <v>1.4969999999999983E-3</v>
      </c>
    </row>
    <row r="8" spans="1:9" x14ac:dyDescent="0.15">
      <c r="A8">
        <v>1007.602</v>
      </c>
      <c r="B8">
        <v>9.8845756199999997</v>
      </c>
      <c r="C8">
        <v>3.5411999999999999E-2</v>
      </c>
      <c r="D8">
        <f t="shared" si="0"/>
        <v>1.8709999999999977E-3</v>
      </c>
      <c r="F8" t="s">
        <v>55</v>
      </c>
      <c r="G8">
        <f>($G$3^3*B4)/(4*$G$4*$G$5^3*D4)</f>
        <v>195645490501.59769</v>
      </c>
    </row>
    <row r="9" spans="1:9" x14ac:dyDescent="0.15">
      <c r="G9">
        <f t="shared" ref="G9:G12" si="1">($G$3^3*B5)/(4*$G$4*$G$5^3*D5)</f>
        <v>196945496728.62012</v>
      </c>
    </row>
    <row r="10" spans="1:9" x14ac:dyDescent="0.15">
      <c r="B10">
        <v>1E-3</v>
      </c>
      <c r="G10">
        <f t="shared" si="1"/>
        <v>198686539298.85181</v>
      </c>
    </row>
    <row r="11" spans="1:9" x14ac:dyDescent="0.15">
      <c r="G11">
        <f t="shared" si="1"/>
        <v>199820802087.70837</v>
      </c>
    </row>
    <row r="12" spans="1:9" x14ac:dyDescent="0.15">
      <c r="G12">
        <f t="shared" si="1"/>
        <v>199723022058.05414</v>
      </c>
    </row>
    <row r="13" spans="1:9" x14ac:dyDescent="0.15">
      <c r="F13" t="s">
        <v>56</v>
      </c>
      <c r="G13">
        <f>AVERAGE(G8:G12)</f>
        <v>198164270134.9664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F4" sqref="F4:F8"/>
    </sheetView>
  </sheetViews>
  <sheetFormatPr defaultRowHeight="13.5" x14ac:dyDescent="0.15"/>
  <cols>
    <col min="1" max="1" width="13" bestFit="1" customWidth="1"/>
    <col min="2" max="2" width="10.375" bestFit="1" customWidth="1"/>
    <col min="3" max="3" width="17.625" bestFit="1" customWidth="1"/>
    <col min="4" max="4" width="25.25" bestFit="1" customWidth="1"/>
    <col min="5" max="5" width="14.25" bestFit="1" customWidth="1"/>
    <col min="6" max="6" width="13.75" bestFit="1" customWidth="1"/>
    <col min="8" max="8" width="10.875" bestFit="1" customWidth="1"/>
    <col min="9" max="9" width="17.625" bestFit="1" customWidth="1"/>
  </cols>
  <sheetData>
    <row r="2" spans="1:9" ht="18.75" x14ac:dyDescent="0.15">
      <c r="A2" s="1" t="s">
        <v>13</v>
      </c>
      <c r="B2" s="1" t="s">
        <v>0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2" t="s">
        <v>3</v>
      </c>
      <c r="I2" s="1">
        <v>0.36349999999999999</v>
      </c>
    </row>
    <row r="3" spans="1:9" ht="18.75" x14ac:dyDescent="0.15">
      <c r="A3" s="1" t="s">
        <v>1</v>
      </c>
      <c r="B3" s="1"/>
      <c r="C3" s="1"/>
      <c r="D3" s="1">
        <v>4.8899999999999999E-2</v>
      </c>
      <c r="E3" s="1"/>
      <c r="F3" s="1">
        <v>0</v>
      </c>
      <c r="G3" s="1"/>
      <c r="H3" s="2" t="s">
        <v>14</v>
      </c>
      <c r="I3" s="1">
        <v>2.5019999999999999E-3</v>
      </c>
    </row>
    <row r="4" spans="1:9" ht="21" x14ac:dyDescent="0.15">
      <c r="A4" s="3">
        <v>201.52099999999999</v>
      </c>
      <c r="B4" s="3">
        <v>1.9769210100000001</v>
      </c>
      <c r="C4" s="1">
        <f>B4*$I$4</f>
        <v>7.9080794242020011E-2</v>
      </c>
      <c r="D4" s="1">
        <v>4.8640000000000003E-2</v>
      </c>
      <c r="E4" s="1">
        <f>D3-D4+E3</f>
        <v>2.5999999999999635E-4</v>
      </c>
      <c r="F4" s="1">
        <f>E4/$I$5</f>
        <v>8.5808580858084595E-3</v>
      </c>
      <c r="G4" s="1"/>
      <c r="H4" s="2" t="s">
        <v>15</v>
      </c>
      <c r="I4" s="1">
        <v>4.0002000000000003E-2</v>
      </c>
    </row>
    <row r="5" spans="1:9" ht="21" x14ac:dyDescent="0.15">
      <c r="A5" s="3">
        <v>404.65800000000002</v>
      </c>
      <c r="B5" s="3">
        <v>3.9696949800000003</v>
      </c>
      <c r="C5" s="1">
        <f t="shared" ref="C5:C8" si="0">B5*$I$4</f>
        <v>0.15879573858996002</v>
      </c>
      <c r="D5" s="1">
        <v>4.8365999999999999E-2</v>
      </c>
      <c r="E5" s="1">
        <f t="shared" ref="E5:E8" si="1">D4-D5+E4</f>
        <v>5.3399999999999975E-4</v>
      </c>
      <c r="F5" s="1">
        <f t="shared" ref="F5:F8" si="2">E5/$I$5</f>
        <v>1.7623762376237615E-2</v>
      </c>
      <c r="G5" s="1"/>
      <c r="H5" s="2" t="s">
        <v>16</v>
      </c>
      <c r="I5" s="1">
        <v>3.0300000000000001E-2</v>
      </c>
    </row>
    <row r="6" spans="1:9" ht="21" x14ac:dyDescent="0.15">
      <c r="A6" s="3">
        <v>605.92399999999998</v>
      </c>
      <c r="B6" s="3">
        <v>5.9441144400000008</v>
      </c>
      <c r="C6" s="1">
        <f t="shared" si="0"/>
        <v>0.23777646582888004</v>
      </c>
      <c r="D6" s="1">
        <v>4.8050000000000002E-2</v>
      </c>
      <c r="E6" s="1">
        <f t="shared" si="1"/>
        <v>8.4999999999999659E-4</v>
      </c>
      <c r="F6" s="1">
        <f t="shared" si="2"/>
        <v>2.8052805280527941E-2</v>
      </c>
      <c r="G6" s="1"/>
      <c r="H6" s="2" t="s">
        <v>18</v>
      </c>
      <c r="I6" s="1">
        <f>PI()</f>
        <v>3.1415926535897931</v>
      </c>
    </row>
    <row r="7" spans="1:9" ht="21" x14ac:dyDescent="0.15">
      <c r="A7" s="3">
        <v>806.58399999999995</v>
      </c>
      <c r="B7" s="3">
        <v>7.9125890400000003</v>
      </c>
      <c r="C7" s="1">
        <f t="shared" si="0"/>
        <v>0.31651938677808006</v>
      </c>
      <c r="D7" s="1">
        <v>4.7759999999999997E-2</v>
      </c>
      <c r="E7" s="1">
        <f t="shared" si="1"/>
        <v>1.1400000000000021E-3</v>
      </c>
      <c r="F7" s="1">
        <f t="shared" si="2"/>
        <v>3.7623762376237692E-2</v>
      </c>
      <c r="G7" s="1"/>
      <c r="H7" s="2" t="s">
        <v>17</v>
      </c>
      <c r="I7" s="1">
        <f>(2*$I$2*C4)/($I$6*$I$3^4*F4)</f>
        <v>54422140567.234627</v>
      </c>
    </row>
    <row r="8" spans="1:9" ht="21" x14ac:dyDescent="0.15">
      <c r="A8" s="3">
        <v>1007.602</v>
      </c>
      <c r="B8" s="3">
        <v>9.8845756199999997</v>
      </c>
      <c r="C8" s="1">
        <f t="shared" si="0"/>
        <v>0.39540279395124001</v>
      </c>
      <c r="D8" s="1">
        <v>4.743E-2</v>
      </c>
      <c r="E8" s="1">
        <f t="shared" si="1"/>
        <v>1.4699999999999991E-3</v>
      </c>
      <c r="F8" s="1">
        <f t="shared" si="2"/>
        <v>4.8514851485148482E-2</v>
      </c>
      <c r="G8" s="1"/>
      <c r="H8" s="1"/>
      <c r="I8" s="1">
        <f t="shared" ref="I8:I11" si="3">(2*$I$2*C5)/($I$6*$I$3^4*F5)</f>
        <v>53207828109.460602</v>
      </c>
    </row>
    <row r="9" spans="1:9" ht="18.75" x14ac:dyDescent="0.15">
      <c r="A9" s="1"/>
      <c r="B9" s="1"/>
      <c r="C9" s="1"/>
      <c r="D9" s="1"/>
      <c r="E9" s="1"/>
      <c r="F9" s="1"/>
      <c r="G9" s="1"/>
      <c r="H9" s="1"/>
      <c r="I9" s="1">
        <f t="shared" si="3"/>
        <v>50052743510.752457</v>
      </c>
    </row>
    <row r="10" spans="1:9" ht="18.75" x14ac:dyDescent="0.15">
      <c r="A10" s="1"/>
      <c r="B10" s="1"/>
      <c r="C10" s="1"/>
      <c r="D10" s="1"/>
      <c r="E10" s="1"/>
      <c r="F10" s="1"/>
      <c r="G10" s="1"/>
      <c r="H10" s="1"/>
      <c r="I10" s="1">
        <f t="shared" si="3"/>
        <v>49679064552.208679</v>
      </c>
    </row>
    <row r="11" spans="1:9" ht="18.75" x14ac:dyDescent="0.15">
      <c r="B11" s="12" t="s">
        <v>20</v>
      </c>
      <c r="C11" s="12"/>
      <c r="D11" s="12"/>
      <c r="E11" s="12"/>
      <c r="F11" s="12"/>
      <c r="H11" s="1"/>
      <c r="I11" s="1">
        <f t="shared" si="3"/>
        <v>48128280335.378563</v>
      </c>
    </row>
    <row r="12" spans="1:9" ht="18.75" x14ac:dyDescent="0.15">
      <c r="B12" s="12"/>
      <c r="C12" s="12"/>
      <c r="D12" s="12"/>
      <c r="E12" s="12"/>
      <c r="F12" s="12"/>
      <c r="H12" s="8" t="s">
        <v>19</v>
      </c>
      <c r="I12" s="9">
        <f>AVERAGE(I7:I11)</f>
        <v>51098011415.006989</v>
      </c>
    </row>
    <row r="13" spans="1:9" x14ac:dyDescent="0.15">
      <c r="B13" s="12"/>
      <c r="C13" s="12"/>
      <c r="D13" s="12"/>
      <c r="E13" s="12"/>
      <c r="F13" s="12"/>
    </row>
    <row r="14" spans="1:9" x14ac:dyDescent="0.15">
      <c r="B14" s="12"/>
      <c r="C14" s="12"/>
      <c r="D14" s="12"/>
      <c r="E14" s="12"/>
      <c r="F14" s="12"/>
    </row>
  </sheetData>
  <mergeCells count="1">
    <mergeCell ref="B11:F14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F4" sqref="F4:F8"/>
    </sheetView>
  </sheetViews>
  <sheetFormatPr defaultRowHeight="13.5" x14ac:dyDescent="0.15"/>
  <cols>
    <col min="1" max="1" width="13" bestFit="1" customWidth="1"/>
    <col min="2" max="2" width="10.375" bestFit="1" customWidth="1"/>
    <col min="3" max="3" width="17.625" bestFit="1" customWidth="1"/>
    <col min="4" max="4" width="25.25" bestFit="1" customWidth="1"/>
    <col min="5" max="5" width="14.25" bestFit="1" customWidth="1"/>
    <col min="6" max="6" width="13.75" bestFit="1" customWidth="1"/>
    <col min="8" max="8" width="10.875" bestFit="1" customWidth="1"/>
    <col min="9" max="9" width="17.625" bestFit="1" customWidth="1"/>
  </cols>
  <sheetData>
    <row r="2" spans="1:9" ht="18.75" x14ac:dyDescent="0.15">
      <c r="A2" s="1" t="s">
        <v>13</v>
      </c>
      <c r="B2" s="1" t="s">
        <v>0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2" t="s">
        <v>3</v>
      </c>
      <c r="I2" s="1">
        <v>3.6479999999999999E-2</v>
      </c>
    </row>
    <row r="3" spans="1:9" ht="18.75" x14ac:dyDescent="0.15">
      <c r="A3" s="1" t="s">
        <v>1</v>
      </c>
      <c r="B3" s="1"/>
      <c r="C3" s="1"/>
      <c r="D3" s="1">
        <v>5.0719E-2</v>
      </c>
      <c r="E3" s="1"/>
      <c r="F3" s="1">
        <v>0</v>
      </c>
      <c r="G3" s="1"/>
      <c r="H3" s="2" t="s">
        <v>14</v>
      </c>
      <c r="I3" s="1">
        <v>2.506E-3</v>
      </c>
    </row>
    <row r="4" spans="1:9" ht="21" x14ac:dyDescent="0.15">
      <c r="A4" s="3">
        <v>201.52099999999999</v>
      </c>
      <c r="B4" s="3">
        <v>1.9769210100000001</v>
      </c>
      <c r="C4" s="1">
        <f>B4*$I$4</f>
        <v>7.7704857219060008E-2</v>
      </c>
      <c r="D4" s="1">
        <v>5.0349999999999999E-2</v>
      </c>
      <c r="E4" s="1">
        <f>D3-D4+E3</f>
        <v>3.6900000000000127E-4</v>
      </c>
      <c r="F4" s="1">
        <f>E4/$I$5</f>
        <v>1.217821782178222E-2</v>
      </c>
      <c r="G4" s="1"/>
      <c r="H4" s="2" t="s">
        <v>15</v>
      </c>
      <c r="I4" s="1">
        <v>3.9306000000000001E-2</v>
      </c>
    </row>
    <row r="5" spans="1:9" ht="21" x14ac:dyDescent="0.15">
      <c r="A5" s="3">
        <v>404.65800000000002</v>
      </c>
      <c r="B5" s="3">
        <v>3.9696949800000003</v>
      </c>
      <c r="C5" s="1">
        <f t="shared" ref="C5:C8" si="0">B5*$I$4</f>
        <v>0.15603283088388001</v>
      </c>
      <c r="D5" s="1">
        <v>4.9972000000000003E-2</v>
      </c>
      <c r="E5" s="1">
        <f t="shared" ref="E5:E8" si="1">D4-D5+E4</f>
        <v>7.4699999999999767E-4</v>
      </c>
      <c r="F5" s="1">
        <f t="shared" ref="F5:F8" si="2">E5/$I$5</f>
        <v>2.4653465346534575E-2</v>
      </c>
      <c r="G5" s="1"/>
      <c r="H5" s="2" t="s">
        <v>16</v>
      </c>
      <c r="I5" s="1">
        <v>3.0300000000000001E-2</v>
      </c>
    </row>
    <row r="6" spans="1:9" ht="21" x14ac:dyDescent="0.15">
      <c r="A6" s="3">
        <v>605.92399999999998</v>
      </c>
      <c r="B6" s="3">
        <v>5.9441144400000008</v>
      </c>
      <c r="C6" s="1">
        <f t="shared" si="0"/>
        <v>0.23363936217864004</v>
      </c>
      <c r="D6" s="1">
        <v>4.956E-2</v>
      </c>
      <c r="E6" s="1">
        <f t="shared" si="1"/>
        <v>1.1590000000000003E-3</v>
      </c>
      <c r="F6" s="1">
        <f t="shared" si="2"/>
        <v>3.8250825082508259E-2</v>
      </c>
      <c r="G6" s="1"/>
      <c r="H6" s="2" t="s">
        <v>18</v>
      </c>
      <c r="I6" s="1">
        <f>PI()</f>
        <v>3.1415926535897931</v>
      </c>
    </row>
    <row r="7" spans="1:9" ht="21" x14ac:dyDescent="0.15">
      <c r="A7" s="3">
        <v>806.58399999999995</v>
      </c>
      <c r="B7" s="3">
        <v>7.9125890400000003</v>
      </c>
      <c r="C7" s="1">
        <f t="shared" si="0"/>
        <v>0.31101222480624002</v>
      </c>
      <c r="D7" s="1">
        <v>4.9182999999999998E-2</v>
      </c>
      <c r="E7" s="1">
        <f t="shared" si="1"/>
        <v>1.5360000000000026E-3</v>
      </c>
      <c r="F7" s="1">
        <f t="shared" si="2"/>
        <v>5.069306930693078E-2</v>
      </c>
      <c r="G7" s="1"/>
      <c r="H7" s="2" t="s">
        <v>17</v>
      </c>
      <c r="I7" s="1">
        <f>(2*$I$2*C4)/($I$6*$I$3^4*F4)</f>
        <v>3757293447.4200644</v>
      </c>
    </row>
    <row r="8" spans="1:9" ht="21" x14ac:dyDescent="0.15">
      <c r="A8" s="3">
        <v>1007.602</v>
      </c>
      <c r="B8" s="3">
        <v>9.8845756199999997</v>
      </c>
      <c r="C8" s="1">
        <f t="shared" si="0"/>
        <v>0.38852312931972</v>
      </c>
      <c r="D8" s="1">
        <v>4.8750000000000002E-2</v>
      </c>
      <c r="E8" s="1">
        <f t="shared" si="1"/>
        <v>1.9689999999999985E-3</v>
      </c>
      <c r="F8" s="1">
        <f t="shared" si="2"/>
        <v>6.4983498349834939E-2</v>
      </c>
      <c r="G8" s="1"/>
      <c r="H8" s="1"/>
      <c r="I8" s="1">
        <f t="shared" ref="I8:I11" si="3">(2*$I$2*C5)/($I$6*$I$3^4*F5)</f>
        <v>3726908243.8710747</v>
      </c>
    </row>
    <row r="9" spans="1:9" ht="18.75" x14ac:dyDescent="0.15">
      <c r="A9" s="1"/>
      <c r="B9" s="1"/>
      <c r="C9" s="1"/>
      <c r="D9" s="1"/>
      <c r="E9" s="1"/>
      <c r="F9" s="1"/>
      <c r="G9" s="1"/>
      <c r="H9" s="1"/>
      <c r="I9" s="1">
        <f t="shared" si="3"/>
        <v>3596796695.1024847</v>
      </c>
    </row>
    <row r="10" spans="1:9" ht="18.75" x14ac:dyDescent="0.15">
      <c r="A10" s="1"/>
      <c r="B10" s="1"/>
      <c r="C10" s="1"/>
      <c r="D10" s="1"/>
      <c r="E10" s="1"/>
      <c r="F10" s="1"/>
      <c r="G10" s="1"/>
      <c r="H10" s="1"/>
      <c r="I10" s="1">
        <f t="shared" si="3"/>
        <v>3612763717.9915299</v>
      </c>
    </row>
    <row r="11" spans="1:9" ht="18.75" x14ac:dyDescent="0.15">
      <c r="B11" s="12" t="s">
        <v>21</v>
      </c>
      <c r="C11" s="12"/>
      <c r="D11" s="12"/>
      <c r="E11" s="12"/>
      <c r="F11" s="12"/>
      <c r="H11" s="1"/>
      <c r="I11" s="1">
        <f t="shared" si="3"/>
        <v>3520663164.4669313</v>
      </c>
    </row>
    <row r="12" spans="1:9" ht="18.75" x14ac:dyDescent="0.15">
      <c r="B12" s="12"/>
      <c r="C12" s="12"/>
      <c r="D12" s="12"/>
      <c r="E12" s="12"/>
      <c r="F12" s="12"/>
      <c r="H12" s="8" t="s">
        <v>19</v>
      </c>
      <c r="I12" s="9">
        <f>AVERAGE(I7:I11)</f>
        <v>3642885053.7704172</v>
      </c>
    </row>
    <row r="13" spans="1:9" x14ac:dyDescent="0.15">
      <c r="B13" s="12"/>
      <c r="C13" s="12"/>
      <c r="D13" s="12"/>
      <c r="E13" s="12"/>
      <c r="F13" s="12"/>
    </row>
    <row r="14" spans="1:9" x14ac:dyDescent="0.15">
      <c r="B14" s="12"/>
      <c r="C14" s="12"/>
      <c r="D14" s="12"/>
      <c r="E14" s="12"/>
      <c r="F14" s="12"/>
    </row>
  </sheetData>
  <mergeCells count="1">
    <mergeCell ref="B11:F14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F4" sqref="F4:F8"/>
    </sheetView>
  </sheetViews>
  <sheetFormatPr defaultRowHeight="13.5" x14ac:dyDescent="0.15"/>
  <cols>
    <col min="1" max="1" width="13" bestFit="1" customWidth="1"/>
    <col min="2" max="2" width="10.375" bestFit="1" customWidth="1"/>
    <col min="3" max="3" width="17.625" bestFit="1" customWidth="1"/>
    <col min="4" max="4" width="25.25" bestFit="1" customWidth="1"/>
    <col min="5" max="5" width="14.25" bestFit="1" customWidth="1"/>
    <col min="6" max="6" width="13.75" bestFit="1" customWidth="1"/>
    <col min="8" max="8" width="10.875" bestFit="1" customWidth="1"/>
    <col min="9" max="9" width="17.625" bestFit="1" customWidth="1"/>
  </cols>
  <sheetData>
    <row r="2" spans="1:9" ht="18.75" x14ac:dyDescent="0.15">
      <c r="A2" s="1" t="s">
        <v>13</v>
      </c>
      <c r="B2" s="1" t="s">
        <v>0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2" t="s">
        <v>3</v>
      </c>
      <c r="I2" s="1">
        <v>3.6420000000000001E-2</v>
      </c>
    </row>
    <row r="3" spans="1:9" ht="18.75" x14ac:dyDescent="0.15">
      <c r="A3" s="1" t="s">
        <v>1</v>
      </c>
      <c r="B3" s="1"/>
      <c r="C3" s="1"/>
      <c r="D3" s="1">
        <v>4.9320000000000003E-2</v>
      </c>
      <c r="E3" s="1"/>
      <c r="F3" s="1">
        <v>0</v>
      </c>
      <c r="G3" s="1"/>
      <c r="H3" s="2" t="s">
        <v>14</v>
      </c>
      <c r="I3" s="1">
        <v>2.5070000000000001E-3</v>
      </c>
    </row>
    <row r="4" spans="1:9" ht="21" x14ac:dyDescent="0.15">
      <c r="A4" s="3">
        <v>201.52099999999999</v>
      </c>
      <c r="B4" s="3">
        <v>1.9769210100000001</v>
      </c>
      <c r="C4" s="1">
        <f>B4*$I$4</f>
        <v>7.8497602544069997E-2</v>
      </c>
      <c r="D4" s="1">
        <v>4.9182999999999998E-2</v>
      </c>
      <c r="E4" s="1">
        <f>D3-D4+E3</f>
        <v>1.3700000000000517E-4</v>
      </c>
      <c r="F4" s="1">
        <f>E4/$I$5</f>
        <v>4.5666666666668394E-3</v>
      </c>
      <c r="G4" s="1"/>
      <c r="H4" s="2" t="s">
        <v>15</v>
      </c>
      <c r="I4" s="1">
        <v>3.9706999999999999E-2</v>
      </c>
    </row>
    <row r="5" spans="1:9" ht="21" x14ac:dyDescent="0.15">
      <c r="A5" s="3">
        <v>404.65800000000002</v>
      </c>
      <c r="B5" s="3">
        <v>3.9696949800000003</v>
      </c>
      <c r="C5" s="1">
        <f t="shared" ref="C5:C8" si="0">B5*$I$4</f>
        <v>0.15762467857086002</v>
      </c>
      <c r="D5" s="1">
        <v>4.9028000000000002E-2</v>
      </c>
      <c r="E5" s="1">
        <f t="shared" ref="E5:E8" si="1">D4-D5+E4</f>
        <v>2.9200000000000059E-4</v>
      </c>
      <c r="F5" s="1">
        <f t="shared" ref="F5:F8" si="2">E5/$I$5</f>
        <v>9.7333333333333542E-3</v>
      </c>
      <c r="G5" s="1"/>
      <c r="H5" s="2" t="s">
        <v>16</v>
      </c>
      <c r="I5" s="1">
        <v>0.03</v>
      </c>
    </row>
    <row r="6" spans="1:9" ht="21" x14ac:dyDescent="0.15">
      <c r="A6" s="3">
        <v>605.92399999999998</v>
      </c>
      <c r="B6" s="3">
        <v>5.9441144400000008</v>
      </c>
      <c r="C6" s="1">
        <f t="shared" si="0"/>
        <v>0.23602295206908003</v>
      </c>
      <c r="D6" s="1">
        <v>4.8889000000000002E-2</v>
      </c>
      <c r="E6" s="1">
        <f t="shared" si="1"/>
        <v>4.3100000000000083E-4</v>
      </c>
      <c r="F6" s="1">
        <f t="shared" si="2"/>
        <v>1.4366666666666694E-2</v>
      </c>
      <c r="G6" s="1"/>
      <c r="H6" s="2" t="s">
        <v>18</v>
      </c>
      <c r="I6" s="1">
        <f>PI()</f>
        <v>3.1415926535897931</v>
      </c>
    </row>
    <row r="7" spans="1:9" ht="21" x14ac:dyDescent="0.15">
      <c r="A7" s="3">
        <v>806.58399999999995</v>
      </c>
      <c r="B7" s="3">
        <v>7.9125890400000003</v>
      </c>
      <c r="C7" s="1">
        <f t="shared" si="0"/>
        <v>0.31418517301128002</v>
      </c>
      <c r="D7" s="1">
        <v>4.8737999999999997E-2</v>
      </c>
      <c r="E7" s="1">
        <f t="shared" si="1"/>
        <v>5.8200000000000612E-4</v>
      </c>
      <c r="F7" s="1">
        <f t="shared" si="2"/>
        <v>1.9400000000000205E-2</v>
      </c>
      <c r="G7" s="1"/>
      <c r="H7" s="2" t="s">
        <v>17</v>
      </c>
      <c r="I7" s="1">
        <f>(2*$I$2*C4)/($I$6*$I$3^4*F4)</f>
        <v>10089271500.612839</v>
      </c>
    </row>
    <row r="8" spans="1:9" ht="21" x14ac:dyDescent="0.15">
      <c r="A8" s="3">
        <v>1007.602</v>
      </c>
      <c r="B8" s="3">
        <v>9.8845756199999997</v>
      </c>
      <c r="C8" s="1">
        <f t="shared" si="0"/>
        <v>0.39248684414333995</v>
      </c>
      <c r="D8" s="1">
        <v>4.8578000000000003E-2</v>
      </c>
      <c r="E8" s="1">
        <f t="shared" si="1"/>
        <v>7.419999999999996E-4</v>
      </c>
      <c r="F8" s="1">
        <f t="shared" si="2"/>
        <v>2.4733333333333322E-2</v>
      </c>
      <c r="G8" s="1"/>
      <c r="H8" s="1"/>
      <c r="I8" s="1">
        <f t="shared" ref="I8:I11" si="3">(2*$I$2*C5)/($I$6*$I$3^4*F5)</f>
        <v>9505289439.6442757</v>
      </c>
    </row>
    <row r="9" spans="1:9" ht="18.75" x14ac:dyDescent="0.15">
      <c r="A9" s="1"/>
      <c r="B9" s="1"/>
      <c r="C9" s="1"/>
      <c r="D9" s="1"/>
      <c r="E9" s="1"/>
      <c r="F9" s="1"/>
      <c r="G9" s="1"/>
      <c r="H9" s="1"/>
      <c r="I9" s="1">
        <f t="shared" si="3"/>
        <v>9642750974.3049698</v>
      </c>
    </row>
    <row r="10" spans="1:9" ht="18.75" x14ac:dyDescent="0.15">
      <c r="A10" s="1"/>
      <c r="B10" s="1"/>
      <c r="C10" s="1"/>
      <c r="D10" s="1"/>
      <c r="E10" s="1"/>
      <c r="F10" s="1"/>
      <c r="G10" s="1"/>
      <c r="H10" s="1"/>
      <c r="I10" s="1">
        <f t="shared" si="3"/>
        <v>9505756488.8688412</v>
      </c>
    </row>
    <row r="11" spans="1:9" ht="18.75" x14ac:dyDescent="0.15">
      <c r="B11" s="12" t="s">
        <v>22</v>
      </c>
      <c r="C11" s="12"/>
      <c r="D11" s="12"/>
      <c r="E11" s="12"/>
      <c r="F11" s="12"/>
      <c r="H11" s="1"/>
      <c r="I11" s="1">
        <f t="shared" si="3"/>
        <v>9314191915.0336189</v>
      </c>
    </row>
    <row r="12" spans="1:9" ht="18.75" x14ac:dyDescent="0.15">
      <c r="B12" s="12"/>
      <c r="C12" s="12"/>
      <c r="D12" s="12"/>
      <c r="E12" s="12"/>
      <c r="F12" s="12"/>
      <c r="H12" s="8" t="s">
        <v>19</v>
      </c>
      <c r="I12" s="9">
        <f>AVERAGE(I7:I11)</f>
        <v>9611452063.6929073</v>
      </c>
    </row>
    <row r="13" spans="1:9" x14ac:dyDescent="0.15">
      <c r="B13" s="12"/>
      <c r="C13" s="12"/>
      <c r="D13" s="12"/>
      <c r="E13" s="12"/>
      <c r="F13" s="12"/>
    </row>
    <row r="14" spans="1:9" x14ac:dyDescent="0.15">
      <c r="B14" s="12"/>
      <c r="C14" s="12"/>
      <c r="D14" s="12"/>
      <c r="E14" s="12"/>
      <c r="F14" s="12"/>
    </row>
  </sheetData>
  <mergeCells count="1">
    <mergeCell ref="B11:F14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8" sqref="A28:XFD28"/>
    </sheetView>
  </sheetViews>
  <sheetFormatPr defaultRowHeight="13.5" x14ac:dyDescent="0.15"/>
  <cols>
    <col min="1" max="1" width="16" bestFit="1" customWidth="1"/>
    <col min="2" max="2" width="25.5" bestFit="1" customWidth="1"/>
    <col min="3" max="3" width="22.5" bestFit="1" customWidth="1"/>
    <col min="4" max="4" width="24.375" bestFit="1" customWidth="1"/>
    <col min="5" max="5" width="22.5" bestFit="1" customWidth="1"/>
  </cols>
  <sheetData>
    <row r="1" spans="1:5" ht="24" x14ac:dyDescent="0.15">
      <c r="A1" s="6"/>
      <c r="B1" s="6"/>
      <c r="C1" s="6"/>
      <c r="D1" s="6"/>
      <c r="E1" s="6"/>
    </row>
    <row r="2" spans="1:5" ht="24" x14ac:dyDescent="0.15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</row>
    <row r="3" spans="1:5" ht="24" x14ac:dyDescent="0.15">
      <c r="A3" s="6">
        <v>1</v>
      </c>
      <c r="B3" s="6">
        <v>114598269529.93057</v>
      </c>
      <c r="C3" s="6">
        <v>115777231181.52547</v>
      </c>
      <c r="D3" s="6">
        <f>C3-B3</f>
        <v>1178961651.5948944</v>
      </c>
      <c r="E3" s="6">
        <f>D3^2</f>
        <v>1.3899505759313613E+18</v>
      </c>
    </row>
    <row r="4" spans="1:5" ht="24" x14ac:dyDescent="0.15">
      <c r="A4" s="6">
        <v>2</v>
      </c>
      <c r="B4" s="6">
        <v>115693430362.132</v>
      </c>
      <c r="C4" s="6">
        <v>115777231181.52547</v>
      </c>
      <c r="D4" s="6">
        <f t="shared" ref="D4:D7" si="0">C4-B4</f>
        <v>83800819.393463135</v>
      </c>
      <c r="E4" s="6">
        <f t="shared" ref="E4:E7" si="1">D4^2</f>
        <v>7022577331015827</v>
      </c>
    </row>
    <row r="5" spans="1:5" ht="24" x14ac:dyDescent="0.15">
      <c r="A5" s="6">
        <v>3</v>
      </c>
      <c r="B5" s="6">
        <v>116132435234.95432</v>
      </c>
      <c r="C5" s="6">
        <v>115777231181.52547</v>
      </c>
      <c r="D5" s="6">
        <f t="shared" si="0"/>
        <v>-355204053.42884827</v>
      </c>
      <c r="E5" s="6">
        <f t="shared" si="1"/>
        <v>1.261699195722841E+17</v>
      </c>
    </row>
    <row r="6" spans="1:5" ht="24" x14ac:dyDescent="0.15">
      <c r="A6" s="6">
        <v>4</v>
      </c>
      <c r="B6" s="6">
        <v>115943456780.32724</v>
      </c>
      <c r="C6" s="6">
        <v>115777231181.52547</v>
      </c>
      <c r="D6" s="6">
        <f t="shared" si="0"/>
        <v>-166225598.80177307</v>
      </c>
      <c r="E6" s="6">
        <f t="shared" si="1"/>
        <v>2.763094969700802E+16</v>
      </c>
    </row>
    <row r="7" spans="1:5" ht="24" x14ac:dyDescent="0.15">
      <c r="A7" s="6">
        <v>5</v>
      </c>
      <c r="B7" s="6">
        <v>116518564000.2832</v>
      </c>
      <c r="C7" s="6">
        <v>115777231181.52547</v>
      </c>
      <c r="D7" s="6">
        <f t="shared" si="0"/>
        <v>-741332818.75773621</v>
      </c>
      <c r="E7" s="6">
        <f t="shared" si="1"/>
        <v>5.4957434816729056E+17</v>
      </c>
    </row>
    <row r="8" spans="1:5" ht="24" x14ac:dyDescent="0.15">
      <c r="A8" s="6" t="s">
        <v>31</v>
      </c>
      <c r="B8" s="5"/>
      <c r="C8" s="6"/>
      <c r="D8" s="6"/>
      <c r="E8" s="6">
        <f>SUM(E3:E7)</f>
        <v>2.1003483706989601E+18</v>
      </c>
    </row>
    <row r="9" spans="1:5" ht="24" x14ac:dyDescent="0.15">
      <c r="A9" s="6"/>
      <c r="B9" s="6"/>
      <c r="C9" s="6"/>
      <c r="D9" s="6"/>
      <c r="E9" s="6"/>
    </row>
    <row r="10" spans="1:5" ht="24" x14ac:dyDescent="0.15">
      <c r="A10" s="6"/>
      <c r="B10" s="7" t="s">
        <v>32</v>
      </c>
      <c r="C10" s="6">
        <f>((1/20)*E8)^(1/2)</f>
        <v>324063911.18874687</v>
      </c>
      <c r="D10" s="6"/>
      <c r="E10" s="6"/>
    </row>
    <row r="12" spans="1:5" x14ac:dyDescent="0.15">
      <c r="B12" s="13" t="s">
        <v>33</v>
      </c>
      <c r="C12" s="14"/>
      <c r="D12" s="14"/>
      <c r="E12" s="14"/>
    </row>
    <row r="13" spans="1:5" x14ac:dyDescent="0.15">
      <c r="B13" s="14"/>
      <c r="C13" s="14"/>
      <c r="D13" s="14"/>
      <c r="E13" s="14"/>
    </row>
    <row r="14" spans="1:5" x14ac:dyDescent="0.15">
      <c r="B14" s="14"/>
      <c r="C14" s="14"/>
      <c r="D14" s="14"/>
      <c r="E14" s="14"/>
    </row>
  </sheetData>
  <mergeCells count="1">
    <mergeCell ref="B12:E14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3.5" x14ac:dyDescent="0.15"/>
  <cols>
    <col min="1" max="1" width="16" bestFit="1" customWidth="1"/>
    <col min="2" max="2" width="25.5" bestFit="1" customWidth="1"/>
    <col min="3" max="3" width="22.5" bestFit="1" customWidth="1"/>
    <col min="4" max="4" width="24.375" bestFit="1" customWidth="1"/>
    <col min="5" max="5" width="22.5" bestFit="1" customWidth="1"/>
  </cols>
  <sheetData>
    <row r="1" spans="1:5" ht="24" x14ac:dyDescent="0.15">
      <c r="A1" s="6"/>
      <c r="B1" s="6"/>
      <c r="C1" s="6"/>
      <c r="D1" s="6"/>
      <c r="E1" s="6"/>
    </row>
    <row r="2" spans="1:5" ht="24" x14ac:dyDescent="0.15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</row>
    <row r="3" spans="1:5" ht="24" x14ac:dyDescent="0.15">
      <c r="A3" s="6">
        <v>1</v>
      </c>
      <c r="B3" s="6">
        <v>70920048750.677383</v>
      </c>
      <c r="C3" s="6">
        <v>70262607071.618332</v>
      </c>
      <c r="D3" s="6">
        <f>C3-B3</f>
        <v>-657441679.05905151</v>
      </c>
      <c r="E3" s="6">
        <f>D3^2</f>
        <v>4.322295613639849E+17</v>
      </c>
    </row>
    <row r="4" spans="1:5" ht="24" x14ac:dyDescent="0.15">
      <c r="A4" s="6">
        <v>2</v>
      </c>
      <c r="B4" s="6">
        <v>70476594980.499405</v>
      </c>
      <c r="C4" s="6">
        <v>70262607071.618332</v>
      </c>
      <c r="D4" s="6">
        <f t="shared" ref="D4:D7" si="0">C4-B4</f>
        <v>-213987908.881073</v>
      </c>
      <c r="E4" s="6">
        <f t="shared" ref="E4:E7" si="1">D4^2</f>
        <v>4.57908251472944E+16</v>
      </c>
    </row>
    <row r="5" spans="1:5" ht="24" x14ac:dyDescent="0.15">
      <c r="A5" s="6">
        <v>3</v>
      </c>
      <c r="B5" s="6">
        <v>70368258805.395523</v>
      </c>
      <c r="C5" s="6">
        <v>70262607071.618332</v>
      </c>
      <c r="D5" s="6">
        <f t="shared" si="0"/>
        <v>-105651733.77719116</v>
      </c>
      <c r="E5" s="6">
        <f t="shared" si="1"/>
        <v>1.1162288850126476E+16</v>
      </c>
    </row>
    <row r="6" spans="1:5" ht="24" x14ac:dyDescent="0.15">
      <c r="A6" s="6">
        <v>4</v>
      </c>
      <c r="B6" s="6">
        <v>69839625169.491745</v>
      </c>
      <c r="C6" s="6">
        <v>70262607071.618332</v>
      </c>
      <c r="D6" s="6">
        <f t="shared" si="0"/>
        <v>422981902.12658691</v>
      </c>
      <c r="E6" s="6">
        <f t="shared" si="1"/>
        <v>1.7891368952662554E+17</v>
      </c>
    </row>
    <row r="7" spans="1:5" ht="24" x14ac:dyDescent="0.15">
      <c r="A7" s="6">
        <v>5</v>
      </c>
      <c r="B7" s="6">
        <v>69708507652.027588</v>
      </c>
      <c r="C7" s="6">
        <v>70262607071.618332</v>
      </c>
      <c r="D7" s="6">
        <f t="shared" si="0"/>
        <v>554099419.59074402</v>
      </c>
      <c r="E7" s="6">
        <f t="shared" si="1"/>
        <v>3.0702616679079942E+17</v>
      </c>
    </row>
    <row r="8" spans="1:5" ht="24" x14ac:dyDescent="0.15">
      <c r="A8" s="6" t="s">
        <v>31</v>
      </c>
      <c r="B8" s="6"/>
      <c r="C8" s="6"/>
      <c r="D8" s="6"/>
      <c r="E8" s="6">
        <f>SUM(E3:E7)</f>
        <v>9.7512253167883059E+17</v>
      </c>
    </row>
    <row r="9" spans="1:5" ht="24" x14ac:dyDescent="0.15">
      <c r="A9" s="6"/>
      <c r="B9" s="6"/>
      <c r="C9" s="6"/>
      <c r="D9" s="6"/>
      <c r="E9" s="6"/>
    </row>
    <row r="10" spans="1:5" ht="24" x14ac:dyDescent="0.15">
      <c r="A10" s="6"/>
      <c r="B10" s="7" t="s">
        <v>32</v>
      </c>
      <c r="C10" s="6">
        <f>((1/20)*E8)^(1/2)</f>
        <v>220807895.2029151</v>
      </c>
      <c r="D10" s="6"/>
      <c r="E10" s="6"/>
    </row>
    <row r="12" spans="1:5" x14ac:dyDescent="0.15">
      <c r="B12" s="13" t="s">
        <v>34</v>
      </c>
      <c r="C12" s="14"/>
      <c r="D12" s="14"/>
      <c r="E12" s="14"/>
    </row>
    <row r="13" spans="1:5" x14ac:dyDescent="0.15">
      <c r="B13" s="14"/>
      <c r="C13" s="14"/>
      <c r="D13" s="14"/>
      <c r="E13" s="14"/>
    </row>
    <row r="14" spans="1:5" x14ac:dyDescent="0.15">
      <c r="B14" s="14"/>
      <c r="C14" s="14"/>
      <c r="D14" s="14"/>
      <c r="E14" s="14"/>
    </row>
  </sheetData>
  <mergeCells count="1">
    <mergeCell ref="B12:E14"/>
  </mergeCells>
  <phoneticPr fontId="2"/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8" sqref="B28"/>
    </sheetView>
  </sheetViews>
  <sheetFormatPr defaultRowHeight="13.5" x14ac:dyDescent="0.15"/>
  <cols>
    <col min="1" max="1" width="16" bestFit="1" customWidth="1"/>
    <col min="2" max="2" width="25.5" bestFit="1" customWidth="1"/>
    <col min="3" max="3" width="22.5" bestFit="1" customWidth="1"/>
    <col min="4" max="4" width="24.375" bestFit="1" customWidth="1"/>
    <col min="5" max="5" width="22.5" bestFit="1" customWidth="1"/>
  </cols>
  <sheetData>
    <row r="1" spans="1:5" ht="24" x14ac:dyDescent="0.15">
      <c r="A1" s="6"/>
      <c r="B1" s="6"/>
      <c r="C1" s="6"/>
      <c r="D1" s="6"/>
      <c r="E1" s="6"/>
    </row>
    <row r="2" spans="1:5" ht="24" x14ac:dyDescent="0.15">
      <c r="A2" s="6" t="s">
        <v>24</v>
      </c>
      <c r="B2" s="6" t="s">
        <v>35</v>
      </c>
      <c r="C2" s="6" t="s">
        <v>36</v>
      </c>
      <c r="D2" s="6" t="s">
        <v>27</v>
      </c>
      <c r="E2" s="6" t="s">
        <v>28</v>
      </c>
    </row>
    <row r="3" spans="1:5" ht="24" x14ac:dyDescent="0.15">
      <c r="A3" s="6">
        <v>1</v>
      </c>
      <c r="B3" s="6">
        <v>27678638192.391994</v>
      </c>
      <c r="C3" s="6">
        <v>30361535940.501781</v>
      </c>
      <c r="D3" s="6">
        <f>C3-B3</f>
        <v>2682897748.109787</v>
      </c>
      <c r="E3" s="6">
        <f>D3^2</f>
        <v>7.1979403268125665E+18</v>
      </c>
    </row>
    <row r="4" spans="1:5" ht="24" x14ac:dyDescent="0.15">
      <c r="A4" s="6">
        <v>2</v>
      </c>
      <c r="B4" s="6">
        <v>30161765779.888874</v>
      </c>
      <c r="C4" s="6">
        <v>30361535940.501781</v>
      </c>
      <c r="D4" s="6">
        <f t="shared" ref="D4:D7" si="0">C4-B4</f>
        <v>199770160.61290741</v>
      </c>
      <c r="E4" s="6">
        <f t="shared" ref="E4:E7" si="1">D4^2</f>
        <v>3.9908117071306824E+16</v>
      </c>
    </row>
    <row r="5" spans="1:5" ht="24" x14ac:dyDescent="0.15">
      <c r="A5" s="6">
        <v>3</v>
      </c>
      <c r="B5" s="6">
        <v>30826361739.499283</v>
      </c>
      <c r="C5" s="6">
        <v>30361535940.501781</v>
      </c>
      <c r="D5" s="6">
        <f t="shared" si="0"/>
        <v>-464825798.99750137</v>
      </c>
      <c r="E5" s="6">
        <f t="shared" si="1"/>
        <v>2.1606302341366554E+17</v>
      </c>
    </row>
    <row r="6" spans="1:5" ht="24" x14ac:dyDescent="0.15">
      <c r="A6" s="6">
        <v>4</v>
      </c>
      <c r="B6" s="6">
        <v>31889438588.342731</v>
      </c>
      <c r="C6" s="6">
        <v>30361535940.501781</v>
      </c>
      <c r="D6" s="6">
        <f t="shared" si="0"/>
        <v>-1527902647.84095</v>
      </c>
      <c r="E6" s="6">
        <f t="shared" si="1"/>
        <v>2.3344865012793861E+18</v>
      </c>
    </row>
    <row r="7" spans="1:5" ht="24" x14ac:dyDescent="0.15">
      <c r="A7" s="6">
        <v>5</v>
      </c>
      <c r="B7" s="6">
        <v>31251475402.386047</v>
      </c>
      <c r="C7" s="6">
        <v>30361535940.501781</v>
      </c>
      <c r="D7" s="6">
        <f t="shared" si="0"/>
        <v>-889939461.8842659</v>
      </c>
      <c r="E7" s="6">
        <f t="shared" si="1"/>
        <v>7.919922458188567E+17</v>
      </c>
    </row>
    <row r="8" spans="1:5" ht="24" x14ac:dyDescent="0.15">
      <c r="A8" s="6" t="s">
        <v>31</v>
      </c>
      <c r="B8" s="6"/>
      <c r="C8" s="6"/>
      <c r="D8" s="6"/>
      <c r="E8" s="6">
        <f>SUM(E3:E7)</f>
        <v>1.0580390214395783E+19</v>
      </c>
    </row>
    <row r="9" spans="1:5" ht="24" x14ac:dyDescent="0.15">
      <c r="A9" s="6"/>
      <c r="B9" s="6"/>
      <c r="C9" s="6"/>
      <c r="D9" s="6"/>
      <c r="E9" s="6"/>
    </row>
    <row r="10" spans="1:5" ht="24" x14ac:dyDescent="0.15">
      <c r="A10" s="6"/>
      <c r="B10" s="7" t="s">
        <v>32</v>
      </c>
      <c r="C10" s="6">
        <f>((1/20)*E8)^(1/2)</f>
        <v>727337274.39186645</v>
      </c>
      <c r="D10" s="6"/>
      <c r="E10" s="6"/>
    </row>
    <row r="12" spans="1:5" x14ac:dyDescent="0.15">
      <c r="B12" s="13" t="s">
        <v>37</v>
      </c>
      <c r="C12" s="14"/>
      <c r="D12" s="14"/>
      <c r="E12" s="14"/>
    </row>
    <row r="13" spans="1:5" x14ac:dyDescent="0.15">
      <c r="B13" s="14"/>
      <c r="C13" s="14"/>
      <c r="D13" s="14"/>
      <c r="E13" s="14"/>
    </row>
    <row r="14" spans="1:5" x14ac:dyDescent="0.15">
      <c r="B14" s="14"/>
      <c r="C14" s="14"/>
      <c r="D14" s="14"/>
      <c r="E14" s="14"/>
    </row>
  </sheetData>
  <mergeCells count="1">
    <mergeCell ref="B12:E14"/>
  </mergeCells>
  <phoneticPr fontId="2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グラフ</vt:lpstr>
      </vt:variant>
      <vt:variant>
        <vt:i4>2</vt:i4>
      </vt:variant>
    </vt:vector>
  </HeadingPairs>
  <TitlesOfParts>
    <vt:vector size="14" baseType="lpstr">
      <vt:lpstr>銅ヤング率</vt:lpstr>
      <vt:lpstr>真鋳ヤング率 </vt:lpstr>
      <vt:lpstr>鉄ヤング率</vt:lpstr>
      <vt:lpstr>銅剛性率</vt:lpstr>
      <vt:lpstr>真鋳剛性率 </vt:lpstr>
      <vt:lpstr>鉄剛性率 </vt:lpstr>
      <vt:lpstr>銅ヤング偏差</vt:lpstr>
      <vt:lpstr>真鋳ヤング偏差 </vt:lpstr>
      <vt:lpstr>銅剛性偏差  </vt:lpstr>
      <vt:lpstr>真鋳剛性偏差   </vt:lpstr>
      <vt:lpstr>鉄剛性偏差   </vt:lpstr>
      <vt:lpstr>グラフ用データ</vt:lpstr>
      <vt:lpstr>剛性率グラフ</vt:lpstr>
      <vt:lpstr>ヤング率グラフ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takazawa</dc:creator>
  <cp:lastModifiedBy>ua459423</cp:lastModifiedBy>
  <cp:lastPrinted>2013-06-06T17:12:49Z</cp:lastPrinted>
  <dcterms:created xsi:type="dcterms:W3CDTF">2013-06-06T12:21:16Z</dcterms:created>
  <dcterms:modified xsi:type="dcterms:W3CDTF">2013-06-10T05:14:56Z</dcterms:modified>
</cp:coreProperties>
</file>