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2 オシロスコープ\実験データ\"/>
    </mc:Choice>
  </mc:AlternateContent>
  <bookViews>
    <workbookView xWindow="120" yWindow="60" windowWidth="13850" windowHeight="96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6" i="1" l="1"/>
  <c r="G6" i="1" s="1"/>
  <c r="H6" i="1" s="1"/>
  <c r="N6" i="1"/>
  <c r="R6" i="1"/>
  <c r="Q6" i="1" s="1"/>
  <c r="Q19" i="1" s="1"/>
  <c r="U6" i="1"/>
  <c r="V6" i="1" s="1"/>
  <c r="F7" i="1"/>
  <c r="G7" i="1"/>
  <c r="H7" i="1"/>
  <c r="E34" i="1" s="1"/>
  <c r="G34" i="1" s="1"/>
  <c r="H34" i="1" s="1"/>
  <c r="N7" i="1"/>
  <c r="R7" i="1"/>
  <c r="Q7" i="1" s="1"/>
  <c r="Q20" i="1" s="1"/>
  <c r="U7" i="1"/>
  <c r="V7" i="1" s="1"/>
  <c r="F8" i="1"/>
  <c r="G8" i="1"/>
  <c r="H8" i="1"/>
  <c r="E35" i="1" s="1"/>
  <c r="G35" i="1" s="1"/>
  <c r="H35" i="1" s="1"/>
  <c r="N8" i="1"/>
  <c r="R8" i="1"/>
  <c r="Q8" i="1" s="1"/>
  <c r="Q21" i="1" s="1"/>
  <c r="U8" i="1"/>
  <c r="V8" i="1" s="1"/>
  <c r="F9" i="1"/>
  <c r="G9" i="1"/>
  <c r="H9" i="1"/>
  <c r="E36" i="1" s="1"/>
  <c r="G36" i="1" s="1"/>
  <c r="H36" i="1" s="1"/>
  <c r="N9" i="1"/>
  <c r="R9" i="1"/>
  <c r="Q9" i="1" s="1"/>
  <c r="Q22" i="1" s="1"/>
  <c r="U9" i="1"/>
  <c r="V9" i="1" s="1"/>
  <c r="F10" i="1"/>
  <c r="G10" i="1"/>
  <c r="H10" i="1"/>
  <c r="E37" i="1" s="1"/>
  <c r="G37" i="1" s="1"/>
  <c r="H37" i="1" s="1"/>
  <c r="N10" i="1"/>
  <c r="R10" i="1"/>
  <c r="Q10" i="1" s="1"/>
  <c r="Q23" i="1" s="1"/>
  <c r="U10" i="1"/>
  <c r="V10" i="1" s="1"/>
  <c r="F11" i="1"/>
  <c r="G11" i="1"/>
  <c r="H11" i="1"/>
  <c r="E38" i="1" s="1"/>
  <c r="G38" i="1" s="1"/>
  <c r="H38" i="1" s="1"/>
  <c r="N11" i="1"/>
  <c r="R11" i="1"/>
  <c r="Q11" i="1" s="1"/>
  <c r="Q24" i="1" s="1"/>
  <c r="U11" i="1"/>
  <c r="V11" i="1" s="1"/>
  <c r="F12" i="1"/>
  <c r="G12" i="1"/>
  <c r="H12" i="1"/>
  <c r="E39" i="1" s="1"/>
  <c r="G39" i="1" s="1"/>
  <c r="H39" i="1" s="1"/>
  <c r="N12" i="1"/>
  <c r="R12" i="1"/>
  <c r="Q12" i="1" s="1"/>
  <c r="Q25" i="1" s="1"/>
  <c r="U12" i="1"/>
  <c r="V12" i="1" s="1"/>
  <c r="F13" i="1"/>
  <c r="G13" i="1"/>
  <c r="H13" i="1"/>
  <c r="E40" i="1" s="1"/>
  <c r="G40" i="1" s="1"/>
  <c r="H40" i="1" s="1"/>
  <c r="N13" i="1"/>
  <c r="R13" i="1"/>
  <c r="Q13" i="1" s="1"/>
  <c r="Q26" i="1" s="1"/>
  <c r="U13" i="1"/>
  <c r="V13" i="1" s="1"/>
  <c r="F14" i="1"/>
  <c r="G14" i="1"/>
  <c r="H14" i="1"/>
  <c r="E41" i="1" s="1"/>
  <c r="G41" i="1" s="1"/>
  <c r="H41" i="1" s="1"/>
  <c r="N14" i="1"/>
  <c r="R14" i="1"/>
  <c r="Q14" i="1" s="1"/>
  <c r="Q27" i="1" s="1"/>
  <c r="U14" i="1"/>
  <c r="V14" i="1" s="1"/>
  <c r="F15" i="1"/>
  <c r="G15" i="1"/>
  <c r="H15" i="1"/>
  <c r="N15" i="1"/>
  <c r="R15" i="1"/>
  <c r="Q15" i="1" s="1"/>
  <c r="Q28" i="1" s="1"/>
  <c r="U15" i="1"/>
  <c r="V15" i="1" s="1"/>
  <c r="F16" i="1"/>
  <c r="J19" i="1"/>
  <c r="K19" i="1"/>
  <c r="L19" i="1" s="1"/>
  <c r="M19" i="1" s="1"/>
  <c r="L30" i="1" s="1"/>
  <c r="O19" i="1"/>
  <c r="P19" i="1"/>
  <c r="J20" i="1"/>
  <c r="K20" i="1" s="1"/>
  <c r="L20" i="1" s="1"/>
  <c r="M20" i="1" s="1"/>
  <c r="L31" i="1" s="1"/>
  <c r="O20" i="1"/>
  <c r="P20" i="1" s="1"/>
  <c r="J21" i="1"/>
  <c r="K21" i="1"/>
  <c r="L21" i="1" s="1"/>
  <c r="M21" i="1" s="1"/>
  <c r="L32" i="1" s="1"/>
  <c r="O21" i="1"/>
  <c r="P21" i="1"/>
  <c r="N32" i="1" s="1"/>
  <c r="G22" i="1"/>
  <c r="H22" i="1" s="1"/>
  <c r="J22" i="1"/>
  <c r="K22" i="1" s="1"/>
  <c r="L22" i="1" s="1"/>
  <c r="M22" i="1" s="1"/>
  <c r="L33" i="1" s="1"/>
  <c r="O22" i="1"/>
  <c r="P22" i="1" s="1"/>
  <c r="G23" i="1"/>
  <c r="H23" i="1"/>
  <c r="J23" i="1"/>
  <c r="K23" i="1"/>
  <c r="L23" i="1" s="1"/>
  <c r="M23" i="1" s="1"/>
  <c r="L34" i="1" s="1"/>
  <c r="O23" i="1"/>
  <c r="P23" i="1"/>
  <c r="G24" i="1"/>
  <c r="H24" i="1" s="1"/>
  <c r="J24" i="1"/>
  <c r="K24" i="1" s="1"/>
  <c r="L24" i="1" s="1"/>
  <c r="M24" i="1" s="1"/>
  <c r="L35" i="1" s="1"/>
  <c r="O24" i="1"/>
  <c r="P24" i="1" s="1"/>
  <c r="G25" i="1"/>
  <c r="H25" i="1"/>
  <c r="J25" i="1"/>
  <c r="K25" i="1"/>
  <c r="L25" i="1" s="1"/>
  <c r="M25" i="1" s="1"/>
  <c r="L36" i="1" s="1"/>
  <c r="O25" i="1"/>
  <c r="P25" i="1"/>
  <c r="N36" i="1" s="1"/>
  <c r="G26" i="1"/>
  <c r="H26" i="1" s="1"/>
  <c r="J26" i="1"/>
  <c r="K26" i="1" s="1"/>
  <c r="L26" i="1" s="1"/>
  <c r="M26" i="1" s="1"/>
  <c r="L37" i="1" s="1"/>
  <c r="O26" i="1"/>
  <c r="P26" i="1" s="1"/>
  <c r="G27" i="1"/>
  <c r="H27" i="1"/>
  <c r="J27" i="1"/>
  <c r="K27" i="1"/>
  <c r="L27" i="1" s="1"/>
  <c r="M27" i="1" s="1"/>
  <c r="L38" i="1" s="1"/>
  <c r="O27" i="1"/>
  <c r="P27" i="1"/>
  <c r="G28" i="1"/>
  <c r="H28" i="1" s="1"/>
  <c r="J28" i="1"/>
  <c r="K28" i="1" s="1"/>
  <c r="L28" i="1" s="1"/>
  <c r="M28" i="1" s="1"/>
  <c r="L39" i="1" s="1"/>
  <c r="O28" i="1"/>
  <c r="P28" i="1" s="1"/>
  <c r="G29" i="1"/>
  <c r="H29" i="1"/>
  <c r="G30" i="1"/>
  <c r="H30" i="1"/>
  <c r="J30" i="1"/>
  <c r="K30" i="1"/>
  <c r="N30" i="1"/>
  <c r="G31" i="1"/>
  <c r="H31" i="1" s="1"/>
  <c r="J31" i="1"/>
  <c r="O42" i="1" s="1"/>
  <c r="K31" i="1"/>
  <c r="J32" i="1"/>
  <c r="K32" i="1"/>
  <c r="J33" i="1"/>
  <c r="K33" i="1"/>
  <c r="J34" i="1"/>
  <c r="K34" i="1"/>
  <c r="N34" i="1"/>
  <c r="J35" i="1"/>
  <c r="K35" i="1"/>
  <c r="J36" i="1"/>
  <c r="K36" i="1"/>
  <c r="J37" i="1"/>
  <c r="K37" i="1"/>
  <c r="J38" i="1"/>
  <c r="K38" i="1"/>
  <c r="N38" i="1"/>
  <c r="J39" i="1"/>
  <c r="K39" i="1"/>
  <c r="O41" i="1"/>
  <c r="P41" i="1"/>
  <c r="E42" i="1"/>
  <c r="G42" i="1" s="1"/>
  <c r="H42" i="1" s="1"/>
  <c r="O43" i="1"/>
  <c r="P43" i="1"/>
  <c r="O44" i="1"/>
  <c r="O45" i="1"/>
  <c r="P45" i="1"/>
  <c r="O46" i="1"/>
  <c r="O47" i="1"/>
  <c r="P47" i="1"/>
  <c r="O48" i="1"/>
  <c r="O49" i="1"/>
  <c r="P49" i="1"/>
  <c r="O50" i="1"/>
  <c r="Q49" i="1" l="1"/>
  <c r="M38" i="1"/>
  <c r="M36" i="1"/>
  <c r="Q47" i="1"/>
  <c r="Q45" i="1"/>
  <c r="M34" i="1"/>
  <c r="M32" i="1"/>
  <c r="Q43" i="1"/>
  <c r="Q41" i="1"/>
  <c r="M30" i="1"/>
  <c r="N33" i="1"/>
  <c r="P44" i="1"/>
  <c r="V16" i="1"/>
  <c r="N39" i="1"/>
  <c r="P50" i="1"/>
  <c r="N37" i="1"/>
  <c r="P48" i="1"/>
  <c r="H32" i="1"/>
  <c r="N35" i="1"/>
  <c r="P46" i="1"/>
  <c r="N31" i="1"/>
  <c r="P42" i="1"/>
  <c r="Q50" i="1"/>
  <c r="M39" i="1"/>
  <c r="M37" i="1"/>
  <c r="Q48" i="1"/>
  <c r="M35" i="1"/>
  <c r="Q46" i="1"/>
  <c r="M33" i="1"/>
  <c r="Q44" i="1"/>
  <c r="M31" i="1"/>
  <c r="Q42" i="1"/>
  <c r="H16" i="1"/>
  <c r="E33" i="1"/>
  <c r="G33" i="1" s="1"/>
  <c r="H33" i="1" s="1"/>
  <c r="H43" i="1" s="1"/>
</calcChain>
</file>

<file path=xl/sharedStrings.xml><?xml version="1.0" encoding="utf-8"?>
<sst xmlns="http://schemas.openxmlformats.org/spreadsheetml/2006/main" count="29" uniqueCount="28">
  <si>
    <t>測定回数</t>
    <rPh sb="0" eb="2">
      <t>ソクテイ</t>
    </rPh>
    <rPh sb="2" eb="4">
      <t>カイスウ</t>
    </rPh>
    <phoneticPr fontId="1"/>
  </si>
  <si>
    <t>平均</t>
    <rPh sb="0" eb="2">
      <t>ヘイキン</t>
    </rPh>
    <phoneticPr fontId="1"/>
  </si>
  <si>
    <r>
      <t>L</t>
    </r>
    <r>
      <rPr>
        <b/>
        <sz val="8"/>
        <rFont val="ＭＳ Ｐゴシック"/>
        <family val="3"/>
        <charset val="128"/>
      </rPr>
      <t>1</t>
    </r>
    <r>
      <rPr>
        <b/>
        <sz val="11"/>
        <rFont val="ＭＳ Ｐゴシック"/>
        <family val="3"/>
        <charset val="128"/>
      </rPr>
      <t>（初期位置）[cm]</t>
    </r>
    <rPh sb="3" eb="5">
      <t>ショキ</t>
    </rPh>
    <rPh sb="5" eb="7">
      <t>イチ</t>
    </rPh>
    <phoneticPr fontId="1"/>
  </si>
  <si>
    <r>
      <t>L</t>
    </r>
    <r>
      <rPr>
        <b/>
        <sz val="8"/>
        <rFont val="ＭＳ Ｐゴシック"/>
        <family val="3"/>
        <charset val="128"/>
      </rPr>
      <t>2</t>
    </r>
    <r>
      <rPr>
        <b/>
        <sz val="11"/>
        <rFont val="ＭＳ Ｐゴシック"/>
        <family val="3"/>
        <charset val="128"/>
      </rPr>
      <t>（移動後の位置）[cm]</t>
    </r>
    <rPh sb="3" eb="6">
      <t>イドウゴ</t>
    </rPh>
    <rPh sb="7" eb="9">
      <t>イチ</t>
    </rPh>
    <phoneticPr fontId="1"/>
  </si>
  <si>
    <t>L （=L2ーL1） [cm]</t>
    <phoneticPr fontId="1"/>
  </si>
  <si>
    <t>波長λ [m]</t>
    <rPh sb="0" eb="2">
      <t>ハチョウ</t>
    </rPh>
    <phoneticPr fontId="1"/>
  </si>
  <si>
    <t>音速 v [m/s]</t>
    <rPh sb="0" eb="2">
      <t>オンソク</t>
    </rPh>
    <phoneticPr fontId="1"/>
  </si>
  <si>
    <r>
      <t xml:space="preserve">f </t>
    </r>
    <r>
      <rPr>
        <b/>
        <sz val="9"/>
        <rFont val="ＭＳ Ｐゴシック"/>
        <family val="3"/>
        <charset val="128"/>
      </rPr>
      <t>（おおよその値）</t>
    </r>
    <r>
      <rPr>
        <b/>
        <sz val="11"/>
        <rFont val="ＭＳ Ｐゴシック"/>
        <family val="3"/>
        <charset val="128"/>
      </rPr>
      <t xml:space="preserve"> [Hz]</t>
    </r>
    <rPh sb="8" eb="9">
      <t>アタイ</t>
    </rPh>
    <phoneticPr fontId="1"/>
  </si>
  <si>
    <r>
      <t xml:space="preserve">f  </t>
    </r>
    <r>
      <rPr>
        <b/>
        <sz val="9"/>
        <rFont val="ＭＳ Ｐゴシック"/>
        <family val="3"/>
        <charset val="128"/>
      </rPr>
      <t>（正確な値）</t>
    </r>
    <r>
      <rPr>
        <b/>
        <sz val="11"/>
        <rFont val="ＭＳ Ｐゴシック"/>
        <family val="3"/>
        <charset val="128"/>
      </rPr>
      <t xml:space="preserve"> [Hz]</t>
    </r>
    <rPh sb="4" eb="6">
      <t>セイカク</t>
    </rPh>
    <rPh sb="7" eb="8">
      <t>アタイ</t>
    </rPh>
    <phoneticPr fontId="1"/>
  </si>
  <si>
    <r>
      <t>V</t>
    </r>
    <r>
      <rPr>
        <b/>
        <sz val="8"/>
        <rFont val="ＭＳ Ｐゴシック"/>
        <family val="3"/>
        <charset val="128"/>
      </rPr>
      <t>I</t>
    </r>
    <r>
      <rPr>
        <b/>
        <sz val="11"/>
        <rFont val="ＭＳ Ｐゴシック"/>
        <family val="3"/>
        <charset val="128"/>
      </rPr>
      <t xml:space="preserve"> [V]</t>
    </r>
    <phoneticPr fontId="1"/>
  </si>
  <si>
    <r>
      <t>V</t>
    </r>
    <r>
      <rPr>
        <b/>
        <sz val="8"/>
        <rFont val="ＭＳ Ｐゴシック"/>
        <family val="3"/>
        <charset val="128"/>
      </rPr>
      <t>O</t>
    </r>
    <r>
      <rPr>
        <b/>
        <sz val="11"/>
        <rFont val="ＭＳ Ｐゴシック"/>
        <family val="3"/>
        <charset val="128"/>
      </rPr>
      <t xml:space="preserve"> [V]</t>
    </r>
    <phoneticPr fontId="1"/>
  </si>
  <si>
    <t>位相差 Δφ [rad]</t>
    <rPh sb="0" eb="3">
      <t>イソウサ</t>
    </rPh>
    <phoneticPr fontId="1"/>
  </si>
  <si>
    <t>2b       [マス]</t>
    <phoneticPr fontId="1"/>
  </si>
  <si>
    <t>2c        [マス]</t>
    <phoneticPr fontId="1"/>
  </si>
  <si>
    <r>
      <t>V</t>
    </r>
    <r>
      <rPr>
        <b/>
        <sz val="8"/>
        <rFont val="ＭＳ Ｐゴシック"/>
        <family val="3"/>
        <charset val="128"/>
      </rPr>
      <t>O</t>
    </r>
    <r>
      <rPr>
        <b/>
        <sz val="11"/>
        <rFont val="ＭＳ Ｐゴシック"/>
        <family val="3"/>
        <charset val="128"/>
      </rPr>
      <t>/V</t>
    </r>
    <r>
      <rPr>
        <b/>
        <sz val="8"/>
        <rFont val="ＭＳ Ｐゴシック"/>
        <family val="3"/>
        <charset val="128"/>
      </rPr>
      <t xml:space="preserve">I      </t>
    </r>
    <phoneticPr fontId="1"/>
  </si>
  <si>
    <t>Ｌ  [cm]</t>
    <phoneticPr fontId="1"/>
  </si>
  <si>
    <t>平均値[cm]</t>
    <rPh sb="0" eb="3">
      <t>ヘイキンチ</t>
    </rPh>
    <phoneticPr fontId="1"/>
  </si>
  <si>
    <t>残差[cm]</t>
    <rPh sb="0" eb="1">
      <t>ザン</t>
    </rPh>
    <rPh sb="1" eb="2">
      <t>サ</t>
    </rPh>
    <phoneticPr fontId="1"/>
  </si>
  <si>
    <t>残差の2乗</t>
    <rPh sb="0" eb="1">
      <t>ザン</t>
    </rPh>
    <rPh sb="1" eb="2">
      <t>サ</t>
    </rPh>
    <rPh sb="4" eb="5">
      <t>ジョウ</t>
    </rPh>
    <phoneticPr fontId="1"/>
  </si>
  <si>
    <t xml:space="preserve">  Ｌ  [cm]</t>
    <phoneticPr fontId="1"/>
  </si>
  <si>
    <t>残差[cm]</t>
    <rPh sb="0" eb="1">
      <t>ザン</t>
    </rPh>
    <rPh sb="1" eb="2">
      <t>サ</t>
    </rPh>
    <phoneticPr fontId="1"/>
  </si>
  <si>
    <t>残差の2乗[c㎡]</t>
    <rPh sb="0" eb="1">
      <t>ザン</t>
    </rPh>
    <rPh sb="1" eb="2">
      <t>サ</t>
    </rPh>
    <rPh sb="4" eb="5">
      <t>ジョウ</t>
    </rPh>
    <phoneticPr fontId="1"/>
  </si>
  <si>
    <t>合計</t>
    <rPh sb="0" eb="2">
      <t>ゴウケイ</t>
    </rPh>
    <phoneticPr fontId="1"/>
  </si>
  <si>
    <r>
      <t>V</t>
    </r>
    <r>
      <rPr>
        <b/>
        <sz val="8"/>
        <rFont val="ＭＳ Ｐゴシック"/>
        <family val="3"/>
        <charset val="128"/>
      </rPr>
      <t>O</t>
    </r>
    <r>
      <rPr>
        <b/>
        <sz val="11"/>
        <rFont val="ＭＳ Ｐゴシック"/>
        <family val="3"/>
        <charset val="128"/>
      </rPr>
      <t>/V</t>
    </r>
    <r>
      <rPr>
        <b/>
        <sz val="8"/>
        <rFont val="ＭＳ Ｐゴシック"/>
        <family val="3"/>
        <charset val="128"/>
      </rPr>
      <t xml:space="preserve">I </t>
    </r>
    <r>
      <rPr>
        <b/>
        <sz val="11"/>
        <rFont val="ＭＳ Ｐゴシック"/>
        <family val="3"/>
        <charset val="128"/>
      </rPr>
      <t>　　（測定値）</t>
    </r>
    <r>
      <rPr>
        <b/>
        <sz val="8"/>
        <rFont val="ＭＳ Ｐゴシック"/>
        <family val="3"/>
        <charset val="128"/>
      </rPr>
      <t xml:space="preserve">      </t>
    </r>
    <rPh sb="9" eb="12">
      <t>ソクテイチ</t>
    </rPh>
    <phoneticPr fontId="1"/>
  </si>
  <si>
    <t>周波　f 　  [Hz]</t>
    <rPh sb="0" eb="2">
      <t>シュウハスウ</t>
    </rPh>
    <phoneticPr fontId="1"/>
  </si>
  <si>
    <r>
      <t>V</t>
    </r>
    <r>
      <rPr>
        <b/>
        <sz val="8"/>
        <rFont val="ＭＳ Ｐゴシック"/>
        <family val="3"/>
        <charset val="128"/>
      </rPr>
      <t>O</t>
    </r>
    <r>
      <rPr>
        <b/>
        <sz val="11"/>
        <rFont val="ＭＳ Ｐゴシック"/>
        <family val="3"/>
        <charset val="128"/>
      </rPr>
      <t>/V</t>
    </r>
    <r>
      <rPr>
        <b/>
        <sz val="8"/>
        <rFont val="ＭＳ Ｐゴシック"/>
        <family val="3"/>
        <charset val="128"/>
      </rPr>
      <t xml:space="preserve">I </t>
    </r>
    <r>
      <rPr>
        <b/>
        <sz val="11"/>
        <rFont val="ＭＳ Ｐゴシック"/>
        <family val="3"/>
        <charset val="128"/>
      </rPr>
      <t>　　（理論値）</t>
    </r>
    <r>
      <rPr>
        <b/>
        <sz val="8"/>
        <rFont val="ＭＳ Ｐゴシック"/>
        <family val="3"/>
        <charset val="128"/>
      </rPr>
      <t xml:space="preserve">      </t>
    </r>
    <rPh sb="9" eb="11">
      <t>リロンチ</t>
    </rPh>
    <rPh sb="11" eb="12">
      <t>ソクテイチ</t>
    </rPh>
    <phoneticPr fontId="1"/>
  </si>
  <si>
    <t>位相差 Δφ （測定値） [rad]</t>
    <rPh sb="0" eb="3">
      <t>イソウサ</t>
    </rPh>
    <phoneticPr fontId="1"/>
  </si>
  <si>
    <t>位相差 Δφ 　（理論値） [rad]</t>
    <rPh sb="0" eb="3">
      <t>イソウサ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</si>
</sst>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 "/>
    <numFmt numFmtId="177" formatCode="0_ "/>
    <numFmt numFmtId="178" formatCode="0.000E+00"/>
    <numFmt numFmtId="179" formatCode="0.000_ "/>
    <numFmt numFmtId="180" formatCode="0.0_ "/>
    <numFmt numFmtId="181" formatCode="0.0"/>
    <numFmt numFmtId="182" formatCode="0.0E+00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79" fontId="2" fillId="0" borderId="8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181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81" fontId="2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76" fontId="2" fillId="0" borderId="14" xfId="0" applyNumberFormat="1" applyFont="1" applyBorder="1" applyAlignment="1">
      <alignment horizontal="center"/>
    </xf>
    <xf numFmtId="176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76" fontId="2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182" fontId="2" fillId="0" borderId="25" xfId="0" applyNumberFormat="1" applyFont="1" applyBorder="1" applyAlignment="1">
      <alignment horizontal="center"/>
    </xf>
    <xf numFmtId="182" fontId="2" fillId="0" borderId="26" xfId="0" applyNumberFormat="1" applyFont="1" applyBorder="1" applyAlignment="1">
      <alignment horizontal="center"/>
    </xf>
    <xf numFmtId="182" fontId="2" fillId="0" borderId="27" xfId="0" applyNumberFormat="1" applyFont="1" applyBorder="1" applyAlignment="1">
      <alignment horizontal="center"/>
    </xf>
    <xf numFmtId="181" fontId="2" fillId="0" borderId="1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177" fontId="2" fillId="0" borderId="25" xfId="0" applyNumberFormat="1" applyFont="1" applyBorder="1" applyAlignment="1">
      <alignment horizontal="center"/>
    </xf>
    <xf numFmtId="177" fontId="2" fillId="0" borderId="26" xfId="0" applyNumberFormat="1" applyFont="1" applyBorder="1" applyAlignment="1">
      <alignment horizontal="center"/>
    </xf>
    <xf numFmtId="177" fontId="2" fillId="0" borderId="33" xfId="0" applyNumberFormat="1" applyFont="1" applyBorder="1" applyAlignment="1">
      <alignment horizontal="center"/>
    </xf>
    <xf numFmtId="180" fontId="2" fillId="0" borderId="34" xfId="0" applyNumberFormat="1" applyFont="1" applyBorder="1" applyAlignment="1">
      <alignment horizontal="center"/>
    </xf>
    <xf numFmtId="11" fontId="2" fillId="0" borderId="19" xfId="0" applyNumberFormat="1" applyFont="1" applyBorder="1" applyAlignment="1">
      <alignment horizontal="center"/>
    </xf>
    <xf numFmtId="11" fontId="2" fillId="0" borderId="10" xfId="0" applyNumberFormat="1" applyFont="1" applyBorder="1" applyAlignment="1">
      <alignment horizontal="center"/>
    </xf>
    <xf numFmtId="11" fontId="2" fillId="0" borderId="35" xfId="0" applyNumberFormat="1" applyFont="1" applyBorder="1" applyAlignment="1">
      <alignment horizontal="center"/>
    </xf>
    <xf numFmtId="178" fontId="2" fillId="0" borderId="36" xfId="0" applyNumberFormat="1" applyFont="1" applyBorder="1" applyAlignment="1">
      <alignment horizontal="center"/>
    </xf>
    <xf numFmtId="179" fontId="0" fillId="0" borderId="0" xfId="0" applyNumberFormat="1"/>
    <xf numFmtId="177" fontId="0" fillId="0" borderId="0" xfId="0" applyNumberFormat="1"/>
    <xf numFmtId="179" fontId="2" fillId="0" borderId="1" xfId="0" applyNumberFormat="1" applyFont="1" applyBorder="1" applyAlignment="1">
      <alignment horizontal="center"/>
    </xf>
    <xf numFmtId="178" fontId="2" fillId="0" borderId="37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79" fontId="2" fillId="0" borderId="5" xfId="0" applyNumberFormat="1" applyFont="1" applyBorder="1" applyAlignment="1">
      <alignment horizontal="center"/>
    </xf>
    <xf numFmtId="178" fontId="2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178" fontId="2" fillId="0" borderId="41" xfId="0" applyNumberFormat="1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179" fontId="2" fillId="0" borderId="9" xfId="0" applyNumberFormat="1" applyFont="1" applyBorder="1" applyAlignment="1">
      <alignment horizontal="center"/>
    </xf>
    <xf numFmtId="178" fontId="2" fillId="0" borderId="43" xfId="0" applyNumberFormat="1" applyFont="1" applyBorder="1" applyAlignment="1">
      <alignment horizontal="center"/>
    </xf>
    <xf numFmtId="0" fontId="2" fillId="0" borderId="39" xfId="0" applyFont="1" applyBorder="1" applyAlignment="1">
      <alignment horizontal="center" vertical="center" wrapText="1"/>
    </xf>
    <xf numFmtId="176" fontId="2" fillId="0" borderId="18" xfId="0" applyNumberFormat="1" applyFont="1" applyBorder="1" applyAlignment="1">
      <alignment horizontal="center"/>
    </xf>
    <xf numFmtId="176" fontId="2" fillId="0" borderId="12" xfId="0" applyNumberFormat="1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45" xfId="0" applyNumberFormat="1" applyFont="1" applyBorder="1" applyAlignment="1">
      <alignment horizontal="center"/>
    </xf>
    <xf numFmtId="0" fontId="2" fillId="0" borderId="46" xfId="0" applyFont="1" applyBorder="1" applyAlignment="1">
      <alignment horizontal="center" vertical="center" wrapText="1"/>
    </xf>
    <xf numFmtId="182" fontId="2" fillId="0" borderId="18" xfId="0" applyNumberFormat="1" applyFont="1" applyBorder="1" applyAlignment="1">
      <alignment horizontal="center"/>
    </xf>
    <xf numFmtId="182" fontId="2" fillId="0" borderId="38" xfId="0" applyNumberFormat="1" applyFont="1" applyBorder="1" applyAlignment="1">
      <alignment horizontal="center"/>
    </xf>
    <xf numFmtId="182" fontId="2" fillId="0" borderId="12" xfId="0" applyNumberFormat="1" applyFont="1" applyBorder="1" applyAlignment="1">
      <alignment horizontal="center"/>
    </xf>
    <xf numFmtId="182" fontId="2" fillId="0" borderId="37" xfId="0" applyNumberFormat="1" applyFont="1" applyBorder="1" applyAlignment="1">
      <alignment horizontal="center"/>
    </xf>
    <xf numFmtId="182" fontId="2" fillId="0" borderId="13" xfId="0" applyNumberFormat="1" applyFont="1" applyBorder="1" applyAlignment="1">
      <alignment horizontal="center"/>
    </xf>
    <xf numFmtId="182" fontId="2" fillId="0" borderId="47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周波数と振幅比の関係</a:t>
            </a:r>
          </a:p>
        </c:rich>
      </c:tx>
      <c:layout>
        <c:manualLayout>
          <c:xMode val="edge"/>
          <c:yMode val="edge"/>
          <c:x val="0.3192098100629629"/>
          <c:y val="5.5336048476941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09085915293345"/>
          <c:y val="0.20751018178853048"/>
          <c:w val="0.60452123321658469"/>
          <c:h val="0.5909099462359106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Sheet1!$J$30:$J$39</c:f>
              <c:numCache>
                <c:formatCode>General</c:formatCode>
                <c:ptCount val="10"/>
                <c:pt idx="0">
                  <c:v>4878</c:v>
                </c:pt>
                <c:pt idx="1">
                  <c:v>4000</c:v>
                </c:pt>
                <c:pt idx="2">
                  <c:v>2941</c:v>
                </c:pt>
                <c:pt idx="3">
                  <c:v>2381</c:v>
                </c:pt>
                <c:pt idx="4">
                  <c:v>2000</c:v>
                </c:pt>
                <c:pt idx="5">
                  <c:v>980.4</c:v>
                </c:pt>
                <c:pt idx="6">
                  <c:v>877.2</c:v>
                </c:pt>
                <c:pt idx="7">
                  <c:v>781.3</c:v>
                </c:pt>
                <c:pt idx="8">
                  <c:v>694.4</c:v>
                </c:pt>
                <c:pt idx="9">
                  <c:v>595.20000000000005</c:v>
                </c:pt>
              </c:numCache>
            </c:numRef>
          </c:xVal>
          <c:yVal>
            <c:numRef>
              <c:f>Sheet1!$K$30:$K$39</c:f>
              <c:numCache>
                <c:formatCode>0.00_ </c:formatCode>
                <c:ptCount val="10"/>
                <c:pt idx="0">
                  <c:v>0.31097560975609756</c:v>
                </c:pt>
                <c:pt idx="1">
                  <c:v>0.38414634146341464</c:v>
                </c:pt>
                <c:pt idx="2">
                  <c:v>0.47560975609756101</c:v>
                </c:pt>
                <c:pt idx="3">
                  <c:v>0.57317073170731714</c:v>
                </c:pt>
                <c:pt idx="4">
                  <c:v>0.63095238095238093</c:v>
                </c:pt>
                <c:pt idx="5">
                  <c:v>0.83720930232558144</c:v>
                </c:pt>
                <c:pt idx="6">
                  <c:v>0.86046511627906985</c:v>
                </c:pt>
                <c:pt idx="7">
                  <c:v>0.88372093023255816</c:v>
                </c:pt>
                <c:pt idx="8">
                  <c:v>0.90697674418604657</c:v>
                </c:pt>
                <c:pt idx="9">
                  <c:v>0.93023255813953487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Sheet1!$J$30:$J$39</c:f>
              <c:numCache>
                <c:formatCode>General</c:formatCode>
                <c:ptCount val="10"/>
                <c:pt idx="0">
                  <c:v>4878</c:v>
                </c:pt>
                <c:pt idx="1">
                  <c:v>4000</c:v>
                </c:pt>
                <c:pt idx="2">
                  <c:v>2941</c:v>
                </c:pt>
                <c:pt idx="3">
                  <c:v>2381</c:v>
                </c:pt>
                <c:pt idx="4">
                  <c:v>2000</c:v>
                </c:pt>
                <c:pt idx="5">
                  <c:v>980.4</c:v>
                </c:pt>
                <c:pt idx="6">
                  <c:v>877.2</c:v>
                </c:pt>
                <c:pt idx="7">
                  <c:v>781.3</c:v>
                </c:pt>
                <c:pt idx="8">
                  <c:v>694.4</c:v>
                </c:pt>
                <c:pt idx="9">
                  <c:v>595.20000000000005</c:v>
                </c:pt>
              </c:numCache>
            </c:numRef>
          </c:xVal>
          <c:yVal>
            <c:numRef>
              <c:f>Sheet1!$L$30:$L$39</c:f>
              <c:numCache>
                <c:formatCode>0.00_ </c:formatCode>
                <c:ptCount val="10"/>
                <c:pt idx="0">
                  <c:v>0.31017865588502891</c:v>
                </c:pt>
                <c:pt idx="1">
                  <c:v>0.36969784757874125</c:v>
                </c:pt>
                <c:pt idx="2">
                  <c:v>0.47593810005391435</c:v>
                </c:pt>
                <c:pt idx="3">
                  <c:v>0.55571894601343508</c:v>
                </c:pt>
                <c:pt idx="4">
                  <c:v>0.62267699231039675</c:v>
                </c:pt>
                <c:pt idx="5">
                  <c:v>0.85142303830831401</c:v>
                </c:pt>
                <c:pt idx="6">
                  <c:v>0.87578620155962483</c:v>
                </c:pt>
                <c:pt idx="7">
                  <c:v>0.89766896805266716</c:v>
                </c:pt>
                <c:pt idx="8">
                  <c:v>0.91655928350008309</c:v>
                </c:pt>
                <c:pt idx="9">
                  <c:v>0.93664437737305128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735232"/>
        <c:axId val="232737192"/>
      </c:scatterChart>
      <c:valAx>
        <c:axId val="2327352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周波数 ｆ   </a:t>
                </a:r>
                <a:r>
                  <a:rPr lang="en-US" altLang="ja-JP"/>
                  <a:t>[1/s]</a:t>
                </a:r>
              </a:p>
            </c:rich>
          </c:tx>
          <c:layout>
            <c:manualLayout>
              <c:xMode val="edge"/>
              <c:yMode val="edge"/>
              <c:x val="0.38135685273008846"/>
              <c:y val="0.891305637967878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2737192"/>
        <c:crosses val="autoZero"/>
        <c:crossBetween val="midCat"/>
      </c:valAx>
      <c:valAx>
        <c:axId val="232737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振幅比 </a:t>
                </a:r>
                <a:r>
                  <a:rPr lang="en-US" altLang="ja-JP"/>
                  <a:t>VO/VI</a:t>
                </a:r>
              </a:p>
            </c:rich>
          </c:tx>
          <c:layout>
            <c:manualLayout>
              <c:xMode val="edge"/>
              <c:yMode val="edge"/>
              <c:x val="4.9435147576122572E-2"/>
              <c:y val="0.35770802765451448"/>
            </c:manualLayout>
          </c:layout>
          <c:overlay val="0"/>
          <c:spPr>
            <a:noFill/>
            <a:ln w="25400">
              <a:noFill/>
            </a:ln>
          </c:spPr>
        </c:title>
        <c:numFmt formatCode="0.0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27352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887210552141912"/>
          <c:y val="0.43675952547871655"/>
          <c:w val="0.13276868206158635"/>
          <c:h val="0.128458683964328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周波数と位相差の関係</a:t>
            </a:r>
          </a:p>
        </c:rich>
      </c:tx>
      <c:layout>
        <c:manualLayout>
          <c:xMode val="edge"/>
          <c:yMode val="edge"/>
          <c:x val="0.33632336089803011"/>
          <c:y val="3.6324805274274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47704928801336"/>
          <c:y val="0.18589753287423047"/>
          <c:w val="0.47533701673588252"/>
          <c:h val="0.6025644169026780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Sheet1!$O$41:$O$50</c:f>
              <c:numCache>
                <c:formatCode>General</c:formatCode>
                <c:ptCount val="10"/>
                <c:pt idx="0">
                  <c:v>4878</c:v>
                </c:pt>
                <c:pt idx="1">
                  <c:v>4000</c:v>
                </c:pt>
                <c:pt idx="2">
                  <c:v>2941</c:v>
                </c:pt>
                <c:pt idx="3">
                  <c:v>2381</c:v>
                </c:pt>
                <c:pt idx="4">
                  <c:v>2000</c:v>
                </c:pt>
                <c:pt idx="5">
                  <c:v>980.4</c:v>
                </c:pt>
                <c:pt idx="6">
                  <c:v>877.2</c:v>
                </c:pt>
                <c:pt idx="7">
                  <c:v>781.3</c:v>
                </c:pt>
                <c:pt idx="8">
                  <c:v>694.4</c:v>
                </c:pt>
                <c:pt idx="9">
                  <c:v>595.20000000000005</c:v>
                </c:pt>
              </c:numCache>
            </c:numRef>
          </c:xVal>
          <c:yVal>
            <c:numRef>
              <c:f>Sheet1!$P$41:$P$50</c:f>
              <c:numCache>
                <c:formatCode>General</c:formatCode>
                <c:ptCount val="10"/>
                <c:pt idx="0">
                  <c:v>1.2554153755097561</c:v>
                </c:pt>
                <c:pt idx="1">
                  <c:v>1.1921125187839394</c:v>
                </c:pt>
                <c:pt idx="2">
                  <c:v>1.074765948054677</c:v>
                </c:pt>
                <c:pt idx="3">
                  <c:v>0.98156883803389405</c:v>
                </c:pt>
                <c:pt idx="4">
                  <c:v>0.89863709311996143</c:v>
                </c:pt>
                <c:pt idx="5">
                  <c:v>0.5521037400972334</c:v>
                </c:pt>
                <c:pt idx="6">
                  <c:v>0.50373414835205899</c:v>
                </c:pt>
                <c:pt idx="7">
                  <c:v>0.45634538811690745</c:v>
                </c:pt>
                <c:pt idx="8">
                  <c:v>0.41140647089628513</c:v>
                </c:pt>
                <c:pt idx="9">
                  <c:v>0.35787190372467792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Sheet1!$O$41:$O$50</c:f>
              <c:numCache>
                <c:formatCode>General</c:formatCode>
                <c:ptCount val="10"/>
                <c:pt idx="0">
                  <c:v>4878</c:v>
                </c:pt>
                <c:pt idx="1">
                  <c:v>4000</c:v>
                </c:pt>
                <c:pt idx="2">
                  <c:v>2941</c:v>
                </c:pt>
                <c:pt idx="3">
                  <c:v>2381</c:v>
                </c:pt>
                <c:pt idx="4">
                  <c:v>2000</c:v>
                </c:pt>
                <c:pt idx="5">
                  <c:v>980.4</c:v>
                </c:pt>
                <c:pt idx="6">
                  <c:v>877.2</c:v>
                </c:pt>
                <c:pt idx="7">
                  <c:v>781.3</c:v>
                </c:pt>
                <c:pt idx="8">
                  <c:v>694.4</c:v>
                </c:pt>
                <c:pt idx="9">
                  <c:v>595.20000000000005</c:v>
                </c:pt>
              </c:numCache>
            </c:numRef>
          </c:xVal>
          <c:yVal>
            <c:numRef>
              <c:f>Sheet1!$Q$41:$Q$50</c:f>
              <c:numCache>
                <c:formatCode>General</c:formatCode>
                <c:ptCount val="10"/>
                <c:pt idx="0">
                  <c:v>1.2260951469962504</c:v>
                </c:pt>
                <c:pt idx="1">
                  <c:v>1.2096258984135002</c:v>
                </c:pt>
                <c:pt idx="2">
                  <c:v>1.0159852938148251</c:v>
                </c:pt>
                <c:pt idx="3">
                  <c:v>0.97212827395935419</c:v>
                </c:pt>
                <c:pt idx="4">
                  <c:v>0.90830375049589585</c:v>
                </c:pt>
                <c:pt idx="5">
                  <c:v>0.53927441231827966</c:v>
                </c:pt>
                <c:pt idx="6">
                  <c:v>0.49346939463332223</c:v>
                </c:pt>
                <c:pt idx="7">
                  <c:v>0.45103519130589786</c:v>
                </c:pt>
                <c:pt idx="8">
                  <c:v>0.41151684606748801</c:v>
                </c:pt>
                <c:pt idx="9">
                  <c:v>0.36520722129036676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736408"/>
        <c:axId val="232734056"/>
      </c:scatterChart>
      <c:valAx>
        <c:axId val="2327364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周波数 ｆ   </a:t>
                </a:r>
                <a:r>
                  <a:rPr lang="en-US" altLang="ja-JP"/>
                  <a:t>[1/s]</a:t>
                </a:r>
              </a:p>
            </c:rich>
          </c:tx>
          <c:layout>
            <c:manualLayout>
              <c:xMode val="edge"/>
              <c:yMode val="edge"/>
              <c:x val="0.27354300019706446"/>
              <c:y val="0.886752599342593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2734056"/>
        <c:crosses val="autoZero"/>
        <c:crossBetween val="midCat"/>
      </c:valAx>
      <c:valAx>
        <c:axId val="232734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位相差 </a:t>
                </a:r>
                <a:r>
                  <a:rPr lang="el-GR" altLang="ja-JP"/>
                  <a:t>Δφ [</a:t>
                </a:r>
                <a:r>
                  <a:rPr lang="en-US" altLang="ja-JP"/>
                  <a:t>rad]</a:t>
                </a:r>
              </a:p>
            </c:rich>
          </c:tx>
          <c:layout>
            <c:manualLayout>
              <c:xMode val="edge"/>
              <c:yMode val="edge"/>
              <c:x val="3.2884950843362945E-2"/>
              <c:y val="0.3034189617027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27364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09965623198133"/>
          <c:y val="0.35470103973703748"/>
          <c:w val="0.29745932808314662"/>
          <c:h val="0.267094156428492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40</xdr:row>
      <xdr:rowOff>6350</xdr:rowOff>
    </xdr:from>
    <xdr:to>
      <xdr:col>13</xdr:col>
      <xdr:colOff>107950</xdr:colOff>
      <xdr:row>59</xdr:row>
      <xdr:rowOff>82550</xdr:rowOff>
    </xdr:to>
    <xdr:graphicFrame macro="">
      <xdr:nvGraphicFramePr>
        <xdr:cNvPr id="1026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488950</xdr:colOff>
      <xdr:row>41</xdr:row>
      <xdr:rowOff>25400</xdr:rowOff>
    </xdr:from>
    <xdr:to>
      <xdr:col>19</xdr:col>
      <xdr:colOff>158750</xdr:colOff>
      <xdr:row>59</xdr:row>
      <xdr:rowOff>25400</xdr:rowOff>
    </xdr:to>
    <xdr:graphicFrame macro="">
      <xdr:nvGraphicFramePr>
        <xdr:cNvPr id="1028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50"/>
  <sheetViews>
    <sheetView tabSelected="1" topLeftCell="G15" workbookViewId="0">
      <selection activeCell="J29" sqref="J29:N39"/>
    </sheetView>
  </sheetViews>
  <sheetFormatPr defaultRowHeight="13"/>
  <cols>
    <col min="3" max="3" width="9.6328125" customWidth="1"/>
    <col min="4" max="4" width="13.453125" customWidth="1"/>
    <col min="5" max="5" width="17.26953125" customWidth="1"/>
    <col min="6" max="6" width="13.36328125" customWidth="1"/>
    <col min="7" max="7" width="10.453125" customWidth="1"/>
    <col min="8" max="8" width="9.453125" customWidth="1"/>
    <col min="9" max="9" width="12.453125" customWidth="1"/>
    <col min="10" max="10" width="12.26953125" customWidth="1"/>
    <col min="11" max="11" width="12.36328125" customWidth="1"/>
    <col min="12" max="12" width="11.453125" customWidth="1"/>
    <col min="13" max="14" width="14.26953125" customWidth="1"/>
    <col min="15" max="15" width="9.453125" customWidth="1"/>
    <col min="17" max="17" width="12.36328125" customWidth="1"/>
    <col min="18" max="18" width="11.26953125" customWidth="1"/>
    <col min="19" max="19" width="9.453125" customWidth="1"/>
    <col min="20" max="20" width="10.453125" customWidth="1"/>
    <col min="22" max="22" width="14.453125" customWidth="1"/>
  </cols>
  <sheetData>
    <row r="4" spans="3:22" ht="13.5" thickBot="1"/>
    <row r="5" spans="3:22" ht="26.5" thickBot="1">
      <c r="C5" s="38" t="s">
        <v>0</v>
      </c>
      <c r="D5" s="25" t="s">
        <v>2</v>
      </c>
      <c r="E5" s="8" t="s">
        <v>3</v>
      </c>
      <c r="F5" s="8" t="s">
        <v>4</v>
      </c>
      <c r="G5" s="26" t="s">
        <v>5</v>
      </c>
      <c r="H5" s="29" t="s">
        <v>6</v>
      </c>
      <c r="I5" s="34"/>
      <c r="J5" s="7" t="s">
        <v>7</v>
      </c>
      <c r="K5" s="26" t="s">
        <v>8</v>
      </c>
      <c r="L5" s="25" t="s">
        <v>9</v>
      </c>
      <c r="M5" s="26" t="s">
        <v>10</v>
      </c>
      <c r="N5" s="27" t="s">
        <v>14</v>
      </c>
      <c r="O5" s="25" t="s">
        <v>12</v>
      </c>
      <c r="P5" s="26" t="s">
        <v>13</v>
      </c>
      <c r="Q5" s="29" t="s">
        <v>11</v>
      </c>
      <c r="R5" s="12"/>
      <c r="S5" s="56" t="s">
        <v>19</v>
      </c>
      <c r="T5" s="57" t="s">
        <v>16</v>
      </c>
      <c r="U5" s="57" t="s">
        <v>20</v>
      </c>
      <c r="V5" s="58" t="s">
        <v>21</v>
      </c>
    </row>
    <row r="6" spans="3:22" ht="13.5" thickTop="1">
      <c r="C6" s="21">
        <v>1</v>
      </c>
      <c r="D6" s="22">
        <v>32.72</v>
      </c>
      <c r="E6" s="6">
        <v>41.61</v>
      </c>
      <c r="F6" s="6">
        <f>E6-D6</f>
        <v>8.89</v>
      </c>
      <c r="G6" s="45">
        <f>F6/10/100</f>
        <v>8.8900000000000003E-3</v>
      </c>
      <c r="H6" s="41">
        <f>40000*G6</f>
        <v>355.6</v>
      </c>
      <c r="I6" s="35"/>
      <c r="J6" s="5">
        <v>5000</v>
      </c>
      <c r="K6" s="23">
        <v>4878</v>
      </c>
      <c r="L6" s="22">
        <v>4.0999999999999996</v>
      </c>
      <c r="M6" s="23">
        <v>1.2749999999999999</v>
      </c>
      <c r="N6" s="24">
        <f>M6/L6</f>
        <v>0.31097560975609756</v>
      </c>
      <c r="O6" s="22">
        <v>5.0999999999999996</v>
      </c>
      <c r="P6" s="23">
        <v>4.8</v>
      </c>
      <c r="Q6" s="30">
        <f>ASIN(R6)</f>
        <v>1.2260951469962504</v>
      </c>
      <c r="R6">
        <f>P6/O6</f>
        <v>0.94117647058823528</v>
      </c>
      <c r="S6" s="5">
        <v>8.89</v>
      </c>
      <c r="T6" s="54">
        <v>8.9440000000000008</v>
      </c>
      <c r="U6" s="54">
        <f>T6-S6</f>
        <v>5.400000000000027E-2</v>
      </c>
      <c r="V6" s="55">
        <f>U6*U6</f>
        <v>2.9160000000000292E-3</v>
      </c>
    </row>
    <row r="7" spans="3:22">
      <c r="C7" s="20">
        <v>2</v>
      </c>
      <c r="D7" s="15">
        <v>31.43</v>
      </c>
      <c r="E7" s="3">
        <v>40.450000000000003</v>
      </c>
      <c r="F7" s="3">
        <f t="shared" ref="F7:F15" si="0">E7-D7</f>
        <v>9.0200000000000031</v>
      </c>
      <c r="G7" s="46">
        <f t="shared" ref="G7:G15" si="1">F7/10/100</f>
        <v>9.0200000000000037E-3</v>
      </c>
      <c r="H7" s="42">
        <f t="shared" ref="H7:H15" si="2">40000*G7</f>
        <v>360.80000000000013</v>
      </c>
      <c r="I7" s="35"/>
      <c r="J7" s="2">
        <v>4000</v>
      </c>
      <c r="K7" s="13">
        <v>4000</v>
      </c>
      <c r="L7" s="15">
        <v>4.0999999999999996</v>
      </c>
      <c r="M7" s="13">
        <v>1.575</v>
      </c>
      <c r="N7" s="18">
        <f t="shared" ref="N7:N15" si="3">M7/L7</f>
        <v>0.38414634146341464</v>
      </c>
      <c r="O7" s="15">
        <v>6.2</v>
      </c>
      <c r="P7" s="13">
        <v>5.8</v>
      </c>
      <c r="Q7" s="31">
        <f t="shared" ref="Q7:Q15" si="4">ASIN(R7)</f>
        <v>1.2096258984135002</v>
      </c>
      <c r="R7">
        <f t="shared" ref="R7:R13" si="5">P7/O7</f>
        <v>0.93548387096774188</v>
      </c>
      <c r="S7" s="2">
        <v>9.02</v>
      </c>
      <c r="T7" s="51">
        <v>8.9440000000000008</v>
      </c>
      <c r="U7" s="51">
        <f t="shared" ref="U7:U15" si="6">T7-S7</f>
        <v>-7.5999999999998735E-2</v>
      </c>
      <c r="V7" s="52">
        <f t="shared" ref="V7:V15" si="7">U7*U7</f>
        <v>5.7759999999998073E-3</v>
      </c>
    </row>
    <row r="8" spans="3:22">
      <c r="C8" s="20">
        <v>3</v>
      </c>
      <c r="D8" s="15">
        <v>32.53</v>
      </c>
      <c r="E8" s="3">
        <v>41.43</v>
      </c>
      <c r="F8" s="3">
        <f t="shared" si="0"/>
        <v>8.8999999999999986</v>
      </c>
      <c r="G8" s="46">
        <f t="shared" si="1"/>
        <v>8.8999999999999982E-3</v>
      </c>
      <c r="H8" s="42">
        <f t="shared" si="2"/>
        <v>355.99999999999994</v>
      </c>
      <c r="I8" s="35"/>
      <c r="J8" s="2">
        <v>3000</v>
      </c>
      <c r="K8" s="13">
        <v>2941</v>
      </c>
      <c r="L8" s="15">
        <v>4.0999999999999996</v>
      </c>
      <c r="M8" s="13">
        <v>1.95</v>
      </c>
      <c r="N8" s="18">
        <f t="shared" si="3"/>
        <v>0.47560975609756101</v>
      </c>
      <c r="O8" s="16">
        <v>4</v>
      </c>
      <c r="P8" s="13">
        <v>3.4</v>
      </c>
      <c r="Q8" s="31">
        <f t="shared" si="4"/>
        <v>1.0159852938148251</v>
      </c>
      <c r="R8">
        <f t="shared" si="5"/>
        <v>0.85</v>
      </c>
      <c r="S8" s="53">
        <v>8.9</v>
      </c>
      <c r="T8" s="51">
        <v>8.9440000000000008</v>
      </c>
      <c r="U8" s="51">
        <f t="shared" si="6"/>
        <v>4.4000000000000483E-2</v>
      </c>
      <c r="V8" s="52">
        <f t="shared" si="7"/>
        <v>1.9360000000000425E-3</v>
      </c>
    </row>
    <row r="9" spans="3:22">
      <c r="C9" s="20">
        <v>4</v>
      </c>
      <c r="D9" s="15">
        <v>31.66</v>
      </c>
      <c r="E9" s="3">
        <v>40.51</v>
      </c>
      <c r="F9" s="3">
        <f t="shared" si="0"/>
        <v>8.8499999999999979</v>
      </c>
      <c r="G9" s="46">
        <f t="shared" si="1"/>
        <v>8.8499999999999985E-3</v>
      </c>
      <c r="H9" s="42">
        <f t="shared" si="2"/>
        <v>353.99999999999994</v>
      </c>
      <c r="I9" s="35"/>
      <c r="J9" s="2">
        <v>2400</v>
      </c>
      <c r="K9" s="13">
        <v>2381</v>
      </c>
      <c r="L9" s="15">
        <v>4.0999999999999996</v>
      </c>
      <c r="M9" s="13">
        <v>2.35</v>
      </c>
      <c r="N9" s="18">
        <f t="shared" si="3"/>
        <v>0.57317073170731714</v>
      </c>
      <c r="O9" s="15">
        <v>4.5999999999999996</v>
      </c>
      <c r="P9" s="13">
        <v>3.8</v>
      </c>
      <c r="Q9" s="31">
        <f t="shared" si="4"/>
        <v>0.97212827395935419</v>
      </c>
      <c r="R9">
        <f t="shared" si="5"/>
        <v>0.82608695652173914</v>
      </c>
      <c r="S9" s="2">
        <v>8.85</v>
      </c>
      <c r="T9" s="51">
        <v>8.9440000000000008</v>
      </c>
      <c r="U9" s="51">
        <f t="shared" si="6"/>
        <v>9.4000000000001194E-2</v>
      </c>
      <c r="V9" s="52">
        <f t="shared" si="7"/>
        <v>8.8360000000002239E-3</v>
      </c>
    </row>
    <row r="10" spans="3:22">
      <c r="C10" s="20">
        <v>5</v>
      </c>
      <c r="D10" s="15">
        <v>30.82</v>
      </c>
      <c r="E10" s="3">
        <v>39.85</v>
      </c>
      <c r="F10" s="3">
        <f t="shared" si="0"/>
        <v>9.0300000000000011</v>
      </c>
      <c r="G10" s="46">
        <f t="shared" si="1"/>
        <v>9.0300000000000016E-3</v>
      </c>
      <c r="H10" s="42">
        <f t="shared" si="2"/>
        <v>361.20000000000005</v>
      </c>
      <c r="I10" s="35"/>
      <c r="J10" s="2">
        <v>2000</v>
      </c>
      <c r="K10" s="13">
        <v>2000</v>
      </c>
      <c r="L10" s="15">
        <v>4.2</v>
      </c>
      <c r="M10" s="13">
        <v>2.65</v>
      </c>
      <c r="N10" s="18">
        <f t="shared" si="3"/>
        <v>0.63095238095238093</v>
      </c>
      <c r="O10" s="15">
        <v>5.2</v>
      </c>
      <c r="P10" s="33">
        <v>4.0999999999999996</v>
      </c>
      <c r="Q10" s="31">
        <f t="shared" si="4"/>
        <v>0.90830375049589585</v>
      </c>
      <c r="R10">
        <f t="shared" si="5"/>
        <v>0.78846153846153832</v>
      </c>
      <c r="S10" s="2">
        <v>9.0299999999999994</v>
      </c>
      <c r="T10" s="51">
        <v>8.9440000000000008</v>
      </c>
      <c r="U10" s="51">
        <f t="shared" si="6"/>
        <v>-8.5999999999998522E-2</v>
      </c>
      <c r="V10" s="52">
        <f t="shared" si="7"/>
        <v>7.3959999999997457E-3</v>
      </c>
    </row>
    <row r="11" spans="3:22">
      <c r="C11" s="20">
        <v>6</v>
      </c>
      <c r="D11" s="15">
        <v>30.58</v>
      </c>
      <c r="E11" s="3">
        <v>39.590000000000003</v>
      </c>
      <c r="F11" s="3">
        <f t="shared" si="0"/>
        <v>9.0100000000000051</v>
      </c>
      <c r="G11" s="46">
        <f t="shared" si="1"/>
        <v>9.0100000000000041E-3</v>
      </c>
      <c r="H11" s="42">
        <f t="shared" si="2"/>
        <v>360.40000000000015</v>
      </c>
      <c r="I11" s="35"/>
      <c r="J11" s="2">
        <v>1000</v>
      </c>
      <c r="K11" s="13">
        <v>980.4</v>
      </c>
      <c r="L11" s="15">
        <v>4.3</v>
      </c>
      <c r="M11" s="13">
        <v>3.6</v>
      </c>
      <c r="N11" s="18">
        <f t="shared" si="3"/>
        <v>0.83720930232558144</v>
      </c>
      <c r="O11" s="15">
        <v>3.7</v>
      </c>
      <c r="P11" s="13">
        <v>1.9</v>
      </c>
      <c r="Q11" s="31">
        <f t="shared" si="4"/>
        <v>0.53927441231827966</v>
      </c>
      <c r="R11">
        <f t="shared" si="5"/>
        <v>0.51351351351351349</v>
      </c>
      <c r="S11" s="2">
        <v>9.01</v>
      </c>
      <c r="T11" s="51">
        <v>8.9440000000000008</v>
      </c>
      <c r="U11" s="51">
        <f t="shared" si="6"/>
        <v>-6.5999999999998948E-2</v>
      </c>
      <c r="V11" s="52">
        <f t="shared" si="7"/>
        <v>4.3559999999998609E-3</v>
      </c>
    </row>
    <row r="12" spans="3:22">
      <c r="C12" s="20">
        <v>7</v>
      </c>
      <c r="D12" s="15">
        <v>30.35</v>
      </c>
      <c r="E12" s="3">
        <v>39.28</v>
      </c>
      <c r="F12" s="3">
        <f t="shared" si="0"/>
        <v>8.93</v>
      </c>
      <c r="G12" s="46">
        <f t="shared" si="1"/>
        <v>8.9300000000000004E-3</v>
      </c>
      <c r="H12" s="42">
        <f t="shared" si="2"/>
        <v>357.20000000000005</v>
      </c>
      <c r="I12" s="35"/>
      <c r="J12" s="2">
        <v>900</v>
      </c>
      <c r="K12" s="13">
        <v>877.2</v>
      </c>
      <c r="L12" s="15">
        <v>4.3</v>
      </c>
      <c r="M12" s="13">
        <v>3.7</v>
      </c>
      <c r="N12" s="18">
        <f t="shared" si="3"/>
        <v>0.86046511627906985</v>
      </c>
      <c r="O12" s="15">
        <v>3.8</v>
      </c>
      <c r="P12" s="13">
        <v>1.8</v>
      </c>
      <c r="Q12" s="31">
        <f t="shared" si="4"/>
        <v>0.49346939463332223</v>
      </c>
      <c r="R12">
        <f t="shared" si="5"/>
        <v>0.47368421052631582</v>
      </c>
      <c r="S12" s="2">
        <v>8.93</v>
      </c>
      <c r="T12" s="51">
        <v>8.9440000000000008</v>
      </c>
      <c r="U12" s="51">
        <f t="shared" si="6"/>
        <v>1.4000000000001123E-2</v>
      </c>
      <c r="V12" s="52">
        <f t="shared" si="7"/>
        <v>1.9600000000003144E-4</v>
      </c>
    </row>
    <row r="13" spans="3:22" ht="13.5" customHeight="1">
      <c r="C13" s="20">
        <v>8</v>
      </c>
      <c r="D13" s="15">
        <v>30.47</v>
      </c>
      <c r="E13" s="3">
        <v>39.33</v>
      </c>
      <c r="F13" s="3">
        <f t="shared" si="0"/>
        <v>8.86</v>
      </c>
      <c r="G13" s="46">
        <f t="shared" si="1"/>
        <v>8.8599999999999998E-3</v>
      </c>
      <c r="H13" s="42">
        <f t="shared" si="2"/>
        <v>354.4</v>
      </c>
      <c r="I13" s="35"/>
      <c r="J13" s="2">
        <v>800</v>
      </c>
      <c r="K13" s="13">
        <v>781.3</v>
      </c>
      <c r="L13" s="15">
        <v>4.3</v>
      </c>
      <c r="M13" s="13">
        <v>3.8</v>
      </c>
      <c r="N13" s="18">
        <f t="shared" si="3"/>
        <v>0.88372093023255816</v>
      </c>
      <c r="O13" s="15">
        <v>3.9</v>
      </c>
      <c r="P13" s="13">
        <v>1.7</v>
      </c>
      <c r="Q13" s="31">
        <f t="shared" si="4"/>
        <v>0.45103519130589786</v>
      </c>
      <c r="R13">
        <f t="shared" si="5"/>
        <v>0.4358974358974359</v>
      </c>
      <c r="S13" s="2">
        <v>8.86</v>
      </c>
      <c r="T13" s="51">
        <v>8.9440000000000008</v>
      </c>
      <c r="U13" s="51">
        <f t="shared" si="6"/>
        <v>8.4000000000001407E-2</v>
      </c>
      <c r="V13" s="52">
        <f t="shared" si="7"/>
        <v>7.0560000000002366E-3</v>
      </c>
    </row>
    <row r="14" spans="3:22">
      <c r="C14" s="20">
        <v>9</v>
      </c>
      <c r="D14" s="15">
        <v>31.34</v>
      </c>
      <c r="E14" s="3">
        <v>40.299999999999997</v>
      </c>
      <c r="F14" s="3">
        <f t="shared" si="0"/>
        <v>8.9599999999999973</v>
      </c>
      <c r="G14" s="46">
        <f t="shared" si="1"/>
        <v>8.9599999999999975E-3</v>
      </c>
      <c r="H14" s="42">
        <f t="shared" si="2"/>
        <v>358.39999999999992</v>
      </c>
      <c r="I14" s="35"/>
      <c r="J14" s="2">
        <v>700</v>
      </c>
      <c r="K14" s="13">
        <v>694.4</v>
      </c>
      <c r="L14" s="15">
        <v>4.3</v>
      </c>
      <c r="M14" s="13">
        <v>3.9</v>
      </c>
      <c r="N14" s="18">
        <f t="shared" si="3"/>
        <v>0.90697674418604657</v>
      </c>
      <c r="O14" s="16">
        <v>4</v>
      </c>
      <c r="P14" s="13">
        <v>1.6</v>
      </c>
      <c r="Q14" s="31">
        <f t="shared" si="4"/>
        <v>0.41151684606748801</v>
      </c>
      <c r="R14">
        <f>P14/O14</f>
        <v>0.4</v>
      </c>
      <c r="S14" s="2">
        <v>8.9600000000000009</v>
      </c>
      <c r="T14" s="51">
        <v>8.9440000000000008</v>
      </c>
      <c r="U14" s="51">
        <f t="shared" si="6"/>
        <v>-1.6000000000000014E-2</v>
      </c>
      <c r="V14" s="52">
        <f t="shared" si="7"/>
        <v>2.5600000000000048E-4</v>
      </c>
    </row>
    <row r="15" spans="3:22" ht="13.5" thickBot="1">
      <c r="C15" s="39">
        <v>10</v>
      </c>
      <c r="D15" s="36">
        <v>32.56</v>
      </c>
      <c r="E15" s="11">
        <v>41.55</v>
      </c>
      <c r="F15" s="11">
        <f t="shared" si="0"/>
        <v>8.9899999999999949</v>
      </c>
      <c r="G15" s="47">
        <f t="shared" si="1"/>
        <v>8.9899999999999945E-3</v>
      </c>
      <c r="H15" s="43">
        <f t="shared" si="2"/>
        <v>359.5999999999998</v>
      </c>
      <c r="I15" s="35"/>
      <c r="J15" s="4">
        <v>600</v>
      </c>
      <c r="K15" s="28">
        <v>595.20000000000005</v>
      </c>
      <c r="L15" s="17">
        <v>4.3</v>
      </c>
      <c r="M15" s="14">
        <v>4</v>
      </c>
      <c r="N15" s="19">
        <f t="shared" si="3"/>
        <v>0.93023255813953487</v>
      </c>
      <c r="O15" s="17">
        <v>4.2</v>
      </c>
      <c r="P15" s="28">
        <v>1.5</v>
      </c>
      <c r="Q15" s="32">
        <f t="shared" si="4"/>
        <v>0.36520722129036676</v>
      </c>
      <c r="R15">
        <f>P15/O15</f>
        <v>0.35714285714285715</v>
      </c>
      <c r="S15" s="61">
        <v>8.99</v>
      </c>
      <c r="T15" s="62">
        <v>8.9440000000000008</v>
      </c>
      <c r="U15" s="62">
        <f t="shared" si="6"/>
        <v>-4.5999999999999375E-2</v>
      </c>
      <c r="V15" s="63">
        <f t="shared" si="7"/>
        <v>2.1159999999999426E-3</v>
      </c>
    </row>
    <row r="16" spans="3:22" ht="14" thickTop="1" thickBot="1">
      <c r="C16" s="40" t="s">
        <v>1</v>
      </c>
      <c r="D16" s="37"/>
      <c r="E16" s="9"/>
      <c r="F16" s="10">
        <f>AVERAGE(F6:F15)</f>
        <v>8.9439999999999991</v>
      </c>
      <c r="G16" s="48"/>
      <c r="H16" s="44">
        <f>AVERAGE(H6:H15)</f>
        <v>357.7600000000001</v>
      </c>
      <c r="S16" s="59" t="s">
        <v>22</v>
      </c>
      <c r="T16" s="9"/>
      <c r="U16" s="9"/>
      <c r="V16" s="60">
        <f>SUM(V6:V15)</f>
        <v>4.0839999999999918E-2</v>
      </c>
    </row>
    <row r="19" spans="4:17">
      <c r="J19">
        <f>0.0006283185307*K6</f>
        <v>3.0649377927546002</v>
      </c>
      <c r="K19">
        <f>J19*J19</f>
        <v>9.3938436734554411</v>
      </c>
      <c r="L19">
        <f>POWER(1+K19,0.5)</f>
        <v>3.22394846011152</v>
      </c>
      <c r="M19" s="1">
        <f>1/L19</f>
        <v>0.31017865588502891</v>
      </c>
      <c r="O19">
        <f>2*3.141592654*0.00000001*10000*K6</f>
        <v>3.0649377932423998</v>
      </c>
      <c r="P19">
        <f>ATAN(O19)</f>
        <v>1.2554153755097561</v>
      </c>
      <c r="Q19">
        <f>Q6</f>
        <v>1.2260951469962504</v>
      </c>
    </row>
    <row r="20" spans="4:17">
      <c r="J20">
        <f t="shared" ref="J20:J28" si="8">0.0006283185307*K7</f>
        <v>2.5132741228</v>
      </c>
      <c r="K20">
        <f t="shared" ref="K20:K28" si="9">J20*J20</f>
        <v>6.3165468163361096</v>
      </c>
      <c r="L20">
        <f t="shared" ref="L20:L28" si="10">POWER(1+K20,0.5)</f>
        <v>2.7049116097085522</v>
      </c>
      <c r="M20" s="1">
        <f t="shared" ref="M20:M26" si="11">1/L20</f>
        <v>0.36969784757874125</v>
      </c>
      <c r="O20">
        <f t="shared" ref="O20:O28" si="12">2*3.141592654*0.00000001*10000*K7</f>
        <v>2.5132741232</v>
      </c>
      <c r="P20">
        <f t="shared" ref="P20:P28" si="13">ATAN(O20)</f>
        <v>1.1921125187839394</v>
      </c>
      <c r="Q20">
        <f t="shared" ref="Q20:Q28" si="14">Q7</f>
        <v>1.2096258984135002</v>
      </c>
    </row>
    <row r="21" spans="4:17">
      <c r="E21" t="s">
        <v>15</v>
      </c>
      <c r="F21" t="s">
        <v>16</v>
      </c>
      <c r="G21" t="s">
        <v>17</v>
      </c>
      <c r="H21" t="s">
        <v>18</v>
      </c>
      <c r="J21">
        <f t="shared" si="8"/>
        <v>1.8478847987886999</v>
      </c>
      <c r="K21">
        <f t="shared" si="9"/>
        <v>3.4146782295943541</v>
      </c>
      <c r="L21">
        <f t="shared" si="10"/>
        <v>2.1011135689425156</v>
      </c>
      <c r="M21" s="1">
        <f t="shared" si="11"/>
        <v>0.47593810005391435</v>
      </c>
      <c r="O21">
        <f t="shared" si="12"/>
        <v>1.8478847990828</v>
      </c>
      <c r="P21">
        <f t="shared" si="13"/>
        <v>1.074765948054677</v>
      </c>
      <c r="Q21">
        <f t="shared" si="14"/>
        <v>1.0159852938148251</v>
      </c>
    </row>
    <row r="22" spans="4:17">
      <c r="D22">
        <v>8.89</v>
      </c>
      <c r="E22">
        <v>8.89</v>
      </c>
      <c r="F22" s="49">
        <v>8.9440000000000008</v>
      </c>
      <c r="G22" s="49">
        <f>F22-E22</f>
        <v>5.400000000000027E-2</v>
      </c>
      <c r="H22">
        <f>G22*G22</f>
        <v>2.9160000000000292E-3</v>
      </c>
      <c r="J22">
        <f t="shared" si="8"/>
        <v>1.4960264215967001</v>
      </c>
      <c r="K22">
        <f t="shared" si="9"/>
        <v>2.2380950541154272</v>
      </c>
      <c r="L22">
        <f t="shared" si="10"/>
        <v>1.799470770564342</v>
      </c>
      <c r="M22" s="1">
        <f t="shared" si="11"/>
        <v>0.55571894601343508</v>
      </c>
      <c r="O22">
        <f t="shared" si="12"/>
        <v>1.4960264218348001</v>
      </c>
      <c r="P22">
        <f t="shared" si="13"/>
        <v>0.98156883803389405</v>
      </c>
      <c r="Q22">
        <f t="shared" si="14"/>
        <v>0.97212827395935419</v>
      </c>
    </row>
    <row r="23" spans="4:17">
      <c r="D23">
        <v>9.02</v>
      </c>
      <c r="E23">
        <v>9.02</v>
      </c>
      <c r="F23" s="49">
        <v>8.9440000000000008</v>
      </c>
      <c r="G23" s="49">
        <f t="shared" ref="G23:G31" si="15">F23-E23</f>
        <v>-7.5999999999998735E-2</v>
      </c>
      <c r="H23">
        <f t="shared" ref="H23:H31" si="16">G23*G23</f>
        <v>5.7759999999998073E-3</v>
      </c>
      <c r="J23">
        <f t="shared" si="8"/>
        <v>1.2566370614</v>
      </c>
      <c r="K23">
        <f t="shared" si="9"/>
        <v>1.5791367040840274</v>
      </c>
      <c r="L23">
        <f t="shared" si="10"/>
        <v>1.605969085656392</v>
      </c>
      <c r="M23" s="1">
        <f t="shared" si="11"/>
        <v>0.62267699231039675</v>
      </c>
      <c r="O23">
        <f t="shared" si="12"/>
        <v>1.2566370616</v>
      </c>
      <c r="P23">
        <f t="shared" si="13"/>
        <v>0.89863709311996143</v>
      </c>
      <c r="Q23">
        <f t="shared" si="14"/>
        <v>0.90830375049589585</v>
      </c>
    </row>
    <row r="24" spans="4:17">
      <c r="D24">
        <v>8.9</v>
      </c>
      <c r="E24">
        <v>8.9</v>
      </c>
      <c r="F24" s="49">
        <v>8.9440000000000008</v>
      </c>
      <c r="G24" s="49">
        <f t="shared" si="15"/>
        <v>4.4000000000000483E-2</v>
      </c>
      <c r="H24">
        <f t="shared" si="16"/>
        <v>1.9360000000000425E-3</v>
      </c>
      <c r="J24">
        <f t="shared" si="8"/>
        <v>0.61600348749827993</v>
      </c>
      <c r="K24">
        <f t="shared" si="9"/>
        <v>0.37946029661004355</v>
      </c>
      <c r="L24">
        <f t="shared" si="10"/>
        <v>1.1745042769654113</v>
      </c>
      <c r="M24" s="1">
        <f t="shared" si="11"/>
        <v>0.85142303830831401</v>
      </c>
      <c r="O24">
        <f t="shared" si="12"/>
        <v>0.61600348759631995</v>
      </c>
      <c r="P24">
        <f t="shared" si="13"/>
        <v>0.5521037400972334</v>
      </c>
      <c r="Q24">
        <f t="shared" si="14"/>
        <v>0.53927441231827966</v>
      </c>
    </row>
    <row r="25" spans="4:17">
      <c r="D25">
        <v>8.85</v>
      </c>
      <c r="E25">
        <v>8.85</v>
      </c>
      <c r="F25" s="49">
        <v>8.9440000000000008</v>
      </c>
      <c r="G25" s="49">
        <f t="shared" si="15"/>
        <v>9.4000000000001194E-2</v>
      </c>
      <c r="H25">
        <f t="shared" si="16"/>
        <v>8.8360000000002239E-3</v>
      </c>
      <c r="J25">
        <f t="shared" si="8"/>
        <v>0.55116101513004001</v>
      </c>
      <c r="K25">
        <f t="shared" si="9"/>
        <v>0.30377846459917618</v>
      </c>
      <c r="L25">
        <f t="shared" si="10"/>
        <v>1.1418311891865522</v>
      </c>
      <c r="M25" s="1">
        <f t="shared" si="11"/>
        <v>0.87578620155962483</v>
      </c>
      <c r="O25">
        <f t="shared" si="12"/>
        <v>0.55116101521776006</v>
      </c>
      <c r="P25">
        <f t="shared" si="13"/>
        <v>0.50373414835205899</v>
      </c>
      <c r="Q25">
        <f t="shared" si="14"/>
        <v>0.49346939463332223</v>
      </c>
    </row>
    <row r="26" spans="4:17">
      <c r="D26">
        <v>9.0299999999999994</v>
      </c>
      <c r="E26">
        <v>9.0299999999999994</v>
      </c>
      <c r="F26" s="49">
        <v>8.9440000000000008</v>
      </c>
      <c r="G26" s="49">
        <f t="shared" si="15"/>
        <v>-8.5999999999998522E-2</v>
      </c>
      <c r="H26">
        <f t="shared" si="16"/>
        <v>7.3959999999997457E-3</v>
      </c>
      <c r="J26">
        <f t="shared" si="8"/>
        <v>0.49090526803590995</v>
      </c>
      <c r="K26">
        <f t="shared" si="9"/>
        <v>0.24098798218540859</v>
      </c>
      <c r="L26">
        <f t="shared" si="10"/>
        <v>1.1139964013341375</v>
      </c>
      <c r="M26" s="1">
        <f t="shared" si="11"/>
        <v>0.89766896805266716</v>
      </c>
      <c r="O26">
        <f t="shared" si="12"/>
        <v>0.49090526811403995</v>
      </c>
      <c r="P26">
        <f t="shared" si="13"/>
        <v>0.45634538811690745</v>
      </c>
      <c r="Q26">
        <f t="shared" si="14"/>
        <v>0.45103519130589786</v>
      </c>
    </row>
    <row r="27" spans="4:17">
      <c r="D27">
        <v>9.01</v>
      </c>
      <c r="E27">
        <v>9.01</v>
      </c>
      <c r="F27" s="49">
        <v>8.9440000000000008</v>
      </c>
      <c r="G27" s="49">
        <f t="shared" si="15"/>
        <v>-6.5999999999998948E-2</v>
      </c>
      <c r="H27">
        <f t="shared" si="16"/>
        <v>4.3559999999998609E-3</v>
      </c>
      <c r="J27">
        <f t="shared" si="8"/>
        <v>0.43630438771808</v>
      </c>
      <c r="K27">
        <f t="shared" si="9"/>
        <v>0.19036151874204868</v>
      </c>
      <c r="L27">
        <f t="shared" si="10"/>
        <v>1.0910369007242828</v>
      </c>
      <c r="M27" s="1">
        <f>1/L27</f>
        <v>0.91655928350008309</v>
      </c>
      <c r="O27">
        <f t="shared" si="12"/>
        <v>0.43630438778751995</v>
      </c>
      <c r="P27">
        <f t="shared" si="13"/>
        <v>0.41140647089628513</v>
      </c>
      <c r="Q27">
        <f t="shared" si="14"/>
        <v>0.41151684606748801</v>
      </c>
    </row>
    <row r="28" spans="4:17" ht="13.5" thickBot="1">
      <c r="D28">
        <v>8.93</v>
      </c>
      <c r="E28">
        <v>8.93</v>
      </c>
      <c r="F28" s="49">
        <v>8.9440000000000008</v>
      </c>
      <c r="G28" s="49">
        <f t="shared" si="15"/>
        <v>1.4000000000001123E-2</v>
      </c>
      <c r="H28">
        <f t="shared" si="16"/>
        <v>1.9600000000003144E-4</v>
      </c>
      <c r="J28">
        <f t="shared" si="8"/>
        <v>0.37397518947264002</v>
      </c>
      <c r="K28">
        <f t="shared" si="9"/>
        <v>0.13985744234109701</v>
      </c>
      <c r="L28">
        <f t="shared" si="10"/>
        <v>1.0676410643756153</v>
      </c>
      <c r="M28" s="1">
        <f>1/L28</f>
        <v>0.93664437737305128</v>
      </c>
      <c r="O28">
        <f t="shared" si="12"/>
        <v>0.37397518953216002</v>
      </c>
      <c r="P28">
        <f t="shared" si="13"/>
        <v>0.35787190372467792</v>
      </c>
      <c r="Q28">
        <f t="shared" si="14"/>
        <v>0.36520722129036676</v>
      </c>
    </row>
    <row r="29" spans="4:17" ht="26.5" thickBot="1">
      <c r="D29">
        <v>8.86</v>
      </c>
      <c r="E29">
        <v>8.86</v>
      </c>
      <c r="F29" s="49">
        <v>8.9440000000000008</v>
      </c>
      <c r="G29" s="49">
        <f t="shared" si="15"/>
        <v>8.4000000000001407E-2</v>
      </c>
      <c r="H29">
        <f t="shared" si="16"/>
        <v>7.0560000000002366E-3</v>
      </c>
      <c r="J29" s="38" t="s">
        <v>24</v>
      </c>
      <c r="K29" s="25" t="s">
        <v>23</v>
      </c>
      <c r="L29" s="26" t="s">
        <v>25</v>
      </c>
      <c r="M29" s="72" t="s">
        <v>26</v>
      </c>
      <c r="N29" s="64" t="s">
        <v>27</v>
      </c>
    </row>
    <row r="30" spans="4:17" ht="13.5" thickTop="1">
      <c r="D30">
        <v>8.9600000000000009</v>
      </c>
      <c r="E30">
        <v>8.9600000000000009</v>
      </c>
      <c r="F30" s="49">
        <v>8.9440000000000008</v>
      </c>
      <c r="G30" s="49">
        <f t="shared" si="15"/>
        <v>-1.6000000000000014E-2</v>
      </c>
      <c r="H30">
        <f t="shared" si="16"/>
        <v>2.5600000000000048E-4</v>
      </c>
      <c r="J30" s="21">
        <f>K6</f>
        <v>4878</v>
      </c>
      <c r="K30" s="65">
        <f>N6</f>
        <v>0.31097560975609756</v>
      </c>
      <c r="L30" s="71">
        <f>M19</f>
        <v>0.31017865588502891</v>
      </c>
      <c r="M30" s="73">
        <f>Q19</f>
        <v>1.2260951469962504</v>
      </c>
      <c r="N30" s="74">
        <f>P19</f>
        <v>1.2554153755097561</v>
      </c>
    </row>
    <row r="31" spans="4:17">
      <c r="D31">
        <v>8.99</v>
      </c>
      <c r="E31">
        <v>8.99</v>
      </c>
      <c r="F31" s="49">
        <v>8.9440000000000008</v>
      </c>
      <c r="G31" s="49">
        <f t="shared" si="15"/>
        <v>-4.5999999999999375E-2</v>
      </c>
      <c r="H31">
        <f t="shared" si="16"/>
        <v>2.1159999999999426E-3</v>
      </c>
      <c r="J31" s="20">
        <f t="shared" ref="J31:J39" si="17">K7</f>
        <v>4000</v>
      </c>
      <c r="K31" s="66">
        <f t="shared" ref="K31:K39" si="18">N7</f>
        <v>0.38414634146341464</v>
      </c>
      <c r="L31" s="69">
        <f t="shared" ref="L31:L39" si="19">M20</f>
        <v>0.36969784757874125</v>
      </c>
      <c r="M31" s="75">
        <f t="shared" ref="M31:M39" si="20">Q20</f>
        <v>1.2096258984135002</v>
      </c>
      <c r="N31" s="76">
        <f t="shared" ref="N31:N39" si="21">P20</f>
        <v>1.1921125187839394</v>
      </c>
    </row>
    <row r="32" spans="4:17">
      <c r="H32">
        <f>SUM(H22:H31)</f>
        <v>4.0839999999999918E-2</v>
      </c>
      <c r="J32" s="20">
        <f t="shared" si="17"/>
        <v>2941</v>
      </c>
      <c r="K32" s="66">
        <f t="shared" si="18"/>
        <v>0.47560975609756101</v>
      </c>
      <c r="L32" s="69">
        <f t="shared" si="19"/>
        <v>0.47593810005391435</v>
      </c>
      <c r="M32" s="75">
        <f t="shared" si="20"/>
        <v>1.0159852938148251</v>
      </c>
      <c r="N32" s="76">
        <f t="shared" si="21"/>
        <v>1.074765948054677</v>
      </c>
    </row>
    <row r="33" spans="5:17">
      <c r="E33" s="50">
        <f>H6</f>
        <v>355.6</v>
      </c>
      <c r="F33">
        <v>357.8</v>
      </c>
      <c r="G33" s="50">
        <f>F33-E33</f>
        <v>2.1999999999999886</v>
      </c>
      <c r="H33">
        <f>G33*G33</f>
        <v>4.8399999999999501</v>
      </c>
      <c r="J33" s="20">
        <f t="shared" si="17"/>
        <v>2381</v>
      </c>
      <c r="K33" s="66">
        <f t="shared" si="18"/>
        <v>0.57317073170731714</v>
      </c>
      <c r="L33" s="69">
        <f t="shared" si="19"/>
        <v>0.55571894601343508</v>
      </c>
      <c r="M33" s="75">
        <f t="shared" si="20"/>
        <v>0.97212827395935419</v>
      </c>
      <c r="N33" s="76">
        <f t="shared" si="21"/>
        <v>0.98156883803389405</v>
      </c>
    </row>
    <row r="34" spans="5:17">
      <c r="E34" s="50">
        <f t="shared" ref="E34:E42" si="22">H7</f>
        <v>360.80000000000013</v>
      </c>
      <c r="F34">
        <v>357.8</v>
      </c>
      <c r="G34" s="50">
        <f t="shared" ref="G34:G42" si="23">F34-E34</f>
        <v>-3.0000000000001137</v>
      </c>
      <c r="H34">
        <f t="shared" ref="H34:H42" si="24">G34*G34</f>
        <v>9.0000000000006821</v>
      </c>
      <c r="J34" s="20">
        <f t="shared" si="17"/>
        <v>2000</v>
      </c>
      <c r="K34" s="66">
        <f t="shared" si="18"/>
        <v>0.63095238095238093</v>
      </c>
      <c r="L34" s="69">
        <f t="shared" si="19"/>
        <v>0.62267699231039675</v>
      </c>
      <c r="M34" s="75">
        <f t="shared" si="20"/>
        <v>0.90830375049589585</v>
      </c>
      <c r="N34" s="76">
        <f t="shared" si="21"/>
        <v>0.89863709311996143</v>
      </c>
    </row>
    <row r="35" spans="5:17">
      <c r="E35" s="50">
        <f t="shared" si="22"/>
        <v>355.99999999999994</v>
      </c>
      <c r="F35">
        <v>357.8</v>
      </c>
      <c r="G35" s="50">
        <f t="shared" si="23"/>
        <v>1.8000000000000682</v>
      </c>
      <c r="H35">
        <f t="shared" si="24"/>
        <v>3.2400000000002454</v>
      </c>
      <c r="J35" s="20">
        <f t="shared" si="17"/>
        <v>980.4</v>
      </c>
      <c r="K35" s="66">
        <f t="shared" si="18"/>
        <v>0.83720930232558144</v>
      </c>
      <c r="L35" s="69">
        <f t="shared" si="19"/>
        <v>0.85142303830831401</v>
      </c>
      <c r="M35" s="75">
        <f t="shared" si="20"/>
        <v>0.53927441231827966</v>
      </c>
      <c r="N35" s="76">
        <f t="shared" si="21"/>
        <v>0.5521037400972334</v>
      </c>
    </row>
    <row r="36" spans="5:17">
      <c r="E36" s="50">
        <f t="shared" si="22"/>
        <v>353.99999999999994</v>
      </c>
      <c r="F36">
        <v>357.8</v>
      </c>
      <c r="G36" s="50">
        <f t="shared" si="23"/>
        <v>3.8000000000000682</v>
      </c>
      <c r="H36">
        <f t="shared" si="24"/>
        <v>14.440000000000518</v>
      </c>
      <c r="J36" s="20">
        <f t="shared" si="17"/>
        <v>877.2</v>
      </c>
      <c r="K36" s="66">
        <f t="shared" si="18"/>
        <v>0.86046511627906985</v>
      </c>
      <c r="L36" s="69">
        <f t="shared" si="19"/>
        <v>0.87578620155962483</v>
      </c>
      <c r="M36" s="75">
        <f t="shared" si="20"/>
        <v>0.49346939463332223</v>
      </c>
      <c r="N36" s="76">
        <f t="shared" si="21"/>
        <v>0.50373414835205899</v>
      </c>
    </row>
    <row r="37" spans="5:17">
      <c r="E37" s="50">
        <f t="shared" si="22"/>
        <v>361.20000000000005</v>
      </c>
      <c r="F37">
        <v>357.8</v>
      </c>
      <c r="G37" s="50">
        <f t="shared" si="23"/>
        <v>-3.4000000000000341</v>
      </c>
      <c r="H37">
        <f t="shared" si="24"/>
        <v>11.560000000000231</v>
      </c>
      <c r="J37" s="20">
        <f t="shared" si="17"/>
        <v>781.3</v>
      </c>
      <c r="K37" s="66">
        <f t="shared" si="18"/>
        <v>0.88372093023255816</v>
      </c>
      <c r="L37" s="69">
        <f t="shared" si="19"/>
        <v>0.89766896805266716</v>
      </c>
      <c r="M37" s="75">
        <f t="shared" si="20"/>
        <v>0.45103519130589786</v>
      </c>
      <c r="N37" s="76">
        <f t="shared" si="21"/>
        <v>0.45634538811690745</v>
      </c>
    </row>
    <row r="38" spans="5:17">
      <c r="E38" s="50">
        <f t="shared" si="22"/>
        <v>360.40000000000015</v>
      </c>
      <c r="F38">
        <v>357.8</v>
      </c>
      <c r="G38" s="50">
        <f t="shared" si="23"/>
        <v>-2.6000000000001364</v>
      </c>
      <c r="H38">
        <f t="shared" si="24"/>
        <v>6.7600000000007094</v>
      </c>
      <c r="J38" s="20">
        <f t="shared" si="17"/>
        <v>694.4</v>
      </c>
      <c r="K38" s="66">
        <f t="shared" si="18"/>
        <v>0.90697674418604657</v>
      </c>
      <c r="L38" s="69">
        <f t="shared" si="19"/>
        <v>0.91655928350008309</v>
      </c>
      <c r="M38" s="75">
        <f t="shared" si="20"/>
        <v>0.41151684606748801</v>
      </c>
      <c r="N38" s="76">
        <f t="shared" si="21"/>
        <v>0.41140647089628513</v>
      </c>
    </row>
    <row r="39" spans="5:17" ht="13.5" thickBot="1">
      <c r="E39" s="50">
        <f t="shared" si="22"/>
        <v>357.20000000000005</v>
      </c>
      <c r="F39">
        <v>357.8</v>
      </c>
      <c r="G39" s="50">
        <f t="shared" si="23"/>
        <v>0.59999999999996589</v>
      </c>
      <c r="H39">
        <f t="shared" si="24"/>
        <v>0.35999999999995907</v>
      </c>
      <c r="J39" s="68">
        <f t="shared" si="17"/>
        <v>595.20000000000005</v>
      </c>
      <c r="K39" s="67">
        <f t="shared" si="18"/>
        <v>0.93023255813953487</v>
      </c>
      <c r="L39" s="70">
        <f t="shared" si="19"/>
        <v>0.93664437737305128</v>
      </c>
      <c r="M39" s="77">
        <f t="shared" si="20"/>
        <v>0.36520722129036676</v>
      </c>
      <c r="N39" s="78">
        <f t="shared" si="21"/>
        <v>0.35787190372467792</v>
      </c>
    </row>
    <row r="40" spans="5:17">
      <c r="E40" s="50">
        <f t="shared" si="22"/>
        <v>354.4</v>
      </c>
      <c r="F40">
        <v>357.8</v>
      </c>
      <c r="G40" s="50">
        <f t="shared" si="23"/>
        <v>3.4000000000000341</v>
      </c>
      <c r="H40">
        <f t="shared" si="24"/>
        <v>11.560000000000231</v>
      </c>
    </row>
    <row r="41" spans="5:17">
      <c r="E41" s="50">
        <f t="shared" si="22"/>
        <v>358.39999999999992</v>
      </c>
      <c r="F41">
        <v>357.8</v>
      </c>
      <c r="G41" s="50">
        <f t="shared" si="23"/>
        <v>-0.59999999999990905</v>
      </c>
      <c r="H41">
        <f t="shared" si="24"/>
        <v>0.35999999999989085</v>
      </c>
      <c r="O41">
        <f t="shared" ref="O41:O50" si="25">J30</f>
        <v>4878</v>
      </c>
      <c r="P41">
        <f t="shared" ref="P41:Q50" si="26">P19</f>
        <v>1.2554153755097561</v>
      </c>
      <c r="Q41">
        <f t="shared" si="26"/>
        <v>1.2260951469962504</v>
      </c>
    </row>
    <row r="42" spans="5:17">
      <c r="E42" s="50">
        <f t="shared" si="22"/>
        <v>359.5999999999998</v>
      </c>
      <c r="F42">
        <v>357.8</v>
      </c>
      <c r="G42" s="50">
        <f t="shared" si="23"/>
        <v>-1.799999999999784</v>
      </c>
      <c r="H42">
        <f t="shared" si="24"/>
        <v>3.2399999999992222</v>
      </c>
      <c r="O42">
        <f t="shared" si="25"/>
        <v>4000</v>
      </c>
      <c r="P42">
        <f t="shared" si="26"/>
        <v>1.1921125187839394</v>
      </c>
      <c r="Q42">
        <f t="shared" si="26"/>
        <v>1.2096258984135002</v>
      </c>
    </row>
    <row r="43" spans="5:17">
      <c r="H43">
        <f>SUM(H33:H42)</f>
        <v>65.360000000001634</v>
      </c>
      <c r="O43">
        <f t="shared" si="25"/>
        <v>2941</v>
      </c>
      <c r="P43">
        <f t="shared" si="26"/>
        <v>1.074765948054677</v>
      </c>
      <c r="Q43">
        <f t="shared" si="26"/>
        <v>1.0159852938148251</v>
      </c>
    </row>
    <row r="44" spans="5:17">
      <c r="O44">
        <f t="shared" si="25"/>
        <v>2381</v>
      </c>
      <c r="P44">
        <f t="shared" si="26"/>
        <v>0.98156883803389405</v>
      </c>
      <c r="Q44">
        <f t="shared" si="26"/>
        <v>0.97212827395935419</v>
      </c>
    </row>
    <row r="45" spans="5:17">
      <c r="O45">
        <f t="shared" si="25"/>
        <v>2000</v>
      </c>
      <c r="P45">
        <f t="shared" si="26"/>
        <v>0.89863709311996143</v>
      </c>
      <c r="Q45">
        <f t="shared" si="26"/>
        <v>0.90830375049589585</v>
      </c>
    </row>
    <row r="46" spans="5:17">
      <c r="O46">
        <f t="shared" si="25"/>
        <v>980.4</v>
      </c>
      <c r="P46">
        <f t="shared" si="26"/>
        <v>0.5521037400972334</v>
      </c>
      <c r="Q46">
        <f t="shared" si="26"/>
        <v>0.53927441231827966</v>
      </c>
    </row>
    <row r="47" spans="5:17">
      <c r="O47">
        <f t="shared" si="25"/>
        <v>877.2</v>
      </c>
      <c r="P47">
        <f t="shared" si="26"/>
        <v>0.50373414835205899</v>
      </c>
      <c r="Q47">
        <f t="shared" si="26"/>
        <v>0.49346939463332223</v>
      </c>
    </row>
    <row r="48" spans="5:17">
      <c r="O48">
        <f t="shared" si="25"/>
        <v>781.3</v>
      </c>
      <c r="P48">
        <f t="shared" si="26"/>
        <v>0.45634538811690745</v>
      </c>
      <c r="Q48">
        <f t="shared" si="26"/>
        <v>0.45103519130589786</v>
      </c>
    </row>
    <row r="49" spans="15:17">
      <c r="O49">
        <f t="shared" si="25"/>
        <v>694.4</v>
      </c>
      <c r="P49">
        <f t="shared" si="26"/>
        <v>0.41140647089628513</v>
      </c>
      <c r="Q49">
        <f t="shared" si="26"/>
        <v>0.41151684606748801</v>
      </c>
    </row>
    <row r="50" spans="15:17">
      <c r="O50">
        <f t="shared" si="25"/>
        <v>595.20000000000005</v>
      </c>
      <c r="P50">
        <f t="shared" si="26"/>
        <v>0.35787190372467792</v>
      </c>
      <c r="Q50">
        <f t="shared" si="26"/>
        <v>0.36520722129036676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慶應義塾大学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日吉メディアセンター</dc:creator>
  <cp:lastModifiedBy>桜庭玉藻</cp:lastModifiedBy>
  <dcterms:created xsi:type="dcterms:W3CDTF">1998-12-11T08:31:25Z</dcterms:created>
  <dcterms:modified xsi:type="dcterms:W3CDTF">2014-08-08T05:06:25Z</dcterms:modified>
</cp:coreProperties>
</file>