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玉藻\Dropbox\各種\自然科学実験\物理\4 光\実験データ\"/>
    </mc:Choice>
  </mc:AlternateContent>
  <bookViews>
    <workbookView xWindow="600" yWindow="30" windowWidth="6300" windowHeight="5630"/>
  </bookViews>
  <sheets>
    <sheet name="偏光" sheetId="1" r:id="rId1"/>
    <sheet name="反射率" sheetId="2" r:id="rId2"/>
    <sheet name="レーザー波長" sheetId="3" r:id="rId3"/>
  </sheets>
  <calcPr calcId="152511"/>
</workbook>
</file>

<file path=xl/calcChain.xml><?xml version="1.0" encoding="utf-8"?>
<calcChain xmlns="http://schemas.openxmlformats.org/spreadsheetml/2006/main">
  <c r="D27" i="3" l="1"/>
  <c r="E27" i="3" s="1"/>
  <c r="F27" i="3" s="1"/>
  <c r="G27" i="3" s="1"/>
  <c r="H27" i="3" s="1"/>
  <c r="I27" i="3" s="1"/>
  <c r="C30" i="3" s="1"/>
  <c r="D30" i="3" s="1"/>
  <c r="E30" i="3" s="1"/>
  <c r="F30" i="3" s="1"/>
  <c r="G30" i="3" s="1"/>
  <c r="H30" i="3" s="1"/>
  <c r="I30" i="3" s="1"/>
  <c r="C33" i="3" s="1"/>
  <c r="D33" i="3" s="1"/>
  <c r="E33" i="3" s="1"/>
  <c r="F33" i="3" s="1"/>
  <c r="G33" i="3" s="1"/>
  <c r="H33" i="3" s="1"/>
  <c r="I33" i="3" s="1"/>
  <c r="G4" i="1"/>
  <c r="B5" i="1"/>
  <c r="G5" i="1"/>
  <c r="B6" i="1"/>
  <c r="B7" i="1" s="1"/>
  <c r="G6" i="1"/>
  <c r="I3" i="3"/>
  <c r="I4" i="3"/>
  <c r="D4" i="3" s="1"/>
  <c r="B4" i="3"/>
  <c r="B5" i="3"/>
  <c r="B6" i="3" s="1"/>
  <c r="B7" i="3" s="1"/>
  <c r="D5" i="3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4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5" i="1"/>
  <c r="D4" i="1"/>
  <c r="H35" i="3" l="1"/>
  <c r="B8" i="3"/>
  <c r="B9" i="3" s="1"/>
  <c r="D7" i="3"/>
  <c r="G7" i="1"/>
  <c r="B8" i="1"/>
  <c r="G29" i="3"/>
  <c r="D32" i="3"/>
  <c r="H32" i="3"/>
  <c r="E35" i="3"/>
  <c r="I35" i="3"/>
  <c r="D29" i="3"/>
  <c r="H29" i="3"/>
  <c r="E32" i="3"/>
  <c r="I32" i="3"/>
  <c r="F35" i="3"/>
  <c r="D8" i="3"/>
  <c r="D6" i="3"/>
  <c r="E29" i="3"/>
  <c r="I29" i="3"/>
  <c r="F32" i="3"/>
  <c r="C35" i="3"/>
  <c r="G35" i="3"/>
  <c r="F29" i="3"/>
  <c r="C32" i="3"/>
  <c r="G32" i="3"/>
  <c r="D35" i="3"/>
  <c r="B10" i="3" l="1"/>
  <c r="D9" i="3"/>
  <c r="B9" i="1"/>
  <c r="G8" i="1"/>
  <c r="G9" i="1" l="1"/>
  <c r="B10" i="1"/>
  <c r="B11" i="3"/>
  <c r="D10" i="3"/>
  <c r="B12" i="3" l="1"/>
  <c r="D11" i="3"/>
  <c r="B11" i="1"/>
  <c r="G10" i="1"/>
  <c r="G11" i="1" l="1"/>
  <c r="B12" i="1"/>
  <c r="B13" i="3"/>
  <c r="D12" i="3"/>
  <c r="B14" i="3" l="1"/>
  <c r="D13" i="3"/>
  <c r="B13" i="1"/>
  <c r="G12" i="1"/>
  <c r="G13" i="1" l="1"/>
  <c r="B14" i="1"/>
  <c r="B15" i="3"/>
  <c r="D14" i="3"/>
  <c r="B16" i="3" l="1"/>
  <c r="D15" i="3"/>
  <c r="B15" i="1"/>
  <c r="G14" i="1"/>
  <c r="G15" i="1" l="1"/>
  <c r="B16" i="1"/>
  <c r="B17" i="3"/>
  <c r="D16" i="3"/>
  <c r="B18" i="3" l="1"/>
  <c r="D17" i="3"/>
  <c r="B17" i="1"/>
  <c r="G16" i="1"/>
  <c r="G17" i="1" l="1"/>
  <c r="B18" i="1"/>
  <c r="B19" i="3"/>
  <c r="D18" i="3"/>
  <c r="B19" i="1" l="1"/>
  <c r="G18" i="1"/>
  <c r="B20" i="3"/>
  <c r="D19" i="3"/>
  <c r="G19" i="1" l="1"/>
  <c r="B20" i="1"/>
  <c r="B21" i="3"/>
  <c r="D20" i="3"/>
  <c r="B21" i="1" l="1"/>
  <c r="G20" i="1"/>
  <c r="B22" i="3"/>
  <c r="D21" i="3"/>
  <c r="G21" i="1" l="1"/>
  <c r="B22" i="1"/>
  <c r="G22" i="1" s="1"/>
  <c r="B23" i="3"/>
  <c r="D23" i="3" s="1"/>
  <c r="I7" i="3" s="1"/>
  <c r="D22" i="3"/>
  <c r="I14" i="3" l="1"/>
  <c r="E7" i="3"/>
  <c r="F7" i="3" s="1"/>
  <c r="E11" i="3"/>
  <c r="F11" i="3" s="1"/>
  <c r="E15" i="3"/>
  <c r="F15" i="3" s="1"/>
  <c r="E19" i="3"/>
  <c r="F19" i="3" s="1"/>
  <c r="E23" i="3"/>
  <c r="F23" i="3" s="1"/>
  <c r="E8" i="3"/>
  <c r="F8" i="3" s="1"/>
  <c r="E12" i="3"/>
  <c r="F12" i="3" s="1"/>
  <c r="E16" i="3"/>
  <c r="F16" i="3" s="1"/>
  <c r="E20" i="3"/>
  <c r="F20" i="3" s="1"/>
  <c r="E5" i="3"/>
  <c r="F5" i="3" s="1"/>
  <c r="E9" i="3"/>
  <c r="F9" i="3" s="1"/>
  <c r="E13" i="3"/>
  <c r="F13" i="3" s="1"/>
  <c r="E17" i="3"/>
  <c r="F17" i="3" s="1"/>
  <c r="E21" i="3"/>
  <c r="F21" i="3" s="1"/>
  <c r="E4" i="3"/>
  <c r="E6" i="3"/>
  <c r="F6" i="3" s="1"/>
  <c r="E10" i="3"/>
  <c r="F10" i="3" s="1"/>
  <c r="E14" i="3"/>
  <c r="F14" i="3" s="1"/>
  <c r="E18" i="3"/>
  <c r="F18" i="3" s="1"/>
  <c r="E22" i="3"/>
  <c r="F22" i="3" s="1"/>
  <c r="E24" i="3" l="1"/>
  <c r="F4" i="3"/>
  <c r="F24" i="3" s="1"/>
  <c r="I9" i="3" s="1"/>
</calcChain>
</file>

<file path=xl/sharedStrings.xml><?xml version="1.0" encoding="utf-8"?>
<sst xmlns="http://schemas.openxmlformats.org/spreadsheetml/2006/main" count="47" uniqueCount="26">
  <si>
    <t>$\theta$</t>
    <phoneticPr fontId="1"/>
  </si>
  <si>
    <t>$V$</t>
    <phoneticPr fontId="1"/>
  </si>
  <si>
    <t>透過率</t>
    <rPh sb="0" eb="3">
      <t>トウカリツ</t>
    </rPh>
    <phoneticPr fontId="1"/>
  </si>
  <si>
    <t>$\cos^2 \theta$</t>
    <phoneticPr fontId="1"/>
  </si>
  <si>
    <t>P</t>
    <phoneticPr fontId="1"/>
  </si>
  <si>
    <t>反射率</t>
    <rPh sb="0" eb="3">
      <t>ハンシャリツ</t>
    </rPh>
    <phoneticPr fontId="1"/>
  </si>
  <si>
    <t>m</t>
    <phoneticPr fontId="1"/>
  </si>
  <si>
    <t>$m$</t>
    <phoneticPr fontId="1"/>
  </si>
  <si>
    <t>d</t>
    <phoneticPr fontId="1"/>
  </si>
  <si>
    <t>L</t>
    <phoneticPr fontId="1"/>
  </si>
  <si>
    <t>-</t>
    <phoneticPr fontId="1"/>
  </si>
  <si>
    <t>lamda_bar</t>
    <phoneticPr fontId="1"/>
  </si>
  <si>
    <t>sigma_lambda</t>
    <phoneticPr fontId="1"/>
  </si>
  <si>
    <t>nm</t>
    <phoneticPr fontId="1"/>
  </si>
  <si>
    <t>delta</t>
    <phoneticPr fontId="1"/>
  </si>
  <si>
    <t>delta^2</t>
    <phoneticPr fontId="1"/>
  </si>
  <si>
    <t>order</t>
    <phoneticPr fontId="1"/>
  </si>
  <si>
    <t>S波</t>
    <rPh sb="1" eb="2">
      <t>ハ</t>
    </rPh>
    <phoneticPr fontId="1"/>
  </si>
  <si>
    <t>P波</t>
    <rPh sb="1" eb="2">
      <t>ハ</t>
    </rPh>
    <phoneticPr fontId="1"/>
  </si>
  <si>
    <t>$\theta\,[^\circ]$</t>
    <phoneticPr fontId="1"/>
  </si>
  <si>
    <t>$V\,\mathrm{V}$</t>
    <phoneticPr fontId="1"/>
  </si>
  <si>
    <t>$\lambda_m\,[\mathrm{nm}]$</t>
    <phoneticPr fontId="1"/>
  </si>
  <si>
    <t>$l_m\,[\mathrm{cm}]$</t>
    <phoneticPr fontId="1"/>
  </si>
  <si>
    <t>nm^2</t>
    <phoneticPr fontId="1"/>
  </si>
  <si>
    <t>lambda_ref</t>
    <phoneticPr fontId="1"/>
  </si>
  <si>
    <t>R_lambda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</si>
</sst>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_ "/>
    <numFmt numFmtId="177" formatCode="0.000_ "/>
    <numFmt numFmtId="178" formatCode="0.0000_ "/>
    <numFmt numFmtId="179" formatCode="0.00_);[Red]\(0.00\)"/>
    <numFmt numFmtId="180" formatCode="0.00000000000_ "/>
  </numFmts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176" fontId="0" fillId="0" borderId="0" xfId="0" applyNumberFormat="1" applyBorder="1">
      <alignment vertical="center"/>
    </xf>
    <xf numFmtId="176" fontId="0" fillId="0" borderId="3" xfId="0" applyNumberFormat="1" applyBorder="1">
      <alignment vertical="center"/>
    </xf>
    <xf numFmtId="177" fontId="0" fillId="0" borderId="0" xfId="0" applyNumberFormat="1">
      <alignment vertical="center"/>
    </xf>
    <xf numFmtId="179" fontId="0" fillId="0" borderId="2" xfId="0" applyNumberFormat="1" applyBorder="1">
      <alignment vertical="center"/>
    </xf>
    <xf numFmtId="179" fontId="0" fillId="0" borderId="0" xfId="0" applyNumberFormat="1" applyBorder="1">
      <alignment vertical="center"/>
    </xf>
    <xf numFmtId="179" fontId="0" fillId="0" borderId="3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Fill="1" applyBorder="1">
      <alignment vertical="center"/>
    </xf>
    <xf numFmtId="180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7" fontId="0" fillId="0" borderId="8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178" fontId="0" fillId="0" borderId="7" xfId="0" applyNumberFormat="1" applyBorder="1" applyAlignment="1">
      <alignment horizontal="center" vertical="center"/>
    </xf>
    <xf numFmtId="178" fontId="0" fillId="0" borderId="5" xfId="0" applyNumberFormat="1" applyFill="1" applyBorder="1" applyAlignment="1">
      <alignment horizontal="center" vertical="center"/>
    </xf>
    <xf numFmtId="176" fontId="0" fillId="0" borderId="9" xfId="0" applyNumberFormat="1" applyBorder="1">
      <alignment vertical="center"/>
    </xf>
    <xf numFmtId="0" fontId="0" fillId="0" borderId="10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525119924372119"/>
          <c:y val="8.067957279967157E-2"/>
          <c:w val="0.60730616174749752"/>
          <c:h val="0.71974671523917533"/>
        </c:manualLayout>
      </c:layout>
      <c:scatterChart>
        <c:scatterStyle val="smoothMarker"/>
        <c:varyColors val="0"/>
        <c:ser>
          <c:idx val="0"/>
          <c:order val="0"/>
          <c:tx>
            <c:v>S波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偏光!$B$4:$B$22</c:f>
              <c:numCache>
                <c:formatCode>General</c:formatCode>
                <c:ptCount val="1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</c:numCache>
            </c:numRef>
          </c:xVal>
          <c:yVal>
            <c:numRef>
              <c:f>偏光!$D$4:$D$22</c:f>
              <c:numCache>
                <c:formatCode>0.000_ </c:formatCode>
                <c:ptCount val="19"/>
                <c:pt idx="0">
                  <c:v>1</c:v>
                </c:pt>
                <c:pt idx="1">
                  <c:v>0.97816593886462888</c:v>
                </c:pt>
                <c:pt idx="2">
                  <c:v>0.9606986899563319</c:v>
                </c:pt>
                <c:pt idx="3">
                  <c:v>0.93449781659388653</c:v>
                </c:pt>
                <c:pt idx="4">
                  <c:v>0.91266375545851519</c:v>
                </c:pt>
                <c:pt idx="5">
                  <c:v>0.83842794759825323</c:v>
                </c:pt>
                <c:pt idx="6">
                  <c:v>0.75545851528384278</c:v>
                </c:pt>
                <c:pt idx="7">
                  <c:v>0.68558951965065507</c:v>
                </c:pt>
                <c:pt idx="8">
                  <c:v>0.60698689956331875</c:v>
                </c:pt>
                <c:pt idx="9">
                  <c:v>0.51091703056768556</c:v>
                </c:pt>
                <c:pt idx="10">
                  <c:v>0.42358078602620086</c:v>
                </c:pt>
                <c:pt idx="11">
                  <c:v>0.3056768558951965</c:v>
                </c:pt>
                <c:pt idx="12">
                  <c:v>0.23144104803493451</c:v>
                </c:pt>
                <c:pt idx="13">
                  <c:v>0.1703056768558952</c:v>
                </c:pt>
                <c:pt idx="14">
                  <c:v>0.1091703056768559</c:v>
                </c:pt>
                <c:pt idx="15">
                  <c:v>6.1135371179039305E-2</c:v>
                </c:pt>
                <c:pt idx="16">
                  <c:v>1.7467248908296942E-2</c:v>
                </c:pt>
                <c:pt idx="17">
                  <c:v>4.3668122270742356E-3</c:v>
                </c:pt>
                <c:pt idx="18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v>P波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偏光!$B$4:$B$22</c:f>
              <c:numCache>
                <c:formatCode>General</c:formatCode>
                <c:ptCount val="1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</c:numCache>
            </c:numRef>
          </c:xVal>
          <c:yVal>
            <c:numRef>
              <c:f>偏光!$F$4:$F$22</c:f>
              <c:numCache>
                <c:formatCode>0.000_ </c:formatCode>
                <c:ptCount val="19"/>
                <c:pt idx="0">
                  <c:v>1</c:v>
                </c:pt>
                <c:pt idx="1">
                  <c:v>0.96190476190476182</c:v>
                </c:pt>
                <c:pt idx="2">
                  <c:v>0.92857142857142849</c:v>
                </c:pt>
                <c:pt idx="3">
                  <c:v>0.8666666666666667</c:v>
                </c:pt>
                <c:pt idx="4">
                  <c:v>0.80952380952380942</c:v>
                </c:pt>
                <c:pt idx="5">
                  <c:v>0.72857142857142854</c:v>
                </c:pt>
                <c:pt idx="6">
                  <c:v>0.66190476190476188</c:v>
                </c:pt>
                <c:pt idx="7">
                  <c:v>0.57619047619047614</c:v>
                </c:pt>
                <c:pt idx="8">
                  <c:v>0.47619047619047616</c:v>
                </c:pt>
                <c:pt idx="9">
                  <c:v>0.39047619047619042</c:v>
                </c:pt>
                <c:pt idx="10">
                  <c:v>0.31904761904761908</c:v>
                </c:pt>
                <c:pt idx="11">
                  <c:v>0.20476190476190476</c:v>
                </c:pt>
                <c:pt idx="12">
                  <c:v>0.11904761904761904</c:v>
                </c:pt>
                <c:pt idx="13">
                  <c:v>9.0476190476190474E-2</c:v>
                </c:pt>
                <c:pt idx="14">
                  <c:v>5.7142857142857141E-2</c:v>
                </c:pt>
                <c:pt idx="15">
                  <c:v>2.3809523809523808E-2</c:v>
                </c:pt>
                <c:pt idx="16">
                  <c:v>4.7619047619047615E-3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v>cos2θ</c:v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偏光!$B$4:$B$22</c:f>
              <c:numCache>
                <c:formatCode>General</c:formatCode>
                <c:ptCount val="1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</c:numCache>
            </c:numRef>
          </c:xVal>
          <c:yVal>
            <c:numRef>
              <c:f>偏光!$G$4:$G$22</c:f>
              <c:numCache>
                <c:formatCode>0.000_ </c:formatCode>
                <c:ptCount val="19"/>
                <c:pt idx="0">
                  <c:v>1</c:v>
                </c:pt>
                <c:pt idx="1">
                  <c:v>0.99240387650610407</c:v>
                </c:pt>
                <c:pt idx="2">
                  <c:v>0.9698463103929541</c:v>
                </c:pt>
                <c:pt idx="3">
                  <c:v>0.93301270189221941</c:v>
                </c:pt>
                <c:pt idx="4">
                  <c:v>0.88302222155948906</c:v>
                </c:pt>
                <c:pt idx="5">
                  <c:v>0.82139380484326963</c:v>
                </c:pt>
                <c:pt idx="6">
                  <c:v>0.75000000000000011</c:v>
                </c:pt>
                <c:pt idx="7">
                  <c:v>0.67101007166283433</c:v>
                </c:pt>
                <c:pt idx="8">
                  <c:v>0.58682408883346515</c:v>
                </c:pt>
                <c:pt idx="9">
                  <c:v>0.50000000000000011</c:v>
                </c:pt>
                <c:pt idx="10">
                  <c:v>0.41317591116653485</c:v>
                </c:pt>
                <c:pt idx="11">
                  <c:v>0.32898992833716573</c:v>
                </c:pt>
                <c:pt idx="12">
                  <c:v>0.25000000000000011</c:v>
                </c:pt>
                <c:pt idx="13">
                  <c:v>0.17860619515673035</c:v>
                </c:pt>
                <c:pt idx="14">
                  <c:v>0.11697777844051105</c:v>
                </c:pt>
                <c:pt idx="15">
                  <c:v>6.698729810778066E-2</c:v>
                </c:pt>
                <c:pt idx="16">
                  <c:v>3.0153689607045831E-2</c:v>
                </c:pt>
                <c:pt idx="17">
                  <c:v>7.5961234938959638E-3</c:v>
                </c:pt>
                <c:pt idx="18">
                  <c:v>3.7524718414124473E-33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086528"/>
        <c:axId val="390083392"/>
      </c:scatterChart>
      <c:valAx>
        <c:axId val="390086528"/>
        <c:scaling>
          <c:orientation val="minMax"/>
          <c:max val="90"/>
        </c:scaling>
        <c:delete val="0"/>
        <c:axPos val="b"/>
        <c:title>
          <c:tx>
            <c:rich>
              <a:bodyPr/>
              <a:lstStyle/>
              <a:p>
                <a:pPr>
                  <a:defRPr sz="975" b="0" i="0" u="none" strike="noStrike" baseline="0">
                    <a:solidFill>
                      <a:srgbClr val="000000"/>
                    </a:solidFill>
                    <a:latin typeface="ＭＳ 明朝"/>
                    <a:ea typeface="ＭＳ 明朝"/>
                    <a:cs typeface="ＭＳ 明朝"/>
                  </a:defRPr>
                </a:pPr>
                <a:r>
                  <a:rPr lang="ja-JP" altLang="en-US" sz="975" b="0" i="0" u="none" strike="noStrike" baseline="0">
                    <a:solidFill>
                      <a:srgbClr val="000000"/>
                    </a:solidFill>
                    <a:latin typeface="ＭＳ 明朝"/>
                    <a:ea typeface="ＭＳ 明朝"/>
                  </a:rPr>
                  <a:t>θ</a:t>
                </a:r>
                <a:r>
                  <a:rPr lang="ja-JP" altLang="en-US" sz="975" b="0" i="0" u="none" strike="noStrike" baseline="0">
                    <a:solidFill>
                      <a:srgbClr val="000000"/>
                    </a:solidFill>
                    <a:latin typeface="cmr10"/>
                    <a:ea typeface="ＭＳ 明朝"/>
                  </a:rPr>
                  <a:t>deg</a:t>
                </a:r>
                <a:endParaRPr lang="ja-JP" altLang="en-US" sz="975" b="0" i="0" u="none" strike="noStrike" baseline="0">
                  <a:solidFill>
                    <a:srgbClr val="000000"/>
                  </a:solidFill>
                  <a:latin typeface="cmr10"/>
                </a:endParaRPr>
              </a:p>
            </c:rich>
          </c:tx>
          <c:layout>
            <c:manualLayout>
              <c:xMode val="edge"/>
              <c:yMode val="edge"/>
              <c:x val="0.41400319798325647"/>
              <c:y val="0.88959844744901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390083392"/>
        <c:crosses val="autoZero"/>
        <c:crossBetween val="midCat"/>
        <c:majorUnit val="10"/>
      </c:valAx>
      <c:valAx>
        <c:axId val="390083392"/>
        <c:scaling>
          <c:orientation val="minMax"/>
          <c:max val="1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975" b="0" i="0" u="none" strike="noStrike" baseline="0">
                    <a:solidFill>
                      <a:srgbClr val="000000"/>
                    </a:solidFill>
                    <a:latin typeface="ＭＳ 明朝"/>
                    <a:ea typeface="ＭＳ 明朝"/>
                    <a:cs typeface="ＭＳ 明朝"/>
                  </a:defRPr>
                </a:pPr>
                <a:r>
                  <a:rPr lang="ja-JP" altLang="en-US"/>
                  <a:t>透過率</a:t>
                </a:r>
              </a:p>
            </c:rich>
          </c:tx>
          <c:layout>
            <c:manualLayout>
              <c:xMode val="edge"/>
              <c:yMode val="edge"/>
              <c:x val="3.6529693939699098E-2"/>
              <c:y val="0.36942751755639092"/>
            </c:manualLayout>
          </c:layout>
          <c:overlay val="0"/>
          <c:spPr>
            <a:noFill/>
            <a:ln w="25400">
              <a:noFill/>
            </a:ln>
          </c:spPr>
        </c:title>
        <c:numFmt formatCode="0.0_ 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390086528"/>
        <c:crosses val="autoZero"/>
        <c:crossBetween val="midCat"/>
        <c:majorUnit val="0.1"/>
      </c:valAx>
      <c:spPr>
        <a:solidFill>
          <a:srgbClr val="FFFFCC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7777806679942674"/>
          <c:y val="9.3418452715409189E-2"/>
          <c:w val="0.1811263991176747"/>
          <c:h val="0.1868369054308183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9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1" l="0.75" r="0.75" t="1" header="0.51200000000000001" footer="0.512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161622804223388"/>
          <c:y val="8.3333516622493983E-2"/>
          <c:w val="0.62457938128821633"/>
          <c:h val="0.71621779151224552"/>
        </c:manualLayout>
      </c:layout>
      <c:scatterChart>
        <c:scatterStyle val="smoothMarker"/>
        <c:varyColors val="0"/>
        <c:ser>
          <c:idx val="0"/>
          <c:order val="0"/>
          <c:tx>
            <c:v>S波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反射率!$B$4:$B$21</c:f>
              <c:numCache>
                <c:formatCode>General</c:formatCode>
                <c:ptCount val="18"/>
                <c:pt idx="0">
                  <c:v>90</c:v>
                </c:pt>
                <c:pt idx="1">
                  <c:v>85</c:v>
                </c:pt>
                <c:pt idx="2">
                  <c:v>80</c:v>
                </c:pt>
                <c:pt idx="3">
                  <c:v>75</c:v>
                </c:pt>
                <c:pt idx="4">
                  <c:v>70</c:v>
                </c:pt>
                <c:pt idx="5">
                  <c:v>65</c:v>
                </c:pt>
                <c:pt idx="6">
                  <c:v>60</c:v>
                </c:pt>
                <c:pt idx="7">
                  <c:v>55</c:v>
                </c:pt>
                <c:pt idx="8">
                  <c:v>50</c:v>
                </c:pt>
                <c:pt idx="9">
                  <c:v>45</c:v>
                </c:pt>
                <c:pt idx="10">
                  <c:v>40</c:v>
                </c:pt>
                <c:pt idx="11">
                  <c:v>35</c:v>
                </c:pt>
                <c:pt idx="12">
                  <c:v>30</c:v>
                </c:pt>
                <c:pt idx="13">
                  <c:v>25</c:v>
                </c:pt>
                <c:pt idx="14">
                  <c:v>20</c:v>
                </c:pt>
                <c:pt idx="15">
                  <c:v>15</c:v>
                </c:pt>
                <c:pt idx="16">
                  <c:v>10</c:v>
                </c:pt>
                <c:pt idx="17">
                  <c:v>5</c:v>
                </c:pt>
              </c:numCache>
            </c:numRef>
          </c:xVal>
          <c:yVal>
            <c:numRef>
              <c:f>反射率!$D$4:$D$21</c:f>
              <c:numCache>
                <c:formatCode>0.000_ </c:formatCode>
                <c:ptCount val="18"/>
                <c:pt idx="0">
                  <c:v>1</c:v>
                </c:pt>
                <c:pt idx="1">
                  <c:v>0.65994962216624686</c:v>
                </c:pt>
                <c:pt idx="2">
                  <c:v>0.51637279596977326</c:v>
                </c:pt>
                <c:pt idx="3">
                  <c:v>0.36775818639798485</c:v>
                </c:pt>
                <c:pt idx="4">
                  <c:v>0.25440806045340048</c:v>
                </c:pt>
                <c:pt idx="5">
                  <c:v>0.20403022670025189</c:v>
                </c:pt>
                <c:pt idx="6">
                  <c:v>0.15617128463476071</c:v>
                </c:pt>
                <c:pt idx="7">
                  <c:v>0.1234256926952141</c:v>
                </c:pt>
                <c:pt idx="8">
                  <c:v>0.10075566750629723</c:v>
                </c:pt>
                <c:pt idx="9">
                  <c:v>7.8085642317380355E-2</c:v>
                </c:pt>
                <c:pt idx="10">
                  <c:v>6.8010075566750636E-2</c:v>
                </c:pt>
                <c:pt idx="11">
                  <c:v>5.5415617128463476E-2</c:v>
                </c:pt>
                <c:pt idx="12">
                  <c:v>5.0377833753148617E-2</c:v>
                </c:pt>
                <c:pt idx="13">
                  <c:v>4.534005037783375E-2</c:v>
                </c:pt>
                <c:pt idx="14">
                  <c:v>3.7783375314861457E-2</c:v>
                </c:pt>
                <c:pt idx="15">
                  <c:v>3.2745591939546598E-2</c:v>
                </c:pt>
                <c:pt idx="16">
                  <c:v>2.7707808564231738E-2</c:v>
                </c:pt>
                <c:pt idx="17">
                  <c:v>2.2670025188916875E-2</c:v>
                </c:pt>
              </c:numCache>
            </c:numRef>
          </c:yVal>
          <c:smooth val="1"/>
        </c:ser>
        <c:ser>
          <c:idx val="1"/>
          <c:order val="1"/>
          <c:tx>
            <c:v>P波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反射率!$B$4:$B$21</c:f>
              <c:numCache>
                <c:formatCode>General</c:formatCode>
                <c:ptCount val="18"/>
                <c:pt idx="0">
                  <c:v>90</c:v>
                </c:pt>
                <c:pt idx="1">
                  <c:v>85</c:v>
                </c:pt>
                <c:pt idx="2">
                  <c:v>80</c:v>
                </c:pt>
                <c:pt idx="3">
                  <c:v>75</c:v>
                </c:pt>
                <c:pt idx="4">
                  <c:v>70</c:v>
                </c:pt>
                <c:pt idx="5">
                  <c:v>65</c:v>
                </c:pt>
                <c:pt idx="6">
                  <c:v>60</c:v>
                </c:pt>
                <c:pt idx="7">
                  <c:v>55</c:v>
                </c:pt>
                <c:pt idx="8">
                  <c:v>50</c:v>
                </c:pt>
                <c:pt idx="9">
                  <c:v>45</c:v>
                </c:pt>
                <c:pt idx="10">
                  <c:v>40</c:v>
                </c:pt>
                <c:pt idx="11">
                  <c:v>35</c:v>
                </c:pt>
                <c:pt idx="12">
                  <c:v>30</c:v>
                </c:pt>
                <c:pt idx="13">
                  <c:v>25</c:v>
                </c:pt>
                <c:pt idx="14">
                  <c:v>20</c:v>
                </c:pt>
                <c:pt idx="15">
                  <c:v>15</c:v>
                </c:pt>
                <c:pt idx="16">
                  <c:v>10</c:v>
                </c:pt>
                <c:pt idx="17">
                  <c:v>5</c:v>
                </c:pt>
              </c:numCache>
            </c:numRef>
          </c:xVal>
          <c:yVal>
            <c:numRef>
              <c:f>反射率!$F$4:$F$21</c:f>
              <c:numCache>
                <c:formatCode>0.000_ </c:formatCode>
                <c:ptCount val="18"/>
                <c:pt idx="0">
                  <c:v>1</c:v>
                </c:pt>
                <c:pt idx="1">
                  <c:v>0.48110831234256923</c:v>
                </c:pt>
                <c:pt idx="2">
                  <c:v>0.20151133501259447</c:v>
                </c:pt>
                <c:pt idx="3">
                  <c:v>9.8236775818639793E-2</c:v>
                </c:pt>
                <c:pt idx="4">
                  <c:v>4.5390428211586897E-2</c:v>
                </c:pt>
                <c:pt idx="5">
                  <c:v>1.3652392947103274E-2</c:v>
                </c:pt>
                <c:pt idx="6">
                  <c:v>2.5188916876574307E-3</c:v>
                </c:pt>
                <c:pt idx="7">
                  <c:v>2.871536523929471E-3</c:v>
                </c:pt>
                <c:pt idx="8">
                  <c:v>5.5415617128463466E-3</c:v>
                </c:pt>
                <c:pt idx="9">
                  <c:v>1.0629722921914357E-2</c:v>
                </c:pt>
                <c:pt idx="10">
                  <c:v>1.6624685138539042E-2</c:v>
                </c:pt>
                <c:pt idx="11">
                  <c:v>2.1561712846347603E-2</c:v>
                </c:pt>
                <c:pt idx="12">
                  <c:v>2.6549118387909316E-2</c:v>
                </c:pt>
                <c:pt idx="13">
                  <c:v>3.0528967254408061E-2</c:v>
                </c:pt>
                <c:pt idx="14">
                  <c:v>3.3753148614609575E-2</c:v>
                </c:pt>
                <c:pt idx="15">
                  <c:v>3.5516372795969767E-2</c:v>
                </c:pt>
                <c:pt idx="16">
                  <c:v>3.773299748110831E-2</c:v>
                </c:pt>
                <c:pt idx="17">
                  <c:v>3.929471032745592E-2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085352"/>
        <c:axId val="390088096"/>
      </c:scatterChart>
      <c:valAx>
        <c:axId val="390085352"/>
        <c:scaling>
          <c:orientation val="minMax"/>
          <c:max val="90"/>
        </c:scaling>
        <c:delete val="0"/>
        <c:axPos val="b"/>
        <c:title>
          <c:tx>
            <c:rich>
              <a:bodyPr/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ＭＳ 明朝"/>
                    <a:ea typeface="ＭＳ 明朝"/>
                    <a:cs typeface="ＭＳ 明朝"/>
                  </a:defRPr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ＭＳ 明朝"/>
                    <a:ea typeface="ＭＳ 明朝"/>
                  </a:rPr>
                  <a:t>θ</a:t>
                </a: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cmr10"/>
                    <a:ea typeface="ＭＳ 明朝"/>
                  </a:rPr>
                  <a:t>deg</a:t>
                </a:r>
                <a:endParaRPr lang="ja-JP" altLang="en-US" sz="900" b="0" i="0" u="none" strike="noStrike" baseline="0">
                  <a:solidFill>
                    <a:srgbClr val="000000"/>
                  </a:solidFill>
                  <a:latin typeface="cmr10"/>
                </a:endParaRPr>
              </a:p>
            </c:rich>
          </c:tx>
          <c:layout>
            <c:manualLayout>
              <c:xMode val="edge"/>
              <c:yMode val="edge"/>
              <c:x val="0.42760960336174381"/>
              <c:y val="0.889641596375273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390088096"/>
        <c:crosses val="autoZero"/>
        <c:crossBetween val="midCat"/>
        <c:majorUnit val="10"/>
      </c:valAx>
      <c:valAx>
        <c:axId val="390088096"/>
        <c:scaling>
          <c:orientation val="minMax"/>
          <c:max val="1"/>
        </c:scaling>
        <c:delete val="0"/>
        <c:axPos val="l"/>
        <c:title>
          <c:tx>
            <c:rich>
              <a:bodyPr/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ＭＳ 明朝"/>
                    <a:ea typeface="ＭＳ 明朝"/>
                    <a:cs typeface="ＭＳ 明朝"/>
                  </a:defRPr>
                </a:pPr>
                <a:r>
                  <a:rPr lang="ja-JP" altLang="en-US"/>
                  <a:t>反射率</a:t>
                </a:r>
              </a:p>
            </c:rich>
          </c:tx>
          <c:layout>
            <c:manualLayout>
              <c:xMode val="edge"/>
              <c:yMode val="edge"/>
              <c:x val="3.8720554635118531E-2"/>
              <c:y val="0.37387469619821623"/>
            </c:manualLayout>
          </c:layout>
          <c:overlay val="0"/>
          <c:spPr>
            <a:noFill/>
            <a:ln w="25400">
              <a:noFill/>
            </a:ln>
          </c:spPr>
        </c:title>
        <c:numFmt formatCode="0.0_ 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390085352"/>
        <c:crosses val="autoZero"/>
        <c:crossBetween val="midCat"/>
        <c:majorUnit val="0.1"/>
      </c:valAx>
      <c:spPr>
        <a:solidFill>
          <a:srgbClr val="FFFFCC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2323266159012887"/>
          <c:y val="9.2342545446547381E-2"/>
          <c:w val="0.1481482090387144"/>
          <c:h val="0.1238741463307342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1" l="0.75" r="0.75" t="1" header="0.51200000000000001" footer="0.512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349250</xdr:colOff>
      <xdr:row>22</xdr:row>
      <xdr:rowOff>139700</xdr:rowOff>
    </xdr:from>
    <xdr:to>
      <xdr:col>7</xdr:col>
      <xdr:colOff>400050</xdr:colOff>
      <xdr:row>40</xdr:row>
      <xdr:rowOff>158750</xdr:rowOff>
    </xdr:to>
    <xdr:graphicFrame macro="">
      <xdr:nvGraphicFramePr>
        <xdr:cNvPr id="1025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298450</xdr:colOff>
      <xdr:row>21</xdr:row>
      <xdr:rowOff>88900</xdr:rowOff>
    </xdr:from>
    <xdr:to>
      <xdr:col>7</xdr:col>
      <xdr:colOff>412750</xdr:colOff>
      <xdr:row>38</xdr:row>
      <xdr:rowOff>101600</xdr:rowOff>
    </xdr:to>
    <xdr:graphicFrame macro="">
      <xdr:nvGraphicFramePr>
        <xdr:cNvPr id="2049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3"/>
  <sheetViews>
    <sheetView tabSelected="1" workbookViewId="0">
      <selection activeCell="G22" sqref="G22"/>
    </sheetView>
  </sheetViews>
  <sheetFormatPr defaultRowHeight="13"/>
  <cols>
    <col min="7" max="7" width="15.36328125" bestFit="1" customWidth="1"/>
  </cols>
  <sheetData>
    <row r="2" spans="2:7">
      <c r="B2" s="38" t="s">
        <v>0</v>
      </c>
      <c r="C2" s="40" t="s">
        <v>17</v>
      </c>
      <c r="D2" s="41"/>
      <c r="E2" s="40" t="s">
        <v>18</v>
      </c>
      <c r="F2" s="42"/>
      <c r="G2" s="43" t="s">
        <v>3</v>
      </c>
    </row>
    <row r="3" spans="2:7">
      <c r="B3" s="39"/>
      <c r="C3" s="18" t="s">
        <v>1</v>
      </c>
      <c r="D3" s="19" t="s">
        <v>2</v>
      </c>
      <c r="E3" s="16" t="s">
        <v>1</v>
      </c>
      <c r="F3" s="20" t="s">
        <v>2</v>
      </c>
      <c r="G3" s="44"/>
    </row>
    <row r="4" spans="2:7">
      <c r="B4" s="3">
        <v>0</v>
      </c>
      <c r="C4" s="21">
        <v>2.29</v>
      </c>
      <c r="D4" s="22">
        <f>C4/C4</f>
        <v>1</v>
      </c>
      <c r="E4" s="23">
        <v>2.1</v>
      </c>
      <c r="F4" s="24">
        <f t="shared" ref="F4:F22" si="0">E4/E$4</f>
        <v>1</v>
      </c>
      <c r="G4" s="25">
        <f t="shared" ref="G4:G22" si="1">(COS(RADIANS(B4)))^2</f>
        <v>1</v>
      </c>
    </row>
    <row r="5" spans="2:7">
      <c r="B5" s="3">
        <f>B4+5</f>
        <v>5</v>
      </c>
      <c r="C5" s="21">
        <v>2.2400000000000002</v>
      </c>
      <c r="D5" s="22">
        <f t="shared" ref="D5:D22" si="2">C5/$C$4</f>
        <v>0.97816593886462888</v>
      </c>
      <c r="E5" s="23">
        <v>2.02</v>
      </c>
      <c r="F5" s="24">
        <f t="shared" si="0"/>
        <v>0.96190476190476182</v>
      </c>
      <c r="G5" s="25">
        <f t="shared" si="1"/>
        <v>0.99240387650610407</v>
      </c>
    </row>
    <row r="6" spans="2:7">
      <c r="B6" s="3">
        <f t="shared" ref="B6:B22" si="3">B5+5</f>
        <v>10</v>
      </c>
      <c r="C6" s="21">
        <v>2.2000000000000002</v>
      </c>
      <c r="D6" s="22">
        <f t="shared" si="2"/>
        <v>0.9606986899563319</v>
      </c>
      <c r="E6" s="23">
        <v>1.95</v>
      </c>
      <c r="F6" s="24">
        <f t="shared" si="0"/>
        <v>0.92857142857142849</v>
      </c>
      <c r="G6" s="25">
        <f t="shared" si="1"/>
        <v>0.9698463103929541</v>
      </c>
    </row>
    <row r="7" spans="2:7">
      <c r="B7" s="3">
        <f t="shared" si="3"/>
        <v>15</v>
      </c>
      <c r="C7" s="21">
        <v>2.14</v>
      </c>
      <c r="D7" s="22">
        <f t="shared" si="2"/>
        <v>0.93449781659388653</v>
      </c>
      <c r="E7" s="23">
        <v>1.82</v>
      </c>
      <c r="F7" s="24">
        <f t="shared" si="0"/>
        <v>0.8666666666666667</v>
      </c>
      <c r="G7" s="25">
        <f t="shared" si="1"/>
        <v>0.93301270189221941</v>
      </c>
    </row>
    <row r="8" spans="2:7">
      <c r="B8" s="3">
        <f t="shared" si="3"/>
        <v>20</v>
      </c>
      <c r="C8" s="21">
        <v>2.09</v>
      </c>
      <c r="D8" s="22">
        <f t="shared" si="2"/>
        <v>0.91266375545851519</v>
      </c>
      <c r="E8" s="23">
        <v>1.7</v>
      </c>
      <c r="F8" s="24">
        <f t="shared" si="0"/>
        <v>0.80952380952380942</v>
      </c>
      <c r="G8" s="25">
        <f t="shared" si="1"/>
        <v>0.88302222155948906</v>
      </c>
    </row>
    <row r="9" spans="2:7">
      <c r="B9" s="3">
        <f t="shared" si="3"/>
        <v>25</v>
      </c>
      <c r="C9" s="21">
        <v>1.92</v>
      </c>
      <c r="D9" s="22">
        <f t="shared" si="2"/>
        <v>0.83842794759825323</v>
      </c>
      <c r="E9" s="23">
        <v>1.53</v>
      </c>
      <c r="F9" s="24">
        <f t="shared" si="0"/>
        <v>0.72857142857142854</v>
      </c>
      <c r="G9" s="25">
        <f t="shared" si="1"/>
        <v>0.82139380484326963</v>
      </c>
    </row>
    <row r="10" spans="2:7">
      <c r="B10" s="3">
        <f t="shared" si="3"/>
        <v>30</v>
      </c>
      <c r="C10" s="21">
        <v>1.73</v>
      </c>
      <c r="D10" s="22">
        <f t="shared" si="2"/>
        <v>0.75545851528384278</v>
      </c>
      <c r="E10" s="23">
        <v>1.39</v>
      </c>
      <c r="F10" s="24">
        <f t="shared" si="0"/>
        <v>0.66190476190476188</v>
      </c>
      <c r="G10" s="25">
        <f t="shared" si="1"/>
        <v>0.75000000000000011</v>
      </c>
    </row>
    <row r="11" spans="2:7">
      <c r="B11" s="3">
        <f t="shared" si="3"/>
        <v>35</v>
      </c>
      <c r="C11" s="21">
        <v>1.57</v>
      </c>
      <c r="D11" s="22">
        <f t="shared" si="2"/>
        <v>0.68558951965065507</v>
      </c>
      <c r="E11" s="23">
        <v>1.21</v>
      </c>
      <c r="F11" s="24">
        <f t="shared" si="0"/>
        <v>0.57619047619047614</v>
      </c>
      <c r="G11" s="25">
        <f t="shared" si="1"/>
        <v>0.67101007166283433</v>
      </c>
    </row>
    <row r="12" spans="2:7">
      <c r="B12" s="3">
        <f t="shared" si="3"/>
        <v>40</v>
      </c>
      <c r="C12" s="21">
        <v>1.39</v>
      </c>
      <c r="D12" s="22">
        <f t="shared" si="2"/>
        <v>0.60698689956331875</v>
      </c>
      <c r="E12" s="23">
        <v>1</v>
      </c>
      <c r="F12" s="24">
        <f t="shared" si="0"/>
        <v>0.47619047619047616</v>
      </c>
      <c r="G12" s="25">
        <f t="shared" si="1"/>
        <v>0.58682408883346515</v>
      </c>
    </row>
    <row r="13" spans="2:7">
      <c r="B13" s="3">
        <f t="shared" si="3"/>
        <v>45</v>
      </c>
      <c r="C13" s="21">
        <v>1.17</v>
      </c>
      <c r="D13" s="22">
        <f t="shared" si="2"/>
        <v>0.51091703056768556</v>
      </c>
      <c r="E13" s="23">
        <v>0.82</v>
      </c>
      <c r="F13" s="24">
        <f t="shared" si="0"/>
        <v>0.39047619047619042</v>
      </c>
      <c r="G13" s="25">
        <f t="shared" si="1"/>
        <v>0.50000000000000011</v>
      </c>
    </row>
    <row r="14" spans="2:7">
      <c r="B14" s="3">
        <f t="shared" si="3"/>
        <v>50</v>
      </c>
      <c r="C14" s="21">
        <v>0.97</v>
      </c>
      <c r="D14" s="22">
        <f t="shared" si="2"/>
        <v>0.42358078602620086</v>
      </c>
      <c r="E14" s="23">
        <v>0.67</v>
      </c>
      <c r="F14" s="24">
        <f t="shared" si="0"/>
        <v>0.31904761904761908</v>
      </c>
      <c r="G14" s="25">
        <f t="shared" si="1"/>
        <v>0.41317591116653485</v>
      </c>
    </row>
    <row r="15" spans="2:7">
      <c r="B15" s="3">
        <f t="shared" si="3"/>
        <v>55</v>
      </c>
      <c r="C15" s="21">
        <v>0.7</v>
      </c>
      <c r="D15" s="22">
        <f t="shared" si="2"/>
        <v>0.3056768558951965</v>
      </c>
      <c r="E15" s="23">
        <v>0.43</v>
      </c>
      <c r="F15" s="24">
        <f t="shared" si="0"/>
        <v>0.20476190476190476</v>
      </c>
      <c r="G15" s="25">
        <f t="shared" si="1"/>
        <v>0.32898992833716573</v>
      </c>
    </row>
    <row r="16" spans="2:7">
      <c r="B16" s="3">
        <f t="shared" si="3"/>
        <v>60</v>
      </c>
      <c r="C16" s="21">
        <v>0.53</v>
      </c>
      <c r="D16" s="22">
        <f t="shared" si="2"/>
        <v>0.23144104803493451</v>
      </c>
      <c r="E16" s="23">
        <v>0.25</v>
      </c>
      <c r="F16" s="24">
        <f t="shared" si="0"/>
        <v>0.11904761904761904</v>
      </c>
      <c r="G16" s="25">
        <f t="shared" si="1"/>
        <v>0.25000000000000011</v>
      </c>
    </row>
    <row r="17" spans="2:7">
      <c r="B17" s="3">
        <f t="shared" si="3"/>
        <v>65</v>
      </c>
      <c r="C17" s="21">
        <v>0.39</v>
      </c>
      <c r="D17" s="22">
        <f t="shared" si="2"/>
        <v>0.1703056768558952</v>
      </c>
      <c r="E17" s="23">
        <v>0.19</v>
      </c>
      <c r="F17" s="24">
        <f t="shared" si="0"/>
        <v>9.0476190476190474E-2</v>
      </c>
      <c r="G17" s="25">
        <f t="shared" si="1"/>
        <v>0.17860619515673035</v>
      </c>
    </row>
    <row r="18" spans="2:7">
      <c r="B18" s="3">
        <f t="shared" si="3"/>
        <v>70</v>
      </c>
      <c r="C18" s="21">
        <v>0.25</v>
      </c>
      <c r="D18" s="22">
        <f t="shared" si="2"/>
        <v>0.1091703056768559</v>
      </c>
      <c r="E18" s="23">
        <v>0.12</v>
      </c>
      <c r="F18" s="24">
        <f t="shared" si="0"/>
        <v>5.7142857142857141E-2</v>
      </c>
      <c r="G18" s="25">
        <f t="shared" si="1"/>
        <v>0.11697777844051105</v>
      </c>
    </row>
    <row r="19" spans="2:7">
      <c r="B19" s="3">
        <f t="shared" si="3"/>
        <v>75</v>
      </c>
      <c r="C19" s="21">
        <v>0.14000000000000001</v>
      </c>
      <c r="D19" s="22">
        <f t="shared" si="2"/>
        <v>6.1135371179039305E-2</v>
      </c>
      <c r="E19" s="23">
        <v>0.05</v>
      </c>
      <c r="F19" s="24">
        <f t="shared" si="0"/>
        <v>2.3809523809523808E-2</v>
      </c>
      <c r="G19" s="25">
        <f t="shared" si="1"/>
        <v>6.698729810778066E-2</v>
      </c>
    </row>
    <row r="20" spans="2:7">
      <c r="B20" s="3">
        <f t="shared" si="3"/>
        <v>80</v>
      </c>
      <c r="C20" s="21">
        <v>0.04</v>
      </c>
      <c r="D20" s="22">
        <f t="shared" si="2"/>
        <v>1.7467248908296942E-2</v>
      </c>
      <c r="E20" s="23">
        <v>0.01</v>
      </c>
      <c r="F20" s="24">
        <f t="shared" si="0"/>
        <v>4.7619047619047615E-3</v>
      </c>
      <c r="G20" s="25">
        <f t="shared" si="1"/>
        <v>3.0153689607045831E-2</v>
      </c>
    </row>
    <row r="21" spans="2:7">
      <c r="B21" s="3">
        <f t="shared" si="3"/>
        <v>85</v>
      </c>
      <c r="C21" s="21">
        <v>0.01</v>
      </c>
      <c r="D21" s="22">
        <f t="shared" si="2"/>
        <v>4.3668122270742356E-3</v>
      </c>
      <c r="E21" s="26">
        <v>0</v>
      </c>
      <c r="F21" s="24">
        <f t="shared" si="0"/>
        <v>0</v>
      </c>
      <c r="G21" s="25">
        <f t="shared" si="1"/>
        <v>7.5961234938959638E-3</v>
      </c>
    </row>
    <row r="22" spans="2:7">
      <c r="B22" s="4">
        <f t="shared" si="3"/>
        <v>90</v>
      </c>
      <c r="C22" s="27">
        <v>0</v>
      </c>
      <c r="D22" s="28">
        <f t="shared" si="2"/>
        <v>0</v>
      </c>
      <c r="E22" s="29">
        <v>0</v>
      </c>
      <c r="F22" s="20">
        <f t="shared" si="0"/>
        <v>0</v>
      </c>
      <c r="G22" s="30">
        <f t="shared" si="1"/>
        <v>3.7524718414124473E-33</v>
      </c>
    </row>
    <row r="23" spans="2:7">
      <c r="D23" s="7"/>
    </row>
  </sheetData>
  <mergeCells count="4">
    <mergeCell ref="B2:B3"/>
    <mergeCell ref="C2:D2"/>
    <mergeCell ref="E2:F2"/>
    <mergeCell ref="G2:G3"/>
  </mergeCells>
  <phoneticPr fontId="1"/>
  <pageMargins left="0.75" right="0.75" top="1" bottom="1" header="0.51200000000000001" footer="0.51200000000000001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workbookViewId="0"/>
  </sheetViews>
  <sheetFormatPr defaultRowHeight="13"/>
  <sheetData>
    <row r="1" spans="2:7">
      <c r="E1" t="s">
        <v>4</v>
      </c>
      <c r="G1" s="7"/>
    </row>
    <row r="2" spans="2:7">
      <c r="B2" s="38" t="s">
        <v>19</v>
      </c>
      <c r="C2" s="40" t="s">
        <v>17</v>
      </c>
      <c r="D2" s="42"/>
      <c r="E2" s="40" t="s">
        <v>18</v>
      </c>
      <c r="F2" s="42"/>
    </row>
    <row r="3" spans="2:7">
      <c r="B3" s="39"/>
      <c r="C3" s="18" t="s">
        <v>20</v>
      </c>
      <c r="D3" s="16" t="s">
        <v>5</v>
      </c>
      <c r="E3" s="18" t="s">
        <v>20</v>
      </c>
      <c r="F3" s="16" t="s">
        <v>5</v>
      </c>
    </row>
    <row r="4" spans="2:7">
      <c r="B4" s="3">
        <v>90</v>
      </c>
      <c r="C4" s="21">
        <v>3.97</v>
      </c>
      <c r="D4" s="24">
        <f>C4/C4</f>
        <v>1</v>
      </c>
      <c r="E4" s="21">
        <v>3.97</v>
      </c>
      <c r="F4" s="24">
        <f t="shared" ref="F4:F21" si="0">E4/E$4</f>
        <v>1</v>
      </c>
    </row>
    <row r="5" spans="2:7">
      <c r="B5" s="3">
        <f>B4-5</f>
        <v>85</v>
      </c>
      <c r="C5" s="21">
        <v>2.62</v>
      </c>
      <c r="D5" s="24">
        <f t="shared" ref="D5:D21" si="1">C5/$C$4</f>
        <v>0.65994962216624686</v>
      </c>
      <c r="E5" s="21">
        <v>1.91</v>
      </c>
      <c r="F5" s="24">
        <f t="shared" si="0"/>
        <v>0.48110831234256923</v>
      </c>
    </row>
    <row r="6" spans="2:7">
      <c r="B6" s="3">
        <f t="shared" ref="B6:B21" si="2">B5-5</f>
        <v>80</v>
      </c>
      <c r="C6" s="21">
        <v>2.0499999999999998</v>
      </c>
      <c r="D6" s="24">
        <f t="shared" si="1"/>
        <v>0.51637279596977326</v>
      </c>
      <c r="E6" s="21">
        <v>0.8</v>
      </c>
      <c r="F6" s="24">
        <f t="shared" si="0"/>
        <v>0.20151133501259447</v>
      </c>
    </row>
    <row r="7" spans="2:7">
      <c r="B7" s="3">
        <f t="shared" si="2"/>
        <v>75</v>
      </c>
      <c r="C7" s="21">
        <v>1.46</v>
      </c>
      <c r="D7" s="24">
        <f t="shared" si="1"/>
        <v>0.36775818639798485</v>
      </c>
      <c r="E7" s="21">
        <v>0.39</v>
      </c>
      <c r="F7" s="24">
        <f t="shared" si="0"/>
        <v>9.8236775818639793E-2</v>
      </c>
    </row>
    <row r="8" spans="2:7">
      <c r="B8" s="3">
        <f t="shared" si="2"/>
        <v>70</v>
      </c>
      <c r="C8" s="21">
        <v>1.01</v>
      </c>
      <c r="D8" s="24">
        <f t="shared" si="1"/>
        <v>0.25440806045340048</v>
      </c>
      <c r="E8" s="31">
        <v>0.1802</v>
      </c>
      <c r="F8" s="24">
        <f t="shared" si="0"/>
        <v>4.5390428211586897E-2</v>
      </c>
    </row>
    <row r="9" spans="2:7">
      <c r="B9" s="3">
        <f t="shared" si="2"/>
        <v>65</v>
      </c>
      <c r="C9" s="21">
        <v>0.81</v>
      </c>
      <c r="D9" s="24">
        <f t="shared" si="1"/>
        <v>0.20403022670025189</v>
      </c>
      <c r="E9" s="31">
        <v>5.4199999999999998E-2</v>
      </c>
      <c r="F9" s="24">
        <f t="shared" si="0"/>
        <v>1.3652392947103274E-2</v>
      </c>
    </row>
    <row r="10" spans="2:7">
      <c r="B10" s="3">
        <f t="shared" si="2"/>
        <v>60</v>
      </c>
      <c r="C10" s="21">
        <v>0.62</v>
      </c>
      <c r="D10" s="24">
        <f t="shared" si="1"/>
        <v>0.15617128463476071</v>
      </c>
      <c r="E10" s="31">
        <v>0.01</v>
      </c>
      <c r="F10" s="24">
        <f t="shared" si="0"/>
        <v>2.5188916876574307E-3</v>
      </c>
    </row>
    <row r="11" spans="2:7">
      <c r="B11" s="3">
        <f t="shared" si="2"/>
        <v>55</v>
      </c>
      <c r="C11" s="21">
        <v>0.49</v>
      </c>
      <c r="D11" s="24">
        <f t="shared" si="1"/>
        <v>0.1234256926952141</v>
      </c>
      <c r="E11" s="31">
        <v>1.14E-2</v>
      </c>
      <c r="F11" s="24">
        <f t="shared" si="0"/>
        <v>2.871536523929471E-3</v>
      </c>
    </row>
    <row r="12" spans="2:7">
      <c r="B12" s="3">
        <f t="shared" si="2"/>
        <v>50</v>
      </c>
      <c r="C12" s="21">
        <v>0.4</v>
      </c>
      <c r="D12" s="24">
        <f t="shared" si="1"/>
        <v>0.10075566750629723</v>
      </c>
      <c r="E12" s="31">
        <v>2.1999999999999999E-2</v>
      </c>
      <c r="F12" s="24">
        <f t="shared" si="0"/>
        <v>5.5415617128463466E-3</v>
      </c>
    </row>
    <row r="13" spans="2:7">
      <c r="B13" s="3">
        <f t="shared" si="2"/>
        <v>45</v>
      </c>
      <c r="C13" s="21">
        <v>0.31</v>
      </c>
      <c r="D13" s="24">
        <f t="shared" si="1"/>
        <v>7.8085642317380355E-2</v>
      </c>
      <c r="E13" s="31">
        <v>4.2200000000000001E-2</v>
      </c>
      <c r="F13" s="24">
        <f t="shared" si="0"/>
        <v>1.0629722921914357E-2</v>
      </c>
    </row>
    <row r="14" spans="2:7">
      <c r="B14" s="3">
        <f t="shared" si="2"/>
        <v>40</v>
      </c>
      <c r="C14" s="21">
        <v>0.27</v>
      </c>
      <c r="D14" s="24">
        <f t="shared" si="1"/>
        <v>6.8010075566750636E-2</v>
      </c>
      <c r="E14" s="31">
        <v>6.6000000000000003E-2</v>
      </c>
      <c r="F14" s="24">
        <f t="shared" si="0"/>
        <v>1.6624685138539042E-2</v>
      </c>
    </row>
    <row r="15" spans="2:7">
      <c r="B15" s="3">
        <f t="shared" si="2"/>
        <v>35</v>
      </c>
      <c r="C15" s="21">
        <v>0.22</v>
      </c>
      <c r="D15" s="24">
        <f t="shared" si="1"/>
        <v>5.5415617128463476E-2</v>
      </c>
      <c r="E15" s="31">
        <v>8.5599999999999996E-2</v>
      </c>
      <c r="F15" s="24">
        <f t="shared" si="0"/>
        <v>2.1561712846347603E-2</v>
      </c>
    </row>
    <row r="16" spans="2:7">
      <c r="B16" s="3">
        <f t="shared" si="2"/>
        <v>30</v>
      </c>
      <c r="C16" s="21">
        <v>0.2</v>
      </c>
      <c r="D16" s="24">
        <f t="shared" si="1"/>
        <v>5.0377833753148617E-2</v>
      </c>
      <c r="E16" s="31">
        <v>0.10539999999999999</v>
      </c>
      <c r="F16" s="24">
        <f t="shared" si="0"/>
        <v>2.6549118387909316E-2</v>
      </c>
    </row>
    <row r="17" spans="2:6">
      <c r="B17" s="3">
        <f t="shared" si="2"/>
        <v>25</v>
      </c>
      <c r="C17" s="21">
        <v>0.18</v>
      </c>
      <c r="D17" s="24">
        <f t="shared" si="1"/>
        <v>4.534005037783375E-2</v>
      </c>
      <c r="E17" s="31">
        <v>0.1212</v>
      </c>
      <c r="F17" s="24">
        <f t="shared" si="0"/>
        <v>3.0528967254408061E-2</v>
      </c>
    </row>
    <row r="18" spans="2:6">
      <c r="B18" s="3">
        <f t="shared" si="2"/>
        <v>20</v>
      </c>
      <c r="C18" s="21">
        <v>0.15</v>
      </c>
      <c r="D18" s="24">
        <f t="shared" si="1"/>
        <v>3.7783375314861457E-2</v>
      </c>
      <c r="E18" s="31">
        <v>0.13400000000000001</v>
      </c>
      <c r="F18" s="24">
        <f t="shared" si="0"/>
        <v>3.3753148614609575E-2</v>
      </c>
    </row>
    <row r="19" spans="2:6">
      <c r="B19" s="3">
        <f t="shared" si="2"/>
        <v>15</v>
      </c>
      <c r="C19" s="21">
        <v>0.13</v>
      </c>
      <c r="D19" s="24">
        <f t="shared" si="1"/>
        <v>3.2745591939546598E-2</v>
      </c>
      <c r="E19" s="31">
        <v>0.14099999999999999</v>
      </c>
      <c r="F19" s="24">
        <f t="shared" si="0"/>
        <v>3.5516372795969767E-2</v>
      </c>
    </row>
    <row r="20" spans="2:6">
      <c r="B20" s="3">
        <f t="shared" si="2"/>
        <v>10</v>
      </c>
      <c r="C20" s="21">
        <v>0.11</v>
      </c>
      <c r="D20" s="24">
        <f t="shared" si="1"/>
        <v>2.7707808564231738E-2</v>
      </c>
      <c r="E20" s="31">
        <v>0.14979999999999999</v>
      </c>
      <c r="F20" s="24">
        <f t="shared" si="0"/>
        <v>3.773299748110831E-2</v>
      </c>
    </row>
    <row r="21" spans="2:6">
      <c r="B21" s="4">
        <f t="shared" si="2"/>
        <v>5</v>
      </c>
      <c r="C21" s="27">
        <v>0.09</v>
      </c>
      <c r="D21" s="20">
        <f t="shared" si="1"/>
        <v>2.2670025188916875E-2</v>
      </c>
      <c r="E21" s="32">
        <v>0.156</v>
      </c>
      <c r="F21" s="20">
        <f t="shared" si="0"/>
        <v>3.929471032745592E-2</v>
      </c>
    </row>
  </sheetData>
  <mergeCells count="3">
    <mergeCell ref="C2:D2"/>
    <mergeCell ref="E2:F2"/>
    <mergeCell ref="B2:B3"/>
  </mergeCells>
  <phoneticPr fontId="1"/>
  <pageMargins left="0.75" right="0.75" top="1" bottom="1" header="0.51200000000000001" footer="0.51200000000000001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5"/>
  <sheetViews>
    <sheetView topLeftCell="B29" workbookViewId="0">
      <selection activeCell="C2" sqref="C2"/>
    </sheetView>
  </sheetViews>
  <sheetFormatPr defaultRowHeight="13"/>
  <cols>
    <col min="4" max="4" width="11.90625" bestFit="1" customWidth="1"/>
    <col min="6" max="6" width="18.36328125" bestFit="1" customWidth="1"/>
    <col min="8" max="8" width="11.90625" bestFit="1" customWidth="1"/>
  </cols>
  <sheetData>
    <row r="1" spans="2:10">
      <c r="C1" t="s">
        <v>16</v>
      </c>
      <c r="D1" t="s">
        <v>13</v>
      </c>
      <c r="E1" t="s">
        <v>13</v>
      </c>
      <c r="F1" t="s">
        <v>23</v>
      </c>
    </row>
    <row r="2" spans="2:10">
      <c r="B2" s="15" t="s">
        <v>7</v>
      </c>
      <c r="C2" s="15" t="s">
        <v>22</v>
      </c>
      <c r="D2" s="15" t="s">
        <v>21</v>
      </c>
      <c r="E2" s="13" t="s">
        <v>14</v>
      </c>
      <c r="F2" s="13" t="s">
        <v>15</v>
      </c>
    </row>
    <row r="3" spans="2:10">
      <c r="B3" s="2">
        <v>0</v>
      </c>
      <c r="C3" s="8">
        <v>4.2</v>
      </c>
      <c r="D3" s="11" t="s">
        <v>10</v>
      </c>
      <c r="H3" t="s">
        <v>8</v>
      </c>
      <c r="I3">
        <f>1*10^(-3)</f>
        <v>1E-3</v>
      </c>
      <c r="J3" t="s">
        <v>6</v>
      </c>
    </row>
    <row r="4" spans="2:10">
      <c r="B4" s="3">
        <f>B3+1</f>
        <v>1</v>
      </c>
      <c r="C4" s="9">
        <v>4.57</v>
      </c>
      <c r="D4" s="5">
        <f t="shared" ref="D4:D23" si="0">I$3*C4*(C4-C$3)*10^(-4)/(2*I$4^2*B4)*10^9</f>
        <v>610.94490692565626</v>
      </c>
      <c r="E4" s="12">
        <f>(I$7-D4)</f>
        <v>35.656160879336767</v>
      </c>
      <c r="F4" s="14">
        <f>E4^2</f>
        <v>1271.3618086531458</v>
      </c>
      <c r="H4" t="s">
        <v>9</v>
      </c>
      <c r="I4">
        <f>37.2*10^(-2)</f>
        <v>0.37200000000000005</v>
      </c>
      <c r="J4" t="s">
        <v>6</v>
      </c>
    </row>
    <row r="5" spans="2:10">
      <c r="B5" s="3">
        <f t="shared" ref="B5:B23" si="1">B4+1</f>
        <v>2</v>
      </c>
      <c r="C5" s="9">
        <v>4.9000000000000004</v>
      </c>
      <c r="D5" s="5">
        <f t="shared" si="0"/>
        <v>619.65256098970985</v>
      </c>
      <c r="E5" s="12">
        <f t="shared" ref="E5:E23" si="2">(I$7-D5)</f>
        <v>26.948506815283167</v>
      </c>
      <c r="F5" s="14">
        <f t="shared" ref="F5:F23" si="3">E5^2</f>
        <v>726.22201957336335</v>
      </c>
    </row>
    <row r="6" spans="2:10">
      <c r="B6" s="3">
        <f t="shared" si="1"/>
        <v>3</v>
      </c>
      <c r="C6" s="9">
        <v>5.24</v>
      </c>
      <c r="D6" s="5">
        <f t="shared" si="0"/>
        <v>656.3379196053495</v>
      </c>
      <c r="E6" s="12">
        <f t="shared" si="2"/>
        <v>-9.7368518003564759</v>
      </c>
      <c r="F6" s="14">
        <f t="shared" si="3"/>
        <v>94.806282982105145</v>
      </c>
    </row>
    <row r="7" spans="2:10">
      <c r="B7" s="3">
        <f t="shared" si="1"/>
        <v>4</v>
      </c>
      <c r="C7" s="9">
        <v>5.5</v>
      </c>
      <c r="D7" s="5">
        <f t="shared" si="0"/>
        <v>645.84778587119865</v>
      </c>
      <c r="E7" s="12">
        <f t="shared" si="2"/>
        <v>0.75328193379436925</v>
      </c>
      <c r="F7" s="14">
        <f t="shared" si="3"/>
        <v>0.56743367178098447</v>
      </c>
      <c r="H7" t="s">
        <v>11</v>
      </c>
      <c r="I7" s="12">
        <f>AVERAGE(D4:D23)</f>
        <v>646.60106780499302</v>
      </c>
      <c r="J7" t="s">
        <v>13</v>
      </c>
    </row>
    <row r="8" spans="2:10">
      <c r="B8" s="3">
        <f t="shared" si="1"/>
        <v>5</v>
      </c>
      <c r="C8" s="9">
        <v>5.72</v>
      </c>
      <c r="D8" s="5">
        <f t="shared" si="0"/>
        <v>628.28072609550202</v>
      </c>
      <c r="E8" s="12">
        <f t="shared" si="2"/>
        <v>18.320341709491004</v>
      </c>
      <c r="F8" s="14">
        <f t="shared" si="3"/>
        <v>335.63492035251573</v>
      </c>
    </row>
    <row r="9" spans="2:10">
      <c r="B9" s="3">
        <f t="shared" si="1"/>
        <v>6</v>
      </c>
      <c r="C9" s="9">
        <v>5.95</v>
      </c>
      <c r="D9" s="5">
        <f t="shared" si="0"/>
        <v>627.02937719196825</v>
      </c>
      <c r="E9" s="12">
        <f t="shared" si="2"/>
        <v>19.571690613024771</v>
      </c>
      <c r="F9" s="14">
        <f t="shared" si="3"/>
        <v>383.05107345196194</v>
      </c>
      <c r="H9" t="s">
        <v>12</v>
      </c>
      <c r="I9" s="12">
        <f>SQRT(F24/(20*19))</f>
        <v>3.6316001334124262</v>
      </c>
      <c r="J9" t="s">
        <v>13</v>
      </c>
    </row>
    <row r="10" spans="2:10">
      <c r="B10" s="3">
        <f t="shared" si="1"/>
        <v>7</v>
      </c>
      <c r="C10" s="9">
        <v>6.2</v>
      </c>
      <c r="D10" s="5">
        <f t="shared" si="0"/>
        <v>640.04096262160783</v>
      </c>
      <c r="E10" s="12">
        <f t="shared" si="2"/>
        <v>6.5601051833851898</v>
      </c>
      <c r="F10" s="14">
        <f t="shared" si="3"/>
        <v>43.034980017077231</v>
      </c>
    </row>
    <row r="11" spans="2:10">
      <c r="B11" s="3">
        <f t="shared" si="1"/>
        <v>8</v>
      </c>
      <c r="C11" s="9">
        <v>6.43</v>
      </c>
      <c r="D11" s="5">
        <f t="shared" si="0"/>
        <v>647.60467250549164</v>
      </c>
      <c r="E11" s="12">
        <f t="shared" si="2"/>
        <v>-1.0036047004986131</v>
      </c>
      <c r="F11" s="14">
        <f t="shared" si="3"/>
        <v>1.0072223948629109</v>
      </c>
    </row>
    <row r="12" spans="2:10">
      <c r="B12" s="3">
        <f t="shared" si="1"/>
        <v>9</v>
      </c>
      <c r="C12" s="9">
        <v>6.65</v>
      </c>
      <c r="D12" s="5">
        <f t="shared" si="0"/>
        <v>654.07770326691593</v>
      </c>
      <c r="E12" s="12">
        <f t="shared" si="2"/>
        <v>-7.4766354619229105</v>
      </c>
      <c r="F12" s="14">
        <f t="shared" si="3"/>
        <v>55.900077830483212</v>
      </c>
      <c r="H12" t="s">
        <v>24</v>
      </c>
      <c r="I12">
        <v>632.79999999999995</v>
      </c>
      <c r="J12" t="s">
        <v>13</v>
      </c>
    </row>
    <row r="13" spans="2:10">
      <c r="B13" s="3">
        <f t="shared" si="1"/>
        <v>10</v>
      </c>
      <c r="C13" s="9">
        <v>6.81</v>
      </c>
      <c r="D13" s="5">
        <f t="shared" si="0"/>
        <v>642.20213319458878</v>
      </c>
      <c r="E13" s="12">
        <f t="shared" si="2"/>
        <v>4.3989346104042397</v>
      </c>
      <c r="F13" s="14">
        <f t="shared" si="3"/>
        <v>19.350625706612302</v>
      </c>
    </row>
    <row r="14" spans="2:10">
      <c r="B14" s="3">
        <f t="shared" si="1"/>
        <v>11</v>
      </c>
      <c r="C14" s="9">
        <v>6.98</v>
      </c>
      <c r="D14" s="5">
        <f t="shared" si="0"/>
        <v>637.37005854591712</v>
      </c>
      <c r="E14" s="12">
        <f t="shared" si="2"/>
        <v>9.2310092590759041</v>
      </c>
      <c r="F14" s="14">
        <f t="shared" si="3"/>
        <v>85.211531941145068</v>
      </c>
      <c r="H14" t="s">
        <v>25</v>
      </c>
      <c r="I14">
        <f>ABS(I12-I7)/I12*100</f>
        <v>2.1809525608396125</v>
      </c>
    </row>
    <row r="15" spans="2:10">
      <c r="B15" s="3">
        <f t="shared" si="1"/>
        <v>12</v>
      </c>
      <c r="C15" s="9">
        <v>7.18</v>
      </c>
      <c r="D15" s="5">
        <f t="shared" si="0"/>
        <v>644.23391914286788</v>
      </c>
      <c r="E15" s="12">
        <f t="shared" si="2"/>
        <v>2.3671486621251461</v>
      </c>
      <c r="F15" s="14">
        <f t="shared" si="3"/>
        <v>5.6033927886008685</v>
      </c>
    </row>
    <row r="16" spans="2:10">
      <c r="B16" s="3">
        <f t="shared" si="1"/>
        <v>13</v>
      </c>
      <c r="C16" s="9">
        <v>7.38</v>
      </c>
      <c r="D16" s="5">
        <f t="shared" si="0"/>
        <v>652.26526855038799</v>
      </c>
      <c r="E16" s="12">
        <f t="shared" si="2"/>
        <v>-5.6642007453949645</v>
      </c>
      <c r="F16" s="14">
        <f t="shared" si="3"/>
        <v>32.083170084132874</v>
      </c>
    </row>
    <row r="17" spans="2:9">
      <c r="B17" s="3">
        <f t="shared" si="1"/>
        <v>14</v>
      </c>
      <c r="C17" s="9">
        <v>7.58</v>
      </c>
      <c r="D17" s="5">
        <f t="shared" si="0"/>
        <v>661.21393059478373</v>
      </c>
      <c r="E17" s="12">
        <f t="shared" si="2"/>
        <v>-14.612862789790711</v>
      </c>
      <c r="F17" s="14">
        <f t="shared" si="3"/>
        <v>213.53575891324996</v>
      </c>
    </row>
    <row r="18" spans="2:9">
      <c r="B18" s="3">
        <f t="shared" si="1"/>
        <v>15</v>
      </c>
      <c r="C18" s="9">
        <v>7.75</v>
      </c>
      <c r="D18" s="5">
        <f t="shared" si="0"/>
        <v>662.70908004778948</v>
      </c>
      <c r="E18" s="12">
        <f t="shared" si="2"/>
        <v>-16.108012242796462</v>
      </c>
      <c r="F18" s="14">
        <f t="shared" si="3"/>
        <v>259.4680584140807</v>
      </c>
    </row>
    <row r="19" spans="2:9">
      <c r="B19" s="3">
        <f t="shared" si="1"/>
        <v>16</v>
      </c>
      <c r="C19" s="9">
        <v>7.89</v>
      </c>
      <c r="D19" s="5">
        <f t="shared" si="0"/>
        <v>657.45723855358972</v>
      </c>
      <c r="E19" s="12">
        <f t="shared" si="2"/>
        <v>-10.856170748596696</v>
      </c>
      <c r="F19" s="14">
        <f t="shared" si="3"/>
        <v>117.85644332268656</v>
      </c>
    </row>
    <row r="20" spans="2:9">
      <c r="B20" s="3">
        <f t="shared" si="1"/>
        <v>17</v>
      </c>
      <c r="C20" s="9">
        <v>8</v>
      </c>
      <c r="D20" s="5">
        <f t="shared" si="0"/>
        <v>646.11345752314094</v>
      </c>
      <c r="E20" s="12">
        <f t="shared" si="2"/>
        <v>0.48761028185208488</v>
      </c>
      <c r="F20" s="14">
        <f t="shared" si="3"/>
        <v>0.23776378696786965</v>
      </c>
    </row>
    <row r="21" spans="2:9">
      <c r="B21" s="3">
        <f t="shared" si="1"/>
        <v>18</v>
      </c>
      <c r="C21" s="9">
        <v>8.19</v>
      </c>
      <c r="D21" s="5">
        <f t="shared" si="0"/>
        <v>655.94649670482113</v>
      </c>
      <c r="E21" s="12">
        <f t="shared" si="2"/>
        <v>-9.3454288998281072</v>
      </c>
      <c r="F21" s="14">
        <f t="shared" si="3"/>
        <v>87.33704132174239</v>
      </c>
    </row>
    <row r="22" spans="2:9">
      <c r="B22" s="3">
        <f t="shared" si="1"/>
        <v>19</v>
      </c>
      <c r="C22" s="9">
        <v>8.3800000000000008</v>
      </c>
      <c r="D22" s="5">
        <f t="shared" si="0"/>
        <v>666.11747022777206</v>
      </c>
      <c r="E22" s="12">
        <f t="shared" si="2"/>
        <v>-19.516402422779038</v>
      </c>
      <c r="F22" s="14">
        <f t="shared" si="3"/>
        <v>380.88996352785551</v>
      </c>
    </row>
    <row r="23" spans="2:9">
      <c r="B23" s="4">
        <f t="shared" si="1"/>
        <v>20</v>
      </c>
      <c r="C23" s="10">
        <v>8.57</v>
      </c>
      <c r="D23" s="6">
        <f t="shared" si="0"/>
        <v>676.57568794080237</v>
      </c>
      <c r="E23" s="12">
        <f t="shared" si="2"/>
        <v>-29.974620135809346</v>
      </c>
      <c r="F23" s="14">
        <f t="shared" si="3"/>
        <v>898.4778522860671</v>
      </c>
    </row>
    <row r="24" spans="2:9">
      <c r="E24" s="12">
        <f>SUM(E4:E23)</f>
        <v>-6.8212102632969618E-13</v>
      </c>
      <c r="F24" s="14">
        <f>SUM(F4:F23)</f>
        <v>5011.6374210204367</v>
      </c>
    </row>
    <row r="27" spans="2:9">
      <c r="B27" s="17" t="s">
        <v>7</v>
      </c>
      <c r="C27" s="1">
        <v>0</v>
      </c>
      <c r="D27" s="1">
        <f t="shared" ref="D27:I27" si="4">C27+1</f>
        <v>1</v>
      </c>
      <c r="E27" s="1">
        <f t="shared" si="4"/>
        <v>2</v>
      </c>
      <c r="F27" s="1">
        <f t="shared" si="4"/>
        <v>3</v>
      </c>
      <c r="G27" s="1">
        <f t="shared" si="4"/>
        <v>4</v>
      </c>
      <c r="H27" s="1">
        <f t="shared" si="4"/>
        <v>5</v>
      </c>
      <c r="I27" s="1">
        <f t="shared" si="4"/>
        <v>6</v>
      </c>
    </row>
    <row r="28" spans="2:9">
      <c r="B28" s="36" t="s">
        <v>22</v>
      </c>
      <c r="C28" s="9">
        <v>4.2</v>
      </c>
      <c r="D28" s="9">
        <v>4.57</v>
      </c>
      <c r="E28" s="9">
        <v>4.9000000000000004</v>
      </c>
      <c r="F28" s="9">
        <v>5.24</v>
      </c>
      <c r="G28" s="9">
        <v>5.5</v>
      </c>
      <c r="H28" s="9">
        <v>5.72</v>
      </c>
      <c r="I28" s="9">
        <v>5.95</v>
      </c>
    </row>
    <row r="29" spans="2:9" ht="13.5" thickBot="1">
      <c r="B29" s="37" t="s">
        <v>21</v>
      </c>
      <c r="C29" s="35" t="s">
        <v>10</v>
      </c>
      <c r="D29" s="33">
        <f>I$3*D28*(D28-$C28)*10^(-4)/(2*I$4^2*D27)*10^9</f>
        <v>610.94490692565626</v>
      </c>
      <c r="E29" s="33">
        <f>I$3*E28*(E28-$C28)*10^(-4)/(2*I$4^2*E27)*10^9</f>
        <v>619.65256098970985</v>
      </c>
      <c r="F29" s="33">
        <f>I$3*F28*(F28-$C28)*10^(-4)/(2*I$4^2*F27)*10^9</f>
        <v>656.3379196053495</v>
      </c>
      <c r="G29" s="33">
        <f>I$3*G28*(G28-$C28)*10^(-4)/(2*I$4^2*G27)*10^9</f>
        <v>645.84778587119865</v>
      </c>
      <c r="H29" s="33">
        <f>I$3*H28*(H28-$C28)*10^(-4)/(2*I$4^2*H27)*10^9</f>
        <v>628.28072609550202</v>
      </c>
      <c r="I29" s="33">
        <f>I$3*I28*(I28-$C28)*10^(-4)/(2*I$4^2*I27)*10^9</f>
        <v>627.02937719196825</v>
      </c>
    </row>
    <row r="30" spans="2:9" ht="13.5" thickTop="1">
      <c r="B30" s="17" t="s">
        <v>7</v>
      </c>
      <c r="C30" s="1">
        <f>I27+1</f>
        <v>7</v>
      </c>
      <c r="D30" s="1">
        <f t="shared" ref="D30:I30" si="5">C30+1</f>
        <v>8</v>
      </c>
      <c r="E30" s="1">
        <f t="shared" si="5"/>
        <v>9</v>
      </c>
      <c r="F30" s="1">
        <f t="shared" si="5"/>
        <v>10</v>
      </c>
      <c r="G30" s="34">
        <f t="shared" si="5"/>
        <v>11</v>
      </c>
      <c r="H30" s="34">
        <f t="shared" si="5"/>
        <v>12</v>
      </c>
      <c r="I30" s="34">
        <f t="shared" si="5"/>
        <v>13</v>
      </c>
    </row>
    <row r="31" spans="2:9">
      <c r="B31" s="36" t="s">
        <v>22</v>
      </c>
      <c r="C31" s="9">
        <v>6.2</v>
      </c>
      <c r="D31" s="9">
        <v>6.43</v>
      </c>
      <c r="E31" s="9">
        <v>6.65</v>
      </c>
      <c r="F31" s="9">
        <v>6.81</v>
      </c>
      <c r="G31" s="9">
        <v>6.98</v>
      </c>
      <c r="H31" s="9">
        <v>7.18</v>
      </c>
      <c r="I31" s="9">
        <v>7.38</v>
      </c>
    </row>
    <row r="32" spans="2:9" ht="13.5" thickBot="1">
      <c r="B32" s="37" t="s">
        <v>21</v>
      </c>
      <c r="C32" s="33">
        <f>I$3*C31*(C31-$C28)*10^(-4)/(2*I$4^2*C30)*10^9</f>
        <v>640.04096262160783</v>
      </c>
      <c r="D32" s="33">
        <f>I$3*D31*(D31-$C28)*10^(-4)/(2*I$4^2*D30)*10^9</f>
        <v>647.60467250549164</v>
      </c>
      <c r="E32" s="33">
        <f>I$3*E31*(E31-$C28)*10^(-4)/(2*I$4^2*E30)*10^9</f>
        <v>654.07770326691593</v>
      </c>
      <c r="F32" s="33">
        <f>I$3*F31*(F31-$C28)*10^(-4)/(2*I$4^2*F30)*10^9</f>
        <v>642.20213319458878</v>
      </c>
      <c r="G32" s="6">
        <f>I$3*G31*(G31-$C28)*10^(-4)/(2*I$4^2*G30)*10^9</f>
        <v>637.37005854591712</v>
      </c>
      <c r="H32" s="6">
        <f>I$3*H31*(H31-$C28)*10^(-4)/(2*I$4^2*H30)*10^9</f>
        <v>644.23391914286788</v>
      </c>
      <c r="I32" s="6">
        <f>I$3*I31*(I31-$C28)*10^(-4)/(2*I$4^2*I30)*10^9</f>
        <v>652.26526855038799</v>
      </c>
    </row>
    <row r="33" spans="2:9" ht="13.5" thickTop="1">
      <c r="B33" s="17" t="s">
        <v>7</v>
      </c>
      <c r="C33" s="34">
        <f>I30+1</f>
        <v>14</v>
      </c>
      <c r="D33" s="34">
        <f t="shared" ref="D33:I33" si="6">C33+1</f>
        <v>15</v>
      </c>
      <c r="E33" s="34">
        <f t="shared" si="6"/>
        <v>16</v>
      </c>
      <c r="F33" s="34">
        <f t="shared" si="6"/>
        <v>17</v>
      </c>
      <c r="G33" s="34">
        <f t="shared" si="6"/>
        <v>18</v>
      </c>
      <c r="H33" s="34">
        <f t="shared" si="6"/>
        <v>19</v>
      </c>
      <c r="I33" s="34">
        <f t="shared" si="6"/>
        <v>20</v>
      </c>
    </row>
    <row r="34" spans="2:9">
      <c r="B34" s="36" t="s">
        <v>22</v>
      </c>
      <c r="C34" s="9">
        <v>7.58</v>
      </c>
      <c r="D34" s="9">
        <v>7.75</v>
      </c>
      <c r="E34" s="9">
        <v>7.89</v>
      </c>
      <c r="F34" s="9">
        <v>8</v>
      </c>
      <c r="G34" s="9">
        <v>8.19</v>
      </c>
      <c r="H34" s="9">
        <v>8.3800000000000008</v>
      </c>
      <c r="I34" s="9">
        <v>8.57</v>
      </c>
    </row>
    <row r="35" spans="2:9">
      <c r="B35" s="19" t="s">
        <v>21</v>
      </c>
      <c r="C35" s="6">
        <f>I$3*C34*(C34-$C28)*10^(-4)/(2*I$4^2*C33)*10^9</f>
        <v>661.21393059478373</v>
      </c>
      <c r="D35" s="6">
        <f>I$3*D34*(D34-$C28)*10^(-4)/(2*I$4^2*D33)*10^9</f>
        <v>662.70908004778948</v>
      </c>
      <c r="E35" s="6">
        <f>I$3*E34*(E34-$C28)*10^(-4)/(2*I$4^2*E33)*10^9</f>
        <v>657.45723855358972</v>
      </c>
      <c r="F35" s="6">
        <f>I$3*F34*(F34-$C28)*10^(-4)/(2*I$4^2*F33)*10^9</f>
        <v>646.11345752314094</v>
      </c>
      <c r="G35" s="6">
        <f>I$3*G34*(G34-$C28)*10^(-4)/(2*I$4^2*G33)*10^9</f>
        <v>655.94649670482113</v>
      </c>
      <c r="H35" s="6">
        <f>I$3*H34*(H34-$C28)*10^(-4)/(2*I$4^2*H33)*10^9</f>
        <v>666.11747022777206</v>
      </c>
      <c r="I35" s="6">
        <f>I$3*I34*(I34-$C28)*10^(-4)/(2*I$4^2*I33)*10^9</f>
        <v>676.57568794080237</v>
      </c>
    </row>
  </sheetData>
  <phoneticPr fontId="1"/>
  <pageMargins left="0.75" right="0.75" top="1" bottom="1" header="0.51200000000000001" footer="0.51200000000000001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偏光</vt:lpstr>
      <vt:lpstr>反射率</vt:lpstr>
      <vt:lpstr>レーザー波長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小泉和也</dc:creator>
  <cp:lastModifiedBy>桜庭玉藻</cp:lastModifiedBy>
  <dcterms:created xsi:type="dcterms:W3CDTF">2006-11-02T03:21:18Z</dcterms:created>
  <dcterms:modified xsi:type="dcterms:W3CDTF">2014-08-09T09:46:19Z</dcterms:modified>
</cp:coreProperties>
</file>