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A 原子スペクトル\実験データ\"/>
    </mc:Choice>
  </mc:AlternateContent>
  <bookViews>
    <workbookView xWindow="120" yWindow="80" windowWidth="14960" windowHeight="85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55" i="1" l="1"/>
  <c r="E156" i="1"/>
  <c r="B4" i="1"/>
  <c r="G4" i="1" s="1"/>
  <c r="B5" i="1"/>
  <c r="G5" i="1"/>
  <c r="B6" i="1"/>
  <c r="G6" i="1" s="1"/>
  <c r="B7" i="1"/>
  <c r="G7" i="1"/>
  <c r="B8" i="1"/>
  <c r="G8" i="1" s="1"/>
  <c r="B9" i="1"/>
  <c r="G9" i="1"/>
  <c r="B10" i="1"/>
  <c r="G10" i="1" s="1"/>
  <c r="B11" i="1"/>
  <c r="G11" i="1"/>
  <c r="B12" i="1"/>
  <c r="G12" i="1" s="1"/>
  <c r="B13" i="1"/>
  <c r="G13" i="1"/>
  <c r="B14" i="1"/>
  <c r="G14" i="1" s="1"/>
  <c r="B15" i="1"/>
  <c r="G15" i="1"/>
  <c r="B16" i="1"/>
  <c r="G16" i="1" s="1"/>
  <c r="B17" i="1"/>
  <c r="G17" i="1"/>
  <c r="B18" i="1"/>
  <c r="G18" i="1" s="1"/>
  <c r="B19" i="1"/>
  <c r="G19" i="1"/>
  <c r="B20" i="1"/>
  <c r="G20" i="1" s="1"/>
  <c r="B21" i="1"/>
  <c r="G21" i="1"/>
  <c r="B22" i="1"/>
  <c r="G22" i="1" s="1"/>
  <c r="B23" i="1"/>
  <c r="G23" i="1"/>
  <c r="B24" i="1"/>
  <c r="G24" i="1" s="1"/>
  <c r="B25" i="1"/>
  <c r="G25" i="1"/>
  <c r="B26" i="1"/>
  <c r="G26" i="1" s="1"/>
  <c r="B27" i="1"/>
  <c r="G27" i="1"/>
  <c r="B28" i="1"/>
  <c r="G28" i="1" s="1"/>
  <c r="B29" i="1"/>
  <c r="G29" i="1"/>
  <c r="B123" i="1"/>
  <c r="B124" i="1"/>
  <c r="B125" i="1"/>
  <c r="B126" i="1"/>
  <c r="B127" i="1"/>
  <c r="B128" i="1"/>
  <c r="B129" i="1"/>
  <c r="B107" i="1"/>
  <c r="E131" i="1"/>
  <c r="G131" i="1"/>
  <c r="B132" i="1"/>
  <c r="B133" i="1"/>
  <c r="B134" i="1"/>
  <c r="B135" i="1"/>
  <c r="B89" i="1"/>
  <c r="B117" i="1"/>
  <c r="B118" i="1"/>
  <c r="B116" i="1"/>
  <c r="B114" i="1"/>
  <c r="B115" i="1"/>
  <c r="B113" i="1"/>
  <c r="B108" i="1"/>
  <c r="B109" i="1"/>
  <c r="B110" i="1"/>
  <c r="B111" i="1"/>
  <c r="B112" i="1"/>
  <c r="B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6" i="1"/>
  <c r="P34" i="1"/>
  <c r="P29" i="1"/>
  <c r="P30" i="1"/>
  <c r="P31" i="1"/>
  <c r="P32" i="1"/>
  <c r="P33" i="1"/>
  <c r="P28" i="1"/>
  <c r="L11" i="1"/>
  <c r="P22" i="1"/>
  <c r="P23" i="1"/>
  <c r="P24" i="1"/>
  <c r="P25" i="1"/>
  <c r="P26" i="1"/>
  <c r="P27" i="1"/>
  <c r="P21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U15" i="1"/>
  <c r="U14" i="1"/>
  <c r="U13" i="1"/>
  <c r="U12" i="1"/>
  <c r="U11" i="1"/>
  <c r="U10" i="1"/>
  <c r="U9" i="1"/>
  <c r="U8" i="1"/>
  <c r="U7" i="1"/>
  <c r="U6" i="1"/>
  <c r="U5" i="1"/>
  <c r="U4" i="1"/>
  <c r="B131" i="1"/>
  <c r="B130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72" i="1"/>
  <c r="D59" i="1"/>
  <c r="D60" i="1"/>
  <c r="D61" i="1"/>
  <c r="D62" i="1"/>
  <c r="D63" i="1"/>
  <c r="D64" i="1"/>
  <c r="D65" i="1"/>
  <c r="D66" i="1"/>
  <c r="D67" i="1"/>
  <c r="D68" i="1"/>
  <c r="D69" i="1"/>
  <c r="D58" i="1"/>
  <c r="B59" i="1"/>
  <c r="B60" i="1"/>
  <c r="B61" i="1"/>
  <c r="B62" i="1"/>
  <c r="B63" i="1"/>
  <c r="B64" i="1"/>
  <c r="B65" i="1"/>
  <c r="B66" i="1"/>
  <c r="B67" i="1"/>
  <c r="B68" i="1"/>
  <c r="B69" i="1"/>
  <c r="B58" i="1"/>
  <c r="E2" i="1"/>
  <c r="B45" i="1" s="1"/>
  <c r="B49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41" i="1"/>
  <c r="E44" i="1"/>
  <c r="E52" i="1"/>
  <c r="N5" i="1"/>
  <c r="N6" i="1"/>
  <c r="N7" i="1"/>
  <c r="N8" i="1"/>
  <c r="N9" i="1"/>
  <c r="N10" i="1"/>
  <c r="N11" i="1"/>
  <c r="N12" i="1"/>
  <c r="N13" i="1"/>
  <c r="N14" i="1"/>
  <c r="N15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N4" i="1"/>
  <c r="E17" i="1"/>
  <c r="E19" i="1"/>
  <c r="E21" i="1"/>
  <c r="E23" i="1"/>
  <c r="E24" i="1"/>
  <c r="E25" i="1"/>
  <c r="E27" i="1"/>
  <c r="E28" i="1"/>
  <c r="E29" i="1"/>
  <c r="E6" i="1"/>
  <c r="E7" i="1"/>
  <c r="E8" i="1"/>
  <c r="E10" i="1"/>
  <c r="E11" i="1"/>
  <c r="E12" i="1"/>
  <c r="E14" i="1"/>
  <c r="E15" i="1"/>
  <c r="H23" i="1" l="1"/>
  <c r="E74" i="1"/>
  <c r="E69" i="1"/>
  <c r="H10" i="1"/>
  <c r="E13" i="1"/>
  <c r="E9" i="1"/>
  <c r="E5" i="1"/>
  <c r="E26" i="1"/>
  <c r="E22" i="1"/>
  <c r="E18" i="1"/>
  <c r="H25" i="1"/>
  <c r="E81" i="1"/>
  <c r="H17" i="1"/>
  <c r="E73" i="1"/>
  <c r="H9" i="1"/>
  <c r="E63" i="1"/>
  <c r="G30" i="1"/>
  <c r="H26" i="1" s="1"/>
  <c r="E58" i="1"/>
  <c r="B44" i="1"/>
  <c r="B48" i="1"/>
  <c r="B52" i="1"/>
  <c r="E16" i="1"/>
  <c r="E43" i="1"/>
  <c r="E47" i="1"/>
  <c r="E51" i="1"/>
  <c r="B42" i="1"/>
  <c r="B46" i="1"/>
  <c r="B50" i="1"/>
  <c r="B54" i="1"/>
  <c r="E45" i="1"/>
  <c r="E49" i="1"/>
  <c r="E41" i="1"/>
  <c r="B43" i="1"/>
  <c r="B47" i="1"/>
  <c r="B51" i="1"/>
  <c r="B41" i="1"/>
  <c r="E42" i="1"/>
  <c r="E46" i="1"/>
  <c r="E50" i="1"/>
  <c r="H27" i="1"/>
  <c r="E78" i="1"/>
  <c r="H22" i="1"/>
  <c r="H19" i="1"/>
  <c r="H14" i="1"/>
  <c r="H11" i="1"/>
  <c r="E65" i="1"/>
  <c r="H6" i="1"/>
  <c r="E20" i="1"/>
  <c r="E4" i="1"/>
  <c r="E48" i="1"/>
  <c r="B53" i="1"/>
  <c r="E79" i="1"/>
  <c r="H29" i="1"/>
  <c r="E85" i="1"/>
  <c r="H24" i="1"/>
  <c r="E80" i="1"/>
  <c r="H21" i="1"/>
  <c r="E77" i="1"/>
  <c r="H16" i="1"/>
  <c r="H13" i="1"/>
  <c r="E67" i="1"/>
  <c r="H8" i="1"/>
  <c r="E62" i="1"/>
  <c r="H5" i="1"/>
  <c r="E59" i="1"/>
  <c r="F82" i="1" l="1"/>
  <c r="I26" i="1"/>
  <c r="F60" i="1"/>
  <c r="I6" i="1"/>
  <c r="F64" i="1"/>
  <c r="I10" i="1"/>
  <c r="I21" i="1"/>
  <c r="F77" i="1"/>
  <c r="I29" i="1"/>
  <c r="F85" i="1"/>
  <c r="F63" i="1"/>
  <c r="I9" i="1"/>
  <c r="F81" i="1"/>
  <c r="I25" i="1"/>
  <c r="F79" i="1"/>
  <c r="I23" i="1"/>
  <c r="I5" i="1"/>
  <c r="F59" i="1"/>
  <c r="I13" i="1"/>
  <c r="F67" i="1"/>
  <c r="F65" i="1"/>
  <c r="I11" i="1"/>
  <c r="H4" i="1"/>
  <c r="E66" i="1"/>
  <c r="E76" i="1"/>
  <c r="E84" i="1"/>
  <c r="E61" i="1"/>
  <c r="H15" i="1"/>
  <c r="F62" i="1"/>
  <c r="I8" i="1"/>
  <c r="F75" i="1"/>
  <c r="I19" i="1"/>
  <c r="F78" i="1"/>
  <c r="I22" i="1"/>
  <c r="F73" i="1"/>
  <c r="I17" i="1"/>
  <c r="F72" i="1"/>
  <c r="I16" i="1"/>
  <c r="F80" i="1"/>
  <c r="I24" i="1"/>
  <c r="F68" i="1"/>
  <c r="I14" i="1"/>
  <c r="F83" i="1"/>
  <c r="I27" i="1"/>
  <c r="D123" i="1"/>
  <c r="E123" i="1" s="1"/>
  <c r="G123" i="1" s="1"/>
  <c r="D124" i="1"/>
  <c r="E124" i="1" s="1"/>
  <c r="G124" i="1" s="1"/>
  <c r="D125" i="1"/>
  <c r="E125" i="1" s="1"/>
  <c r="G125" i="1" s="1"/>
  <c r="D126" i="1"/>
  <c r="E126" i="1" s="1"/>
  <c r="G126" i="1" s="1"/>
  <c r="D127" i="1"/>
  <c r="E127" i="1" s="1"/>
  <c r="G127" i="1" s="1"/>
  <c r="D128" i="1"/>
  <c r="E128" i="1" s="1"/>
  <c r="G128" i="1" s="1"/>
  <c r="D129" i="1"/>
  <c r="E129" i="1" s="1"/>
  <c r="G129" i="1" s="1"/>
  <c r="D130" i="1"/>
  <c r="E130" i="1" s="1"/>
  <c r="G130" i="1" s="1"/>
  <c r="E89" i="1"/>
  <c r="J118" i="1"/>
  <c r="I114" i="1"/>
  <c r="I113" i="1"/>
  <c r="M17" i="1"/>
  <c r="R31" i="1"/>
  <c r="M11" i="1"/>
  <c r="Q22" i="1"/>
  <c r="Q26" i="1"/>
  <c r="E110" i="1"/>
  <c r="E114" i="1"/>
  <c r="E118" i="1"/>
  <c r="J4" i="1"/>
  <c r="O7" i="1"/>
  <c r="O11" i="1"/>
  <c r="D132" i="1"/>
  <c r="E132" i="1" s="1"/>
  <c r="G132" i="1" s="1"/>
  <c r="D133" i="1"/>
  <c r="E133" i="1" s="1"/>
  <c r="G133" i="1" s="1"/>
  <c r="D134" i="1"/>
  <c r="E134" i="1" s="1"/>
  <c r="G134" i="1" s="1"/>
  <c r="D135" i="1"/>
  <c r="E135" i="1" s="1"/>
  <c r="G135" i="1" s="1"/>
  <c r="J117" i="1"/>
  <c r="J116" i="1"/>
  <c r="I115" i="1"/>
  <c r="R29" i="1"/>
  <c r="R33" i="1"/>
  <c r="Q24" i="1"/>
  <c r="Q21" i="1"/>
  <c r="E107" i="1"/>
  <c r="E108" i="1"/>
  <c r="E112" i="1"/>
  <c r="E116" i="1"/>
  <c r="O9" i="1"/>
  <c r="O13" i="1"/>
  <c r="M6" i="1"/>
  <c r="M10" i="1"/>
  <c r="M15" i="1"/>
  <c r="J5" i="1"/>
  <c r="J8" i="1"/>
  <c r="J12" i="1"/>
  <c r="J16" i="1"/>
  <c r="H108" i="1"/>
  <c r="H110" i="1"/>
  <c r="H112" i="1"/>
  <c r="S34" i="1"/>
  <c r="R30" i="1"/>
  <c r="R28" i="1"/>
  <c r="Q25" i="1"/>
  <c r="M4" i="1"/>
  <c r="E109" i="1"/>
  <c r="E113" i="1"/>
  <c r="E117" i="1"/>
  <c r="E91" i="1"/>
  <c r="E93" i="1"/>
  <c r="E95" i="1"/>
  <c r="E97" i="1"/>
  <c r="E99" i="1"/>
  <c r="E101" i="1"/>
  <c r="E103" i="1"/>
  <c r="O6" i="1"/>
  <c r="O10" i="1"/>
  <c r="O14" i="1"/>
  <c r="M7" i="1"/>
  <c r="M12" i="1"/>
  <c r="M16" i="1"/>
  <c r="J9" i="1"/>
  <c r="J13" i="1"/>
  <c r="H111" i="1"/>
  <c r="E90" i="1"/>
  <c r="E96" i="1"/>
  <c r="E68" i="1"/>
  <c r="O15" i="1"/>
  <c r="M13" i="1"/>
  <c r="J11" i="1"/>
  <c r="J18" i="1"/>
  <c r="J22" i="1"/>
  <c r="J26" i="1"/>
  <c r="J14" i="1"/>
  <c r="J23" i="1"/>
  <c r="M9" i="1"/>
  <c r="J17" i="1"/>
  <c r="J29" i="1"/>
  <c r="H109" i="1"/>
  <c r="E111" i="1"/>
  <c r="E94" i="1"/>
  <c r="E102" i="1"/>
  <c r="E83" i="1"/>
  <c r="M5" i="1"/>
  <c r="M14" i="1"/>
  <c r="J6" i="1"/>
  <c r="J19" i="1"/>
  <c r="J27" i="1"/>
  <c r="E98" i="1"/>
  <c r="E75" i="1"/>
  <c r="E72" i="1"/>
  <c r="E64" i="1"/>
  <c r="O12" i="1"/>
  <c r="O5" i="1"/>
  <c r="J10" i="1"/>
  <c r="J21" i="1"/>
  <c r="J25" i="1"/>
  <c r="H107" i="1"/>
  <c r="R32" i="1"/>
  <c r="Q23" i="1"/>
  <c r="E115" i="1"/>
  <c r="E92" i="1"/>
  <c r="E100" i="1"/>
  <c r="E60" i="1"/>
  <c r="O8" i="1"/>
  <c r="M8" i="1"/>
  <c r="O4" i="1"/>
  <c r="J7" i="1"/>
  <c r="J15" i="1"/>
  <c r="J20" i="1"/>
  <c r="J24" i="1"/>
  <c r="J28" i="1"/>
  <c r="H106" i="1"/>
  <c r="Q27" i="1"/>
  <c r="E106" i="1"/>
  <c r="H12" i="1"/>
  <c r="H20" i="1"/>
  <c r="H28" i="1"/>
  <c r="H7" i="1"/>
  <c r="H18" i="1"/>
  <c r="E82" i="1"/>
  <c r="F76" i="1" l="1"/>
  <c r="I20" i="1"/>
  <c r="F58" i="1"/>
  <c r="I4" i="1"/>
  <c r="I30" i="1" s="1"/>
  <c r="I31" i="1" s="1"/>
  <c r="G32" i="1" s="1"/>
  <c r="F84" i="1"/>
  <c r="I28" i="1"/>
  <c r="F74" i="1"/>
  <c r="I18" i="1"/>
  <c r="F66" i="1"/>
  <c r="I12" i="1"/>
  <c r="F69" i="1"/>
  <c r="I15" i="1"/>
  <c r="F61" i="1"/>
  <c r="I7" i="1"/>
  <c r="H133" i="1"/>
  <c r="I133" i="1" s="1"/>
  <c r="G136" i="1"/>
  <c r="H132" i="1" s="1"/>
  <c r="I132" i="1" s="1"/>
  <c r="E136" i="1" l="1"/>
  <c r="H124" i="1"/>
  <c r="I124" i="1" s="1"/>
  <c r="I155" i="1"/>
  <c r="J155" i="1" s="1"/>
  <c r="G156" i="1"/>
  <c r="I156" i="1"/>
  <c r="J156" i="1" s="1"/>
  <c r="G137" i="1"/>
  <c r="G155" i="1" s="1"/>
  <c r="H131" i="1"/>
  <c r="I131" i="1" s="1"/>
  <c r="H123" i="1"/>
  <c r="I123" i="1" s="1"/>
  <c r="H128" i="1"/>
  <c r="I128" i="1" s="1"/>
  <c r="H125" i="1"/>
  <c r="I125" i="1" s="1"/>
  <c r="H126" i="1"/>
  <c r="I126" i="1" s="1"/>
  <c r="H135" i="1"/>
  <c r="I135" i="1" s="1"/>
  <c r="H127" i="1"/>
  <c r="I127" i="1" s="1"/>
  <c r="H134" i="1"/>
  <c r="I134" i="1" s="1"/>
  <c r="H129" i="1"/>
  <c r="I129" i="1" s="1"/>
  <c r="H130" i="1"/>
  <c r="I130" i="1" s="1"/>
  <c r="E137" i="1" l="1"/>
  <c r="I136" i="1"/>
  <c r="I137" i="1" s="1"/>
  <c r="J137" i="1" s="1"/>
</calcChain>
</file>

<file path=xl/sharedStrings.xml><?xml version="1.0" encoding="utf-8"?>
<sst xmlns="http://schemas.openxmlformats.org/spreadsheetml/2006/main" count="208" uniqueCount="66">
  <si>
    <t>水銀の測定</t>
    <rPh sb="0" eb="2">
      <t>スイギン</t>
    </rPh>
    <rPh sb="3" eb="5">
      <t>ソクテイ</t>
    </rPh>
    <phoneticPr fontId="1"/>
  </si>
  <si>
    <t>0°～90°</t>
    <phoneticPr fontId="1"/>
  </si>
  <si>
    <t>sinθ</t>
    <phoneticPr fontId="1"/>
  </si>
  <si>
    <t>θ（°）</t>
    <phoneticPr fontId="1"/>
  </si>
  <si>
    <t>回折次数</t>
    <rPh sb="0" eb="1">
      <t>カイ</t>
    </rPh>
    <rPh sb="1" eb="2">
      <t>オ</t>
    </rPh>
    <rPh sb="2" eb="4">
      <t>ジスウ</t>
    </rPh>
    <phoneticPr fontId="1"/>
  </si>
  <si>
    <t>色</t>
    <rPh sb="0" eb="1">
      <t>イロ</t>
    </rPh>
    <phoneticPr fontId="1"/>
  </si>
  <si>
    <t>λ’（nm）ｄ＝1.666nm</t>
    <phoneticPr fontId="1"/>
  </si>
  <si>
    <t>λ（nｍ）d=計算値</t>
    <rPh sb="7" eb="8">
      <t>ケイ</t>
    </rPh>
    <rPh sb="8" eb="9">
      <t>サン</t>
    </rPh>
    <rPh sb="9" eb="10">
      <t>チ</t>
    </rPh>
    <phoneticPr fontId="1"/>
  </si>
  <si>
    <t>紫（強）</t>
    <rPh sb="0" eb="1">
      <t>ムラサキ</t>
    </rPh>
    <rPh sb="2" eb="3">
      <t>ツヨ</t>
    </rPh>
    <phoneticPr fontId="1"/>
  </si>
  <si>
    <t>紫</t>
    <rPh sb="0" eb="1">
      <t>ムラサキ</t>
    </rPh>
    <phoneticPr fontId="1"/>
  </si>
  <si>
    <t>青</t>
    <rPh sb="0" eb="1">
      <t>アオ</t>
    </rPh>
    <phoneticPr fontId="1"/>
  </si>
  <si>
    <t>薄い緑</t>
    <rPh sb="0" eb="1">
      <t>ウス</t>
    </rPh>
    <rPh sb="2" eb="3">
      <t>ミドリ</t>
    </rPh>
    <phoneticPr fontId="1"/>
  </si>
  <si>
    <t>緑</t>
    <rPh sb="0" eb="1">
      <t>ミドリ</t>
    </rPh>
    <phoneticPr fontId="1"/>
  </si>
  <si>
    <t>黄色</t>
    <rPh sb="0" eb="2">
      <t>キイロ</t>
    </rPh>
    <phoneticPr fontId="1"/>
  </si>
  <si>
    <t>λ（nｍ）文献値</t>
    <rPh sb="5" eb="7">
      <t>ブンケン</t>
    </rPh>
    <rPh sb="7" eb="8">
      <t>チ</t>
    </rPh>
    <phoneticPr fontId="1"/>
  </si>
  <si>
    <t>d(計算値）</t>
    <rPh sb="2" eb="4">
      <t>ケイサン</t>
    </rPh>
    <rPh sb="4" eb="5">
      <t>チ</t>
    </rPh>
    <phoneticPr fontId="1"/>
  </si>
  <si>
    <t>緑</t>
    <rPh sb="0" eb="1">
      <t>ミドリ</t>
    </rPh>
    <phoneticPr fontId="1"/>
  </si>
  <si>
    <t>ｄの平均</t>
    <rPh sb="2" eb="4">
      <t>ヘイキン</t>
    </rPh>
    <phoneticPr fontId="1"/>
  </si>
  <si>
    <t>ｄの残差</t>
    <rPh sb="2" eb="3">
      <t>ザン</t>
    </rPh>
    <rPh sb="3" eb="4">
      <t>サ</t>
    </rPh>
    <phoneticPr fontId="1"/>
  </si>
  <si>
    <t>ｄの残差の2乗</t>
    <rPh sb="2" eb="3">
      <t>ザン</t>
    </rPh>
    <rPh sb="3" eb="4">
      <t>サ</t>
    </rPh>
    <rPh sb="5" eb="7">
      <t>２ジョウ</t>
    </rPh>
    <phoneticPr fontId="1"/>
  </si>
  <si>
    <t>ｄの平均自乗誤差</t>
    <rPh sb="2" eb="4">
      <t>ヘイキン</t>
    </rPh>
    <rPh sb="4" eb="6">
      <t>ジジョウ</t>
    </rPh>
    <rPh sb="6" eb="8">
      <t>ゴサ</t>
    </rPh>
    <phoneticPr fontId="1"/>
  </si>
  <si>
    <t>λ（nｍ）d=計算値</t>
    <rPh sb="7" eb="8">
      <t>ケイ</t>
    </rPh>
    <rPh sb="8" eb="9">
      <t>サン</t>
    </rPh>
    <rPh sb="9" eb="10">
      <t>チ</t>
    </rPh>
    <phoneticPr fontId="1"/>
  </si>
  <si>
    <t>黄色</t>
    <rPh sb="0" eb="2">
      <t>キイロ</t>
    </rPh>
    <phoneticPr fontId="1"/>
  </si>
  <si>
    <t>紫(強）</t>
    <rPh sb="0" eb="1">
      <t>ムラサキ</t>
    </rPh>
    <rPh sb="2" eb="3">
      <t>キョウ</t>
    </rPh>
    <phoneticPr fontId="1"/>
  </si>
  <si>
    <t>薄い緑</t>
    <rPh sb="0" eb="1">
      <t>ウス</t>
    </rPh>
    <rPh sb="2" eb="3">
      <t>ミドリ</t>
    </rPh>
    <phoneticPr fontId="1"/>
  </si>
  <si>
    <t>緑</t>
    <rPh sb="0" eb="1">
      <t>ミドリ</t>
    </rPh>
    <phoneticPr fontId="1"/>
  </si>
  <si>
    <t>黄色</t>
    <rPh sb="0" eb="2">
      <t>キイロ</t>
    </rPh>
    <phoneticPr fontId="1"/>
  </si>
  <si>
    <t>薄い緑</t>
    <rPh sb="0" eb="1">
      <t>ウス</t>
    </rPh>
    <rPh sb="2" eb="3">
      <t>ミドリ</t>
    </rPh>
    <phoneticPr fontId="1"/>
  </si>
  <si>
    <t>緑</t>
    <rPh sb="0" eb="1">
      <t>ミドリ</t>
    </rPh>
    <phoneticPr fontId="1"/>
  </si>
  <si>
    <t>黄色</t>
    <rPh sb="0" eb="2">
      <t>キイロ</t>
    </rPh>
    <phoneticPr fontId="1"/>
  </si>
  <si>
    <t>黄色</t>
    <rPh sb="0" eb="2">
      <t>キイロ</t>
    </rPh>
    <phoneticPr fontId="1"/>
  </si>
  <si>
    <t>緑</t>
    <rPh sb="0" eb="1">
      <t>ミドリ</t>
    </rPh>
    <phoneticPr fontId="1"/>
  </si>
  <si>
    <t>-90°～0°</t>
    <phoneticPr fontId="1"/>
  </si>
  <si>
    <t>d=1/600</t>
    <phoneticPr fontId="1"/>
  </si>
  <si>
    <t>dと誤差</t>
    <rPh sb="2" eb="4">
      <t>ゴサ</t>
    </rPh>
    <phoneticPr fontId="1"/>
  </si>
  <si>
    <t>-90~0</t>
    <phoneticPr fontId="1"/>
  </si>
  <si>
    <t>水素のスペ</t>
    <rPh sb="0" eb="2">
      <t>スイソ</t>
    </rPh>
    <phoneticPr fontId="1"/>
  </si>
  <si>
    <t>θ(°）</t>
    <phoneticPr fontId="1"/>
  </si>
  <si>
    <t>回折次数</t>
    <rPh sb="0" eb="1">
      <t>カイ</t>
    </rPh>
    <rPh sb="1" eb="2">
      <t>セツ</t>
    </rPh>
    <rPh sb="2" eb="4">
      <t>ジスウ</t>
    </rPh>
    <phoneticPr fontId="1"/>
  </si>
  <si>
    <t>λ(nm）</t>
    <phoneticPr fontId="1"/>
  </si>
  <si>
    <t>だいだい</t>
    <phoneticPr fontId="1"/>
  </si>
  <si>
    <t>紫(強)</t>
    <rPh sb="0" eb="1">
      <t>ムラサキ</t>
    </rPh>
    <rPh sb="2" eb="3">
      <t>キョウ</t>
    </rPh>
    <phoneticPr fontId="1"/>
  </si>
  <si>
    <t>水色</t>
    <rPh sb="0" eb="2">
      <t>ミズイロ</t>
    </rPh>
    <phoneticPr fontId="1"/>
  </si>
  <si>
    <t>緑</t>
    <rPh sb="0" eb="1">
      <t>ミドリ</t>
    </rPh>
    <phoneticPr fontId="1"/>
  </si>
  <si>
    <t>黄色</t>
    <rPh sb="0" eb="2">
      <t>キイロ</t>
    </rPh>
    <phoneticPr fontId="1"/>
  </si>
  <si>
    <t>赤</t>
    <rPh sb="0" eb="1">
      <t>アカ</t>
    </rPh>
    <phoneticPr fontId="1"/>
  </si>
  <si>
    <t>紫(強）</t>
    <rPh sb="0" eb="1">
      <t>ムラサキ</t>
    </rPh>
    <rPh sb="2" eb="3">
      <t>キョウ</t>
    </rPh>
    <phoneticPr fontId="1"/>
  </si>
  <si>
    <t>緑</t>
    <rPh sb="0" eb="1">
      <t>ミドリ</t>
    </rPh>
    <phoneticPr fontId="1"/>
  </si>
  <si>
    <t>黄色</t>
    <rPh sb="0" eb="2">
      <t>キイロ</t>
    </rPh>
    <phoneticPr fontId="1"/>
  </si>
  <si>
    <t>紫(強）</t>
    <rPh sb="0" eb="1">
      <t>ムラサキ</t>
    </rPh>
    <rPh sb="2" eb="3">
      <t>キョウ</t>
    </rPh>
    <phoneticPr fontId="1"/>
  </si>
  <si>
    <t>表4 水素原子のリドベリ定数の算出</t>
  </si>
  <si>
    <t>波数(1/nm)</t>
  </si>
  <si>
    <t>n</t>
  </si>
  <si>
    <r>
      <t>R</t>
    </r>
    <r>
      <rPr>
        <sz val="8"/>
        <rFont val="ＭＳ Ｐゴシック"/>
        <family val="3"/>
        <charset val="128"/>
      </rPr>
      <t>H</t>
    </r>
    <r>
      <rPr>
        <sz val="11"/>
        <rFont val="ＭＳ Ｐゴシック"/>
        <family val="3"/>
        <charset val="128"/>
      </rPr>
      <t>(1/m)</t>
    </r>
    <phoneticPr fontId="1"/>
  </si>
  <si>
    <t>Rhの誤差</t>
    <rPh sb="3" eb="5">
      <t>ゴサ</t>
    </rPh>
    <phoneticPr fontId="1"/>
  </si>
  <si>
    <t>Rhの誤差の2乗</t>
    <rPh sb="3" eb="5">
      <t>ゴサ</t>
    </rPh>
    <rPh sb="6" eb="8">
      <t>２ジョウ</t>
    </rPh>
    <phoneticPr fontId="1"/>
  </si>
  <si>
    <t>平均誤差</t>
    <rPh sb="0" eb="2">
      <t>ヘイキン</t>
    </rPh>
    <rPh sb="2" eb="4">
      <t>ゴサ</t>
    </rPh>
    <phoneticPr fontId="1"/>
  </si>
  <si>
    <t>回折次数1の時のλ</t>
    <rPh sb="0" eb="2">
      <t>カイセツ</t>
    </rPh>
    <rPh sb="2" eb="4">
      <t>ジスウ</t>
    </rPh>
    <rPh sb="6" eb="7">
      <t>トキ</t>
    </rPh>
    <phoneticPr fontId="1"/>
  </si>
  <si>
    <t>回折次数１のλ</t>
    <rPh sb="0" eb="1">
      <t>カイ</t>
    </rPh>
    <rPh sb="1" eb="2">
      <t>セツ</t>
    </rPh>
    <rPh sb="2" eb="4">
      <t>ジスウ</t>
    </rPh>
    <phoneticPr fontId="1"/>
  </si>
  <si>
    <t>回折次数２のλ</t>
    <rPh sb="0" eb="1">
      <t>カイ</t>
    </rPh>
    <rPh sb="1" eb="2">
      <t>セツ</t>
    </rPh>
    <rPh sb="2" eb="4">
      <t>ジスウ</t>
    </rPh>
    <phoneticPr fontId="1"/>
  </si>
  <si>
    <t>回折次数３のλ</t>
    <rPh sb="0" eb="1">
      <t>カイ</t>
    </rPh>
    <rPh sb="1" eb="2">
      <t>セツ</t>
    </rPh>
    <rPh sb="2" eb="4">
      <t>ジスウ</t>
    </rPh>
    <phoneticPr fontId="1"/>
  </si>
  <si>
    <t>回折次数２の時のλ</t>
    <rPh sb="0" eb="2">
      <t>カイセツ</t>
    </rPh>
    <rPh sb="2" eb="4">
      <t>ジスウ</t>
    </rPh>
    <rPh sb="6" eb="7">
      <t>トキ</t>
    </rPh>
    <phoneticPr fontId="1"/>
  </si>
  <si>
    <t>回折次数３の時のλ</t>
    <rPh sb="0" eb="2">
      <t>カイセツ</t>
    </rPh>
    <rPh sb="2" eb="4">
      <t>ジスウ</t>
    </rPh>
    <rPh sb="6" eb="7">
      <t>トキ</t>
    </rPh>
    <phoneticPr fontId="1"/>
  </si>
  <si>
    <t>sinθ</t>
  </si>
  <si>
    <t>λ(nm）</t>
  </si>
  <si>
    <t>λ（nｍ）d=計算値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</si>
</sst>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8503399402029"/>
          <c:y val="5.5152512031658267E-2"/>
          <c:w val="0.47405701321901705"/>
          <c:h val="0.79245451498119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Sheet1!$Q$20</c:f>
              <c:strCache>
                <c:ptCount val="1"/>
                <c:pt idx="0">
                  <c:v>回折次数１のλ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Sheet1!$P$21:$P$35</c:f>
              <c:numCache>
                <c:formatCode>General</c:formatCode>
                <c:ptCount val="15"/>
                <c:pt idx="0">
                  <c:v>0.22834425502949618</c:v>
                </c:pt>
                <c:pt idx="1">
                  <c:v>0.23004307473124799</c:v>
                </c:pt>
                <c:pt idx="2">
                  <c:v>0.26554847506590085</c:v>
                </c:pt>
                <c:pt idx="3">
                  <c:v>0.31232601886831474</c:v>
                </c:pt>
                <c:pt idx="4">
                  <c:v>0.32060387302922255</c:v>
                </c:pt>
                <c:pt idx="5">
                  <c:v>0.3452884407248657</c:v>
                </c:pt>
                <c:pt idx="6">
                  <c:v>0.34856220514795383</c:v>
                </c:pt>
                <c:pt idx="7">
                  <c:v>0.49241034378781279</c:v>
                </c:pt>
                <c:pt idx="8">
                  <c:v>0.5591783942048657</c:v>
                </c:pt>
                <c:pt idx="9">
                  <c:v>0.62658824630475596</c:v>
                </c:pt>
                <c:pt idx="10">
                  <c:v>0.67299640892336354</c:v>
                </c:pt>
                <c:pt idx="11">
                  <c:v>0.70955434208122015</c:v>
                </c:pt>
                <c:pt idx="12">
                  <c:v>0.71200963697522146</c:v>
                </c:pt>
                <c:pt idx="13">
                  <c:v>0.79651348570168989</c:v>
                </c:pt>
                <c:pt idx="14">
                  <c:v>0</c:v>
                </c:pt>
              </c:numCache>
            </c:numRef>
          </c:xVal>
          <c:yVal>
            <c:numRef>
              <c:f>Sheet1!$Q$21:$Q$35</c:f>
              <c:numCache>
                <c:formatCode>General</c:formatCode>
                <c:ptCount val="15"/>
                <c:pt idx="0">
                  <c:v>403.54587982642352</c:v>
                </c:pt>
                <c:pt idx="1">
                  <c:v>406.32871450708768</c:v>
                </c:pt>
                <c:pt idx="2">
                  <c:v>434.0875924684405</c:v>
                </c:pt>
                <c:pt idx="3">
                  <c:v>513.81053404676004</c:v>
                </c:pt>
                <c:pt idx="4">
                  <c:v>562.64470865170165</c:v>
                </c:pt>
                <c:pt idx="5">
                  <c:v>594.89531683704001</c:v>
                </c:pt>
                <c:pt idx="6">
                  <c:v>597.57128393221581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Sheet1!$R$20</c:f>
              <c:strCache>
                <c:ptCount val="1"/>
                <c:pt idx="0">
                  <c:v>回折次数２のλ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Sheet1!$P$21:$P$35</c:f>
              <c:numCache>
                <c:formatCode>General</c:formatCode>
                <c:ptCount val="15"/>
                <c:pt idx="0">
                  <c:v>0.22834425502949618</c:v>
                </c:pt>
                <c:pt idx="1">
                  <c:v>0.23004307473124799</c:v>
                </c:pt>
                <c:pt idx="2">
                  <c:v>0.26554847506590085</c:v>
                </c:pt>
                <c:pt idx="3">
                  <c:v>0.31232601886831474</c:v>
                </c:pt>
                <c:pt idx="4">
                  <c:v>0.32060387302922255</c:v>
                </c:pt>
                <c:pt idx="5">
                  <c:v>0.3452884407248657</c:v>
                </c:pt>
                <c:pt idx="6">
                  <c:v>0.34856220514795383</c:v>
                </c:pt>
                <c:pt idx="7">
                  <c:v>0.49241034378781279</c:v>
                </c:pt>
                <c:pt idx="8">
                  <c:v>0.5591783942048657</c:v>
                </c:pt>
                <c:pt idx="9">
                  <c:v>0.62658824630475596</c:v>
                </c:pt>
                <c:pt idx="10">
                  <c:v>0.67299640892336354</c:v>
                </c:pt>
                <c:pt idx="11">
                  <c:v>0.70955434208122015</c:v>
                </c:pt>
                <c:pt idx="12">
                  <c:v>0.71200963697522146</c:v>
                </c:pt>
                <c:pt idx="13">
                  <c:v>0.79651348570168989</c:v>
                </c:pt>
                <c:pt idx="14">
                  <c:v>0</c:v>
                </c:pt>
              </c:numCache>
            </c:numRef>
          </c:xVal>
          <c:yVal>
            <c:numRef>
              <c:f>Sheet1!$R$21:$R$35</c:f>
              <c:numCache>
                <c:formatCode>General</c:formatCode>
                <c:ptCount val="15"/>
                <c:pt idx="7">
                  <c:v>405.03449348938</c:v>
                </c:pt>
                <c:pt idx="8">
                  <c:v>459.95487406854562</c:v>
                </c:pt>
                <c:pt idx="9">
                  <c:v>515.40317170471076</c:v>
                </c:pt>
                <c:pt idx="10">
                  <c:v>553.57642878011541</c:v>
                </c:pt>
                <c:pt idx="11">
                  <c:v>583.64733229872968</c:v>
                </c:pt>
                <c:pt idx="12">
                  <c:v>585.66694690736881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Sheet1!$S$20</c:f>
              <c:strCache>
                <c:ptCount val="1"/>
                <c:pt idx="0">
                  <c:v>回折次数３のλ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Sheet1!$P$21:$P$35</c:f>
              <c:numCache>
                <c:formatCode>General</c:formatCode>
                <c:ptCount val="15"/>
                <c:pt idx="0">
                  <c:v>0.22834425502949618</c:v>
                </c:pt>
                <c:pt idx="1">
                  <c:v>0.23004307473124799</c:v>
                </c:pt>
                <c:pt idx="2">
                  <c:v>0.26554847506590085</c:v>
                </c:pt>
                <c:pt idx="3">
                  <c:v>0.31232601886831474</c:v>
                </c:pt>
                <c:pt idx="4">
                  <c:v>0.32060387302922255</c:v>
                </c:pt>
                <c:pt idx="5">
                  <c:v>0.3452884407248657</c:v>
                </c:pt>
                <c:pt idx="6">
                  <c:v>0.34856220514795383</c:v>
                </c:pt>
                <c:pt idx="7">
                  <c:v>0.49241034378781279</c:v>
                </c:pt>
                <c:pt idx="8">
                  <c:v>0.5591783942048657</c:v>
                </c:pt>
                <c:pt idx="9">
                  <c:v>0.62658824630475596</c:v>
                </c:pt>
                <c:pt idx="10">
                  <c:v>0.67299640892336354</c:v>
                </c:pt>
                <c:pt idx="11">
                  <c:v>0.70955434208122015</c:v>
                </c:pt>
                <c:pt idx="12">
                  <c:v>0.71200963697522146</c:v>
                </c:pt>
                <c:pt idx="13">
                  <c:v>0.79651348570168989</c:v>
                </c:pt>
                <c:pt idx="14">
                  <c:v>0</c:v>
                </c:pt>
              </c:numCache>
            </c:numRef>
          </c:xVal>
          <c:yVal>
            <c:numRef>
              <c:f>Sheet1!$S$21:$S$35</c:f>
              <c:numCache>
                <c:formatCode>General</c:formatCode>
                <c:ptCount val="15"/>
                <c:pt idx="13">
                  <c:v>436.78399571782688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83408"/>
        <c:axId val="237084192"/>
      </c:scatterChart>
      <c:valAx>
        <c:axId val="2370834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sin</a:t>
                </a:r>
                <a:r>
                  <a:rPr lang="el-GR" altLang="ja-JP"/>
                  <a:t>θ</a:t>
                </a:r>
              </a:p>
            </c:rich>
          </c:tx>
          <c:layout>
            <c:manualLayout>
              <c:xMode val="edge"/>
              <c:yMode val="edge"/>
              <c:x val="0.35141539785887338"/>
              <c:y val="0.92017612179135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7084192"/>
        <c:crosses val="autoZero"/>
        <c:crossBetween val="midCat"/>
        <c:majorUnit val="0.1"/>
      </c:valAx>
      <c:valAx>
        <c:axId val="2370841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波長</a:t>
                </a:r>
                <a:r>
                  <a:rPr lang="el-GR" altLang="ja-JP"/>
                  <a:t>λ(</a:t>
                </a:r>
                <a:r>
                  <a:rPr lang="en-US" altLang="ja-JP"/>
                  <a:t>nm)</a:t>
                </a:r>
              </a:p>
            </c:rich>
          </c:tx>
          <c:layout>
            <c:manualLayout>
              <c:xMode val="edge"/>
              <c:yMode val="edge"/>
              <c:x val="2.5943418633876555E-2"/>
              <c:y val="0.362845473892488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708340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55717516385215"/>
          <c:y val="0.19013102831966402"/>
          <c:w val="0.32547197922499682"/>
          <c:h val="0.5239488643007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28944500112235"/>
          <c:y val="5.4834074151840023E-2"/>
          <c:w val="0.46445605111460286"/>
          <c:h val="0.793651073250316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Sheet1!$H$105</c:f>
              <c:strCache>
                <c:ptCount val="1"/>
                <c:pt idx="0">
                  <c:v>回折次数1の時のλ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Sheet1!$G$106:$G$119</c:f>
              <c:numCache>
                <c:formatCode>General</c:formatCode>
                <c:ptCount val="14"/>
                <c:pt idx="0">
                  <c:v>0.24518558023870196</c:v>
                </c:pt>
                <c:pt idx="1">
                  <c:v>0.25025579146460319</c:v>
                </c:pt>
                <c:pt idx="2">
                  <c:v>0.30554534484537399</c:v>
                </c:pt>
                <c:pt idx="3">
                  <c:v>0.33199922030837364</c:v>
                </c:pt>
                <c:pt idx="4">
                  <c:v>0.33693114831446641</c:v>
                </c:pt>
                <c:pt idx="5">
                  <c:v>0.35819447516787972</c:v>
                </c:pt>
                <c:pt idx="6">
                  <c:v>0.39535614710644268</c:v>
                </c:pt>
                <c:pt idx="7">
                  <c:v>0.49674513773802836</c:v>
                </c:pt>
                <c:pt idx="8">
                  <c:v>0.72268405428940496</c:v>
                </c:pt>
                <c:pt idx="9">
                  <c:v>0.7962473754720335</c:v>
                </c:pt>
                <c:pt idx="10">
                  <c:v>0.88916224535591737</c:v>
                </c:pt>
                <c:pt idx="11">
                  <c:v>0.97978599248893716</c:v>
                </c:pt>
                <c:pt idx="12">
                  <c:v>0.99972449585860701</c:v>
                </c:pt>
                <c:pt idx="13">
                  <c:v>0</c:v>
                </c:pt>
              </c:numCache>
            </c:numRef>
          </c:xVal>
          <c:yVal>
            <c:numRef>
              <c:f>Sheet1!$H$106:$H$119</c:f>
              <c:numCache>
                <c:formatCode>General</c:formatCode>
                <c:ptCount val="14"/>
                <c:pt idx="0">
                  <c:v>403.35715346254386</c:v>
                </c:pt>
                <c:pt idx="1">
                  <c:v>411.69820665801456</c:v>
                </c:pt>
                <c:pt idx="2">
                  <c:v>502.65558207206362</c:v>
                </c:pt>
                <c:pt idx="3">
                  <c:v>546.17510672934566</c:v>
                </c:pt>
                <c:pt idx="4">
                  <c:v>554.28866887147103</c:v>
                </c:pt>
                <c:pt idx="5">
                  <c:v>589.26917214734294</c:v>
                </c:pt>
                <c:pt idx="6">
                  <c:v>650.40419565261834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Sheet1!$I$105</c:f>
              <c:strCache>
                <c:ptCount val="1"/>
                <c:pt idx="0">
                  <c:v>回折次数２の時のλ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Sheet1!$G$106:$G$119</c:f>
              <c:numCache>
                <c:formatCode>General</c:formatCode>
                <c:ptCount val="14"/>
                <c:pt idx="0">
                  <c:v>0.24518558023870196</c:v>
                </c:pt>
                <c:pt idx="1">
                  <c:v>0.25025579146460319</c:v>
                </c:pt>
                <c:pt idx="2">
                  <c:v>0.30554534484537399</c:v>
                </c:pt>
                <c:pt idx="3">
                  <c:v>0.33199922030837364</c:v>
                </c:pt>
                <c:pt idx="4">
                  <c:v>0.33693114831446641</c:v>
                </c:pt>
                <c:pt idx="5">
                  <c:v>0.35819447516787972</c:v>
                </c:pt>
                <c:pt idx="6">
                  <c:v>0.39535614710644268</c:v>
                </c:pt>
                <c:pt idx="7">
                  <c:v>0.49674513773802836</c:v>
                </c:pt>
                <c:pt idx="8">
                  <c:v>0.72268405428940496</c:v>
                </c:pt>
                <c:pt idx="9">
                  <c:v>0.7962473754720335</c:v>
                </c:pt>
                <c:pt idx="10">
                  <c:v>0.88916224535591737</c:v>
                </c:pt>
                <c:pt idx="11">
                  <c:v>0.97978599248893716</c:v>
                </c:pt>
                <c:pt idx="12">
                  <c:v>0.99972449585860701</c:v>
                </c:pt>
                <c:pt idx="13">
                  <c:v>0</c:v>
                </c:pt>
              </c:numCache>
            </c:numRef>
          </c:xVal>
          <c:yVal>
            <c:numRef>
              <c:f>Sheet1!$I$106:$I$119</c:f>
              <c:numCache>
                <c:formatCode>General</c:formatCode>
                <c:ptCount val="14"/>
                <c:pt idx="7">
                  <c:v>408.60009907455225</c:v>
                </c:pt>
                <c:pt idx="8">
                  <c:v>594.44724014184169</c:v>
                </c:pt>
                <c:pt idx="9">
                  <c:v>654.95710332912256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Sheet1!$J$105</c:f>
              <c:strCache>
                <c:ptCount val="1"/>
                <c:pt idx="0">
                  <c:v>回折次数３の時のλ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Sheet1!$G$106:$G$119</c:f>
              <c:numCache>
                <c:formatCode>General</c:formatCode>
                <c:ptCount val="14"/>
                <c:pt idx="0">
                  <c:v>0.24518558023870196</c:v>
                </c:pt>
                <c:pt idx="1">
                  <c:v>0.25025579146460319</c:v>
                </c:pt>
                <c:pt idx="2">
                  <c:v>0.30554534484537399</c:v>
                </c:pt>
                <c:pt idx="3">
                  <c:v>0.33199922030837364</c:v>
                </c:pt>
                <c:pt idx="4">
                  <c:v>0.33693114831446641</c:v>
                </c:pt>
                <c:pt idx="5">
                  <c:v>0.35819447516787972</c:v>
                </c:pt>
                <c:pt idx="6">
                  <c:v>0.39535614710644268</c:v>
                </c:pt>
                <c:pt idx="7">
                  <c:v>0.49674513773802836</c:v>
                </c:pt>
                <c:pt idx="8">
                  <c:v>0.72268405428940496</c:v>
                </c:pt>
                <c:pt idx="9">
                  <c:v>0.7962473754720335</c:v>
                </c:pt>
                <c:pt idx="10">
                  <c:v>0.88916224535591737</c:v>
                </c:pt>
                <c:pt idx="11">
                  <c:v>0.97978599248893716</c:v>
                </c:pt>
                <c:pt idx="12">
                  <c:v>0.99972449585860701</c:v>
                </c:pt>
                <c:pt idx="13">
                  <c:v>0</c:v>
                </c:pt>
              </c:numCache>
            </c:numRef>
          </c:xVal>
          <c:yVal>
            <c:numRef>
              <c:f>Sheet1!$J$106:$J$119</c:f>
              <c:numCache>
                <c:formatCode>General</c:formatCode>
                <c:ptCount val="14"/>
                <c:pt idx="10">
                  <c:v>487.58978390159393</c:v>
                </c:pt>
                <c:pt idx="11">
                  <c:v>537.28511623461986</c:v>
                </c:pt>
                <c:pt idx="12">
                  <c:v>548.21879071317016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84976"/>
        <c:axId val="237083800"/>
      </c:scatterChart>
      <c:valAx>
        <c:axId val="2370849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sin</a:t>
                </a:r>
                <a:r>
                  <a:rPr lang="el-GR" altLang="ja-JP"/>
                  <a:t>θ</a:t>
                </a:r>
              </a:p>
            </c:rich>
          </c:tx>
          <c:layout>
            <c:manualLayout>
              <c:xMode val="edge"/>
              <c:yMode val="edge"/>
              <c:x val="0.34715720147086387"/>
              <c:y val="0.920635244970366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7083800"/>
        <c:crosses val="autoZero"/>
        <c:crossBetween val="midCat"/>
        <c:majorUnit val="0.1"/>
        <c:minorUnit val="0.05"/>
      </c:valAx>
      <c:valAx>
        <c:axId val="237083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波長</a:t>
                </a:r>
                <a:r>
                  <a:rPr lang="el-GR" altLang="ja-JP"/>
                  <a:t>λ(</a:t>
                </a:r>
                <a:r>
                  <a:rPr lang="en-US" altLang="ja-JP"/>
                  <a:t>nm)</a:t>
                </a:r>
              </a:p>
            </c:rich>
          </c:tx>
          <c:layout>
            <c:manualLayout>
              <c:xMode val="edge"/>
              <c:yMode val="edge"/>
              <c:x val="2.6066411031941999E-2"/>
              <c:y val="0.363636491743781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7084976"/>
        <c:crosses val="autoZero"/>
        <c:crossBetween val="midCat"/>
        <c:majorUnit val="100"/>
        <c:minorUnit val="5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84511266363821"/>
          <c:y val="0.19191925953144007"/>
          <c:w val="0.33412399595489289"/>
          <c:h val="0.520923704442480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0</xdr:row>
      <xdr:rowOff>57150</xdr:rowOff>
    </xdr:from>
    <xdr:to>
      <xdr:col>35</xdr:col>
      <xdr:colOff>584200</xdr:colOff>
      <xdr:row>26</xdr:row>
      <xdr:rowOff>133350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76200</xdr:colOff>
      <xdr:row>29</xdr:row>
      <xdr:rowOff>0</xdr:rowOff>
    </xdr:from>
    <xdr:to>
      <xdr:col>35</xdr:col>
      <xdr:colOff>558800</xdr:colOff>
      <xdr:row>55</xdr:row>
      <xdr:rowOff>107950</xdr:rowOff>
    </xdr:to>
    <xdr:graphicFrame macro="">
      <xdr:nvGraphicFramePr>
        <xdr:cNvPr id="1028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tabSelected="1" topLeftCell="AB121" workbookViewId="0">
      <selection activeCell="I155" sqref="I155"/>
    </sheetView>
  </sheetViews>
  <sheetFormatPr defaultRowHeight="13"/>
  <cols>
    <col min="1" max="1" width="6.08984375" customWidth="1"/>
    <col min="2" max="3" width="8.6328125" customWidth="1"/>
    <col min="4" max="4" width="8" customWidth="1"/>
    <col min="5" max="5" width="14.26953125" customWidth="1"/>
    <col min="6" max="6" width="5" customWidth="1"/>
    <col min="7" max="7" width="11.6328125" customWidth="1"/>
    <col min="9" max="9" width="13" customWidth="1"/>
    <col min="12" max="12" width="7.7265625" customWidth="1"/>
    <col min="13" max="13" width="7" customWidth="1"/>
    <col min="17" max="17" width="11.6328125" customWidth="1"/>
  </cols>
  <sheetData>
    <row r="1" spans="1:23">
      <c r="A1" t="s">
        <v>0</v>
      </c>
    </row>
    <row r="2" spans="1:23">
      <c r="A2" t="s">
        <v>1</v>
      </c>
      <c r="E2">
        <f>1/600/1000</f>
        <v>1.6666666666666669E-6</v>
      </c>
    </row>
    <row r="3" spans="1:23">
      <c r="A3" s="2" t="s">
        <v>3</v>
      </c>
      <c r="B3" s="2" t="s">
        <v>2</v>
      </c>
      <c r="C3" s="2" t="s">
        <v>4</v>
      </c>
      <c r="D3" s="2" t="s">
        <v>5</v>
      </c>
      <c r="E3" t="s">
        <v>6</v>
      </c>
      <c r="F3" t="s">
        <v>14</v>
      </c>
      <c r="G3" t="s">
        <v>15</v>
      </c>
      <c r="H3" t="s">
        <v>18</v>
      </c>
      <c r="I3" t="s">
        <v>19</v>
      </c>
      <c r="J3" t="s">
        <v>21</v>
      </c>
      <c r="L3" s="2" t="s">
        <v>2</v>
      </c>
      <c r="M3" s="2" t="s">
        <v>7</v>
      </c>
      <c r="N3" s="2" t="s">
        <v>2</v>
      </c>
      <c r="O3" s="2" t="s">
        <v>7</v>
      </c>
      <c r="P3" s="2" t="s">
        <v>3</v>
      </c>
      <c r="Q3" s="2" t="s">
        <v>2</v>
      </c>
      <c r="R3" s="2" t="s">
        <v>4</v>
      </c>
      <c r="S3" s="2" t="s">
        <v>5</v>
      </c>
      <c r="T3" s="2" t="s">
        <v>3</v>
      </c>
      <c r="U3" s="2" t="s">
        <v>2</v>
      </c>
      <c r="V3" s="2" t="s">
        <v>4</v>
      </c>
      <c r="W3" s="2" t="s">
        <v>5</v>
      </c>
    </row>
    <row r="4" spans="1:23">
      <c r="A4" s="2">
        <v>13.2</v>
      </c>
      <c r="B4" s="2">
        <f>SIN($A$4/180*3.1415)</f>
        <v>0.22834425502949618</v>
      </c>
      <c r="C4" s="2">
        <v>1</v>
      </c>
      <c r="D4" s="2" t="s">
        <v>8</v>
      </c>
      <c r="E4">
        <f>$E$2*$B$4/$C$4*10^9</f>
        <v>380.57375838249368</v>
      </c>
      <c r="F4">
        <v>404.65629999999999</v>
      </c>
      <c r="G4">
        <f>$C$4*$F$4/$B$4/10^9</f>
        <v>1.772132607180018E-6</v>
      </c>
      <c r="H4">
        <f>$G$4-$G$30</f>
        <v>1.2702300053083005E-7</v>
      </c>
      <c r="I4">
        <f>$H$4^2</f>
        <v>1.6134842663855254E-14</v>
      </c>
      <c r="J4">
        <f>G30*B4/C4*10^9</f>
        <v>375.65132757217634</v>
      </c>
      <c r="L4" s="2">
        <f t="shared" ref="L4:L10" si="0">SIN(A16/180*3.1415)</f>
        <v>0.24530029986778734</v>
      </c>
      <c r="M4" s="2">
        <f>$G$30*$B$16/$C$16*10^9</f>
        <v>403.54587982642352</v>
      </c>
      <c r="N4" s="2">
        <f t="shared" ref="N4:N15" si="1">SIN(A4/180*3.1415)</f>
        <v>0.22834425502949618</v>
      </c>
      <c r="O4" s="2">
        <f t="shared" ref="O4:O15" si="2">$G$30*B4/C4*10^9</f>
        <v>375.65132757217634</v>
      </c>
      <c r="P4" s="2">
        <v>14.2</v>
      </c>
      <c r="Q4" s="2">
        <f t="shared" ref="Q4:Q17" si="3">SIN(P4/180*3.1415)</f>
        <v>0.24530029986778734</v>
      </c>
      <c r="R4" s="2">
        <v>1</v>
      </c>
      <c r="S4" s="2" t="s">
        <v>23</v>
      </c>
      <c r="T4" s="2">
        <v>13.2</v>
      </c>
      <c r="U4" s="2">
        <f>SIN($A$4/180*3.1415)</f>
        <v>0.22834425502949618</v>
      </c>
      <c r="V4" s="2">
        <v>1</v>
      </c>
      <c r="W4" s="2" t="s">
        <v>8</v>
      </c>
    </row>
    <row r="5" spans="1:23">
      <c r="A5" s="2">
        <v>13.3</v>
      </c>
      <c r="B5" s="2">
        <f t="shared" ref="B5:B29" si="4">SIN(A5/180*3.1415)</f>
        <v>0.23004307473124799</v>
      </c>
      <c r="C5" s="2">
        <v>1</v>
      </c>
      <c r="D5" s="2" t="s">
        <v>9</v>
      </c>
      <c r="E5">
        <f t="shared" ref="E5:E15" si="5">$E$2*B5/C5*10^9</f>
        <v>383.40512455208005</v>
      </c>
      <c r="F5">
        <v>407.78314</v>
      </c>
      <c r="G5">
        <f t="shared" ref="G5:G29" si="6">C5*F5/B5/10^9</f>
        <v>1.772638191679537E-6</v>
      </c>
      <c r="H5">
        <f t="shared" ref="H5:H29" si="7">G5-$G$30</f>
        <v>1.2752858503034906E-7</v>
      </c>
      <c r="I5">
        <f t="shared" ref="I5:I29" si="8">H5^2</f>
        <v>1.6263539999842971E-14</v>
      </c>
      <c r="J5">
        <f>$G$30*$B$5/$C$5*10^9</f>
        <v>378.44607218349313</v>
      </c>
      <c r="L5" s="2">
        <f t="shared" si="0"/>
        <v>0.24699187997249072</v>
      </c>
      <c r="M5" s="2">
        <f t="shared" ref="M5:M10" si="9">$G$30*B17/C17*10^9</f>
        <v>406.32871450708768</v>
      </c>
      <c r="N5" s="2">
        <f t="shared" si="1"/>
        <v>0.23004307473124799</v>
      </c>
      <c r="O5" s="2">
        <f t="shared" si="2"/>
        <v>378.44607218349313</v>
      </c>
      <c r="P5" s="2">
        <v>14.3</v>
      </c>
      <c r="Q5" s="2">
        <f t="shared" si="3"/>
        <v>0.24699187997249072</v>
      </c>
      <c r="R5" s="2">
        <v>1</v>
      </c>
      <c r="S5" s="2" t="s">
        <v>9</v>
      </c>
      <c r="T5" s="2">
        <v>13.3</v>
      </c>
      <c r="U5" s="2">
        <f t="shared" ref="U5:U15" si="10">SIN(T5/180*3.1415)</f>
        <v>0.23004307473124799</v>
      </c>
      <c r="V5" s="2">
        <v>1</v>
      </c>
      <c r="W5" s="2" t="s">
        <v>9</v>
      </c>
    </row>
    <row r="6" spans="1:23">
      <c r="A6" s="2">
        <v>15.4</v>
      </c>
      <c r="B6" s="2">
        <f t="shared" si="4"/>
        <v>0.26554847506590085</v>
      </c>
      <c r="C6" s="2">
        <v>1</v>
      </c>
      <c r="D6" s="2" t="s">
        <v>10</v>
      </c>
      <c r="E6">
        <f t="shared" si="5"/>
        <v>442.58079177650148</v>
      </c>
      <c r="F6">
        <v>435.83276999999998</v>
      </c>
      <c r="G6">
        <f t="shared" si="6"/>
        <v>1.6412550284532416E-6</v>
      </c>
      <c r="H6">
        <f t="shared" si="7"/>
        <v>-3.8545781959463104E-9</v>
      </c>
      <c r="I6">
        <f t="shared" si="8"/>
        <v>1.4857773068664712E-17</v>
      </c>
      <c r="J6">
        <f t="shared" ref="J6:J29" si="11">$G$30*B6/C6*10^9</f>
        <v>436.85634736195578</v>
      </c>
      <c r="L6" s="2">
        <f t="shared" si="0"/>
        <v>0.26386545353206226</v>
      </c>
      <c r="M6" s="2">
        <f t="shared" si="9"/>
        <v>434.0875924684405</v>
      </c>
      <c r="N6" s="2">
        <f t="shared" si="1"/>
        <v>0.26554847506590085</v>
      </c>
      <c r="O6" s="2">
        <f t="shared" si="2"/>
        <v>436.85634736195578</v>
      </c>
      <c r="P6" s="2">
        <v>15.3</v>
      </c>
      <c r="Q6" s="2">
        <f t="shared" si="3"/>
        <v>0.26386545353206226</v>
      </c>
      <c r="R6" s="2">
        <v>1</v>
      </c>
      <c r="S6" s="2" t="s">
        <v>10</v>
      </c>
      <c r="T6" s="2">
        <v>15.4</v>
      </c>
      <c r="U6" s="2">
        <f t="shared" si="10"/>
        <v>0.26554847506590085</v>
      </c>
      <c r="V6" s="2">
        <v>1</v>
      </c>
      <c r="W6" s="2" t="s">
        <v>10</v>
      </c>
    </row>
    <row r="7" spans="1:23">
      <c r="A7" s="2">
        <v>18.2</v>
      </c>
      <c r="B7" s="2">
        <f t="shared" si="4"/>
        <v>0.31232601886831474</v>
      </c>
      <c r="C7" s="2">
        <v>1</v>
      </c>
      <c r="D7" s="2" t="s">
        <v>11</v>
      </c>
      <c r="E7">
        <f t="shared" si="5"/>
        <v>520.54336478052471</v>
      </c>
      <c r="F7">
        <v>491.60680000000002</v>
      </c>
      <c r="G7">
        <f t="shared" si="6"/>
        <v>1.5740180782289388E-6</v>
      </c>
      <c r="H7">
        <f t="shared" si="7"/>
        <v>-7.1091528420249065E-8</v>
      </c>
      <c r="I7">
        <f t="shared" si="8"/>
        <v>5.0540054131270804E-15</v>
      </c>
      <c r="J7">
        <f t="shared" si="11"/>
        <v>513.81053404676004</v>
      </c>
      <c r="L7" s="2">
        <f t="shared" si="0"/>
        <v>0.31232601886831474</v>
      </c>
      <c r="M7" s="2">
        <f t="shared" si="9"/>
        <v>513.81053404676004</v>
      </c>
      <c r="N7" s="2">
        <f t="shared" si="1"/>
        <v>0.31232601886831474</v>
      </c>
      <c r="O7" s="2">
        <f t="shared" si="2"/>
        <v>513.81053404676004</v>
      </c>
      <c r="P7" s="2">
        <v>18.2</v>
      </c>
      <c r="Q7" s="2">
        <f t="shared" si="3"/>
        <v>0.31232601886831474</v>
      </c>
      <c r="R7" s="2">
        <v>1</v>
      </c>
      <c r="S7" s="2" t="s">
        <v>24</v>
      </c>
      <c r="T7" s="2">
        <v>18.2</v>
      </c>
      <c r="U7" s="2">
        <f t="shared" si="10"/>
        <v>0.31232601886831474</v>
      </c>
      <c r="V7" s="2">
        <v>1</v>
      </c>
      <c r="W7" s="2" t="s">
        <v>11</v>
      </c>
    </row>
    <row r="8" spans="1:23">
      <c r="A8" s="2">
        <v>18.7</v>
      </c>
      <c r="B8" s="2">
        <f t="shared" si="4"/>
        <v>0.32060387302922255</v>
      </c>
      <c r="C8" s="2">
        <v>1</v>
      </c>
      <c r="D8" s="2" t="s">
        <v>12</v>
      </c>
      <c r="E8">
        <f t="shared" si="5"/>
        <v>534.33978838203757</v>
      </c>
      <c r="F8">
        <v>546.07380000000001</v>
      </c>
      <c r="G8">
        <f t="shared" si="6"/>
        <v>1.7032663855256242E-6</v>
      </c>
      <c r="H8">
        <f t="shared" si="7"/>
        <v>5.8156778876436265E-8</v>
      </c>
      <c r="I8">
        <f t="shared" si="8"/>
        <v>3.3822109292827034E-15</v>
      </c>
      <c r="J8">
        <f t="shared" si="11"/>
        <v>527.42851144931058</v>
      </c>
      <c r="L8" s="2">
        <f t="shared" si="0"/>
        <v>0.34201046931925372</v>
      </c>
      <c r="M8" s="2">
        <f t="shared" si="9"/>
        <v>562.64470865170165</v>
      </c>
      <c r="N8" s="2">
        <f t="shared" si="1"/>
        <v>0.32060387302922255</v>
      </c>
      <c r="O8" s="2">
        <f t="shared" si="2"/>
        <v>527.42851144931058</v>
      </c>
      <c r="P8" s="2">
        <v>20</v>
      </c>
      <c r="Q8" s="2">
        <f t="shared" si="3"/>
        <v>0.34201046931925372</v>
      </c>
      <c r="R8" s="2">
        <v>1</v>
      </c>
      <c r="S8" s="2" t="s">
        <v>25</v>
      </c>
      <c r="T8" s="2">
        <v>18.7</v>
      </c>
      <c r="U8" s="2">
        <f t="shared" si="10"/>
        <v>0.32060387302922255</v>
      </c>
      <c r="V8" s="2">
        <v>1</v>
      </c>
      <c r="W8" s="2" t="s">
        <v>12</v>
      </c>
    </row>
    <row r="9" spans="1:23">
      <c r="A9" s="2">
        <v>20.2</v>
      </c>
      <c r="B9" s="2">
        <f t="shared" si="4"/>
        <v>0.3452884407248657</v>
      </c>
      <c r="C9" s="2">
        <v>1</v>
      </c>
      <c r="D9" s="2" t="s">
        <v>13</v>
      </c>
      <c r="E9">
        <f t="shared" si="5"/>
        <v>575.48073454144287</v>
      </c>
      <c r="F9">
        <v>576.95982000000004</v>
      </c>
      <c r="G9">
        <f t="shared" si="6"/>
        <v>1.6709502895283304E-6</v>
      </c>
      <c r="H9">
        <f t="shared" si="7"/>
        <v>2.5840682879142495E-8</v>
      </c>
      <c r="I9">
        <f t="shared" si="8"/>
        <v>6.6774089166040806E-16</v>
      </c>
      <c r="J9">
        <f t="shared" si="11"/>
        <v>568.03733090139519</v>
      </c>
      <c r="L9" s="2">
        <f t="shared" si="0"/>
        <v>0.36161439604546586</v>
      </c>
      <c r="M9" s="2">
        <f t="shared" si="9"/>
        <v>594.89531683704001</v>
      </c>
      <c r="N9" s="2">
        <f t="shared" si="1"/>
        <v>0.3452884407248657</v>
      </c>
      <c r="O9" s="2">
        <f t="shared" si="2"/>
        <v>568.03733090139519</v>
      </c>
      <c r="P9" s="2">
        <v>21.2</v>
      </c>
      <c r="Q9" s="2">
        <f t="shared" si="3"/>
        <v>0.36161439604546586</v>
      </c>
      <c r="R9" s="2">
        <v>1</v>
      </c>
      <c r="S9" s="2" t="s">
        <v>22</v>
      </c>
      <c r="T9" s="2">
        <v>20.2</v>
      </c>
      <c r="U9" s="2">
        <f t="shared" si="10"/>
        <v>0.3452884407248657</v>
      </c>
      <c r="V9" s="2">
        <v>1</v>
      </c>
      <c r="W9" s="2" t="s">
        <v>13</v>
      </c>
    </row>
    <row r="10" spans="1:23">
      <c r="A10" s="2">
        <v>20.399999999999999</v>
      </c>
      <c r="B10" s="2">
        <f t="shared" si="4"/>
        <v>0.34856220514795383</v>
      </c>
      <c r="C10" s="2">
        <v>1</v>
      </c>
      <c r="D10" s="2" t="s">
        <v>13</v>
      </c>
      <c r="E10">
        <f t="shared" si="5"/>
        <v>580.93700857992314</v>
      </c>
      <c r="F10">
        <v>579.06629999999996</v>
      </c>
      <c r="G10">
        <f t="shared" si="6"/>
        <v>1.6612997377446712E-6</v>
      </c>
      <c r="H10">
        <f t="shared" si="7"/>
        <v>1.6190131095483311E-8</v>
      </c>
      <c r="I10">
        <f t="shared" si="8"/>
        <v>2.6212034488893563E-16</v>
      </c>
      <c r="J10">
        <f t="shared" si="11"/>
        <v>573.42303220372389</v>
      </c>
      <c r="L10" s="2">
        <f t="shared" si="0"/>
        <v>0.36324101538095577</v>
      </c>
      <c r="M10" s="2">
        <f t="shared" si="9"/>
        <v>597.57128393221581</v>
      </c>
      <c r="N10" s="2">
        <f t="shared" si="1"/>
        <v>0.34856220514795383</v>
      </c>
      <c r="O10" s="2">
        <f t="shared" si="2"/>
        <v>573.42303220372389</v>
      </c>
      <c r="P10" s="2">
        <v>21.3</v>
      </c>
      <c r="Q10" s="2">
        <f t="shared" si="3"/>
        <v>0.36324101538095577</v>
      </c>
      <c r="R10" s="2">
        <v>1</v>
      </c>
      <c r="S10" s="2" t="s">
        <v>26</v>
      </c>
      <c r="T10" s="2">
        <v>20.399999999999999</v>
      </c>
      <c r="U10" s="2">
        <f t="shared" si="10"/>
        <v>0.34856220514795383</v>
      </c>
      <c r="V10" s="2">
        <v>1</v>
      </c>
      <c r="W10" s="2" t="s">
        <v>13</v>
      </c>
    </row>
    <row r="11" spans="1:23">
      <c r="A11" s="2">
        <v>27.7</v>
      </c>
      <c r="B11" s="2">
        <f t="shared" si="4"/>
        <v>0.46482942141809519</v>
      </c>
      <c r="C11" s="2">
        <v>2</v>
      </c>
      <c r="D11" s="2" t="s">
        <v>9</v>
      </c>
      <c r="E11">
        <f t="shared" si="5"/>
        <v>387.35785118174601</v>
      </c>
      <c r="F11">
        <v>404.65629999999999</v>
      </c>
      <c r="G11">
        <f t="shared" si="6"/>
        <v>1.7410959003648267E-6</v>
      </c>
      <c r="H11">
        <f t="shared" si="7"/>
        <v>9.5986293715638815E-8</v>
      </c>
      <c r="I11">
        <f t="shared" si="8"/>
        <v>9.2133685812648836E-15</v>
      </c>
      <c r="J11">
        <f t="shared" si="11"/>
        <v>382.34767331404612</v>
      </c>
      <c r="L11" s="2">
        <f>SIN($A$23/180*3.1415)</f>
        <v>0.49241034378781279</v>
      </c>
      <c r="M11" s="2">
        <f>$G$30*$B$23/$C$23*10^9</f>
        <v>405.03449348938</v>
      </c>
      <c r="N11" s="2">
        <f t="shared" si="1"/>
        <v>0.46482942141809519</v>
      </c>
      <c r="O11" s="2">
        <f t="shared" si="2"/>
        <v>382.34767331404612</v>
      </c>
      <c r="P11" s="2">
        <v>29.5</v>
      </c>
      <c r="Q11" s="2">
        <f t="shared" si="3"/>
        <v>0.49241034378781279</v>
      </c>
      <c r="R11" s="2">
        <v>2</v>
      </c>
      <c r="S11" s="2" t="s">
        <v>9</v>
      </c>
      <c r="T11" s="2">
        <v>27.7</v>
      </c>
      <c r="U11" s="2">
        <f t="shared" si="10"/>
        <v>0.46482942141809519</v>
      </c>
      <c r="V11" s="2">
        <v>2</v>
      </c>
      <c r="W11" s="2" t="s">
        <v>9</v>
      </c>
    </row>
    <row r="12" spans="1:23">
      <c r="A12" s="2">
        <v>31.3</v>
      </c>
      <c r="B12" s="2">
        <f t="shared" si="4"/>
        <v>0.51950534525863989</v>
      </c>
      <c r="C12" s="2">
        <v>2</v>
      </c>
      <c r="D12" s="2" t="s">
        <v>10</v>
      </c>
      <c r="E12">
        <f t="shared" si="5"/>
        <v>432.92112104886661</v>
      </c>
      <c r="F12">
        <v>435.83276999999998</v>
      </c>
      <c r="G12">
        <f t="shared" si="6"/>
        <v>1.6778759794397002E-6</v>
      </c>
      <c r="H12">
        <f t="shared" si="7"/>
        <v>3.2766372790512255E-8</v>
      </c>
      <c r="I12">
        <f t="shared" si="8"/>
        <v>1.0736351858468218E-15</v>
      </c>
      <c r="J12">
        <f t="shared" si="11"/>
        <v>427.32161709529578</v>
      </c>
      <c r="L12" s="2">
        <f t="shared" ref="L12:L17" si="12">SIN(A24/180*3.1415)</f>
        <v>0.5591783942048657</v>
      </c>
      <c r="M12" s="2">
        <f>$G$30*B24/C24*10^9</f>
        <v>459.95487406854562</v>
      </c>
      <c r="N12" s="2">
        <f t="shared" si="1"/>
        <v>0.51950534525863989</v>
      </c>
      <c r="O12" s="2">
        <f t="shared" si="2"/>
        <v>427.32161709529578</v>
      </c>
      <c r="P12" s="2">
        <v>34</v>
      </c>
      <c r="Q12" s="2">
        <f t="shared" si="3"/>
        <v>0.5591783942048657</v>
      </c>
      <c r="R12" s="2">
        <v>2</v>
      </c>
      <c r="S12" s="2" t="s">
        <v>10</v>
      </c>
      <c r="T12" s="2">
        <v>31.3</v>
      </c>
      <c r="U12" s="2">
        <f t="shared" si="10"/>
        <v>0.51950534525863989</v>
      </c>
      <c r="V12" s="2">
        <v>2</v>
      </c>
      <c r="W12" s="2" t="s">
        <v>10</v>
      </c>
    </row>
    <row r="13" spans="1:23">
      <c r="A13" s="2">
        <v>40</v>
      </c>
      <c r="B13" s="2">
        <f t="shared" si="4"/>
        <v>0.64277183693526896</v>
      </c>
      <c r="C13" s="2">
        <v>2</v>
      </c>
      <c r="D13" s="2" t="s">
        <v>16</v>
      </c>
      <c r="E13">
        <f t="shared" si="5"/>
        <v>535.64319744605746</v>
      </c>
      <c r="F13">
        <v>546.07380000000001</v>
      </c>
      <c r="G13">
        <f t="shared" si="6"/>
        <v>1.6991217368939984E-6</v>
      </c>
      <c r="H13">
        <f t="shared" si="7"/>
        <v>5.4012130244810511E-8</v>
      </c>
      <c r="I13">
        <f t="shared" si="8"/>
        <v>2.9173102135823744E-15</v>
      </c>
      <c r="J13">
        <f t="shared" si="11"/>
        <v>528.71506191287813</v>
      </c>
      <c r="L13" s="2">
        <f t="shared" si="12"/>
        <v>0.62658824630475596</v>
      </c>
      <c r="M13" s="2">
        <f>$G$30*B25/C25*10^9</f>
        <v>515.40317170471076</v>
      </c>
      <c r="N13" s="2">
        <f t="shared" si="1"/>
        <v>0.64277183693526896</v>
      </c>
      <c r="O13" s="2">
        <f t="shared" si="2"/>
        <v>528.71506191287813</v>
      </c>
      <c r="P13" s="2">
        <v>38.799999999999997</v>
      </c>
      <c r="Q13" s="2">
        <f t="shared" si="3"/>
        <v>0.62658824630475596</v>
      </c>
      <c r="R13" s="2">
        <v>2</v>
      </c>
      <c r="S13" s="2" t="s">
        <v>27</v>
      </c>
      <c r="T13" s="2">
        <v>40</v>
      </c>
      <c r="U13" s="2">
        <f t="shared" si="10"/>
        <v>0.64277183693526896</v>
      </c>
      <c r="V13" s="2">
        <v>2</v>
      </c>
      <c r="W13" s="2" t="s">
        <v>16</v>
      </c>
    </row>
    <row r="14" spans="1:23">
      <c r="A14" s="2">
        <v>42.3</v>
      </c>
      <c r="B14" s="2">
        <f t="shared" si="4"/>
        <v>0.67299640892336354</v>
      </c>
      <c r="C14" s="2">
        <v>2</v>
      </c>
      <c r="D14" s="2" t="s">
        <v>13</v>
      </c>
      <c r="E14">
        <f t="shared" si="5"/>
        <v>560.83034076946967</v>
      </c>
      <c r="F14">
        <v>576.95982000000004</v>
      </c>
      <c r="G14">
        <f t="shared" si="6"/>
        <v>1.7145999959286574E-6</v>
      </c>
      <c r="H14">
        <f t="shared" si="7"/>
        <v>6.9490389279469525E-8</v>
      </c>
      <c r="I14">
        <f t="shared" si="8"/>
        <v>4.8289142022122127E-15</v>
      </c>
      <c r="J14">
        <f t="shared" si="11"/>
        <v>553.57642878011541</v>
      </c>
      <c r="L14" s="2">
        <f t="shared" si="12"/>
        <v>0.67299640892336354</v>
      </c>
      <c r="M14" s="2">
        <f>$G$30*B26/C26*10^9</f>
        <v>553.57642878011541</v>
      </c>
      <c r="N14" s="2">
        <f t="shared" si="1"/>
        <v>0.67299640892336354</v>
      </c>
      <c r="O14" s="2">
        <f t="shared" si="2"/>
        <v>553.57642878011541</v>
      </c>
      <c r="P14" s="2">
        <v>42.3</v>
      </c>
      <c r="Q14" s="2">
        <f t="shared" si="3"/>
        <v>0.67299640892336354</v>
      </c>
      <c r="R14" s="2">
        <v>2</v>
      </c>
      <c r="S14" s="2" t="s">
        <v>28</v>
      </c>
      <c r="T14" s="2">
        <v>42.3</v>
      </c>
      <c r="U14" s="2">
        <f t="shared" si="10"/>
        <v>0.67299640892336354</v>
      </c>
      <c r="V14" s="2">
        <v>2</v>
      </c>
      <c r="W14" s="2" t="s">
        <v>13</v>
      </c>
    </row>
    <row r="15" spans="1:23" ht="13.5" thickBot="1">
      <c r="A15" s="2">
        <v>50.7</v>
      </c>
      <c r="B15" s="2">
        <f t="shared" si="4"/>
        <v>0.77382367985139811</v>
      </c>
      <c r="C15" s="2">
        <v>3</v>
      </c>
      <c r="D15" s="2" t="s">
        <v>9</v>
      </c>
      <c r="E15" s="1">
        <f t="shared" si="5"/>
        <v>429.90204436188787</v>
      </c>
      <c r="F15" s="1">
        <v>404.65629999999999</v>
      </c>
      <c r="G15" s="1">
        <f t="shared" si="6"/>
        <v>1.5687926482595173E-6</v>
      </c>
      <c r="H15">
        <f t="shared" si="7"/>
        <v>-7.6316958389670639E-8</v>
      </c>
      <c r="I15">
        <f t="shared" si="8"/>
        <v>5.8242781378507197E-15</v>
      </c>
      <c r="J15">
        <f t="shared" si="11"/>
        <v>424.34158985872017</v>
      </c>
      <c r="L15" s="2">
        <f t="shared" si="12"/>
        <v>0.70955434208122015</v>
      </c>
      <c r="M15" s="2">
        <f>$G$30*B27/C27*10^9</f>
        <v>583.64733229872968</v>
      </c>
      <c r="N15" s="2">
        <f t="shared" si="1"/>
        <v>0.77382367985139811</v>
      </c>
      <c r="O15" s="2">
        <f t="shared" si="2"/>
        <v>424.34158985872017</v>
      </c>
      <c r="P15" s="2">
        <v>45.2</v>
      </c>
      <c r="Q15" s="2">
        <f t="shared" si="3"/>
        <v>0.70955434208122015</v>
      </c>
      <c r="R15" s="2">
        <v>2</v>
      </c>
      <c r="S15" s="2" t="s">
        <v>29</v>
      </c>
      <c r="T15" s="2">
        <v>50.7</v>
      </c>
      <c r="U15" s="2">
        <f t="shared" si="10"/>
        <v>0.77382367985139811</v>
      </c>
      <c r="V15" s="2">
        <v>3</v>
      </c>
      <c r="W15" s="2" t="s">
        <v>9</v>
      </c>
    </row>
    <row r="16" spans="1:23">
      <c r="A16" s="2">
        <v>14.2</v>
      </c>
      <c r="B16" s="2">
        <f t="shared" si="4"/>
        <v>0.24530029986778734</v>
      </c>
      <c r="C16" s="2">
        <v>1</v>
      </c>
      <c r="D16" s="2" t="s">
        <v>23</v>
      </c>
      <c r="E16">
        <f>$E$2*$B$16/$C$16*10^9</f>
        <v>408.83383311297899</v>
      </c>
      <c r="F16">
        <v>404.65629999999999</v>
      </c>
      <c r="G16">
        <f t="shared" si="6"/>
        <v>1.6496363853533925E-6</v>
      </c>
      <c r="H16">
        <f t="shared" si="7"/>
        <v>4.5267787042046239E-9</v>
      </c>
      <c r="I16">
        <f t="shared" si="8"/>
        <v>2.0491725436840495E-17</v>
      </c>
      <c r="J16">
        <f t="shared" si="11"/>
        <v>403.54587982642352</v>
      </c>
      <c r="L16" s="2">
        <f t="shared" si="12"/>
        <v>0.71200963697522146</v>
      </c>
      <c r="M16" s="2">
        <f>$G$30*B28/C28*10^9</f>
        <v>585.66694690736881</v>
      </c>
      <c r="P16" s="2">
        <v>45.4</v>
      </c>
      <c r="Q16" s="2">
        <f t="shared" si="3"/>
        <v>0.71200963697522146</v>
      </c>
      <c r="R16" s="2">
        <v>2</v>
      </c>
      <c r="S16" s="2" t="s">
        <v>30</v>
      </c>
    </row>
    <row r="17" spans="1:19">
      <c r="A17" s="2">
        <v>14.3</v>
      </c>
      <c r="B17" s="2">
        <f t="shared" si="4"/>
        <v>0.24699187997249072</v>
      </c>
      <c r="C17" s="2">
        <v>1</v>
      </c>
      <c r="D17" s="2" t="s">
        <v>9</v>
      </c>
      <c r="E17">
        <f t="shared" ref="E17:E29" si="13">$E$2*B17/C17*10^9</f>
        <v>411.65313328748459</v>
      </c>
      <c r="F17">
        <v>407.78314</v>
      </c>
      <c r="G17">
        <f t="shared" si="6"/>
        <v>1.6509981625526224E-6</v>
      </c>
      <c r="H17">
        <f t="shared" si="7"/>
        <v>5.8885559034344437E-9</v>
      </c>
      <c r="I17">
        <f t="shared" si="8"/>
        <v>3.4675090627872637E-17</v>
      </c>
      <c r="J17">
        <f t="shared" si="11"/>
        <v>406.32871450708768</v>
      </c>
      <c r="L17" s="2">
        <f t="shared" si="12"/>
        <v>0.79651348570168989</v>
      </c>
      <c r="M17" s="2">
        <f>$G$30*$B$29/$C$29*10^9</f>
        <v>436.78399571782688</v>
      </c>
      <c r="P17" s="2">
        <v>52.8</v>
      </c>
      <c r="Q17" s="2">
        <f t="shared" si="3"/>
        <v>0.79651348570168989</v>
      </c>
      <c r="R17" s="2">
        <v>3</v>
      </c>
      <c r="S17" s="2" t="s">
        <v>31</v>
      </c>
    </row>
    <row r="18" spans="1:19">
      <c r="A18" s="2">
        <v>15.3</v>
      </c>
      <c r="B18" s="2">
        <f t="shared" si="4"/>
        <v>0.26386545353206226</v>
      </c>
      <c r="C18" s="2">
        <v>1</v>
      </c>
      <c r="D18" s="2" t="s">
        <v>10</v>
      </c>
      <c r="E18">
        <f t="shared" si="13"/>
        <v>439.77575588677047</v>
      </c>
      <c r="F18">
        <v>435.83276999999998</v>
      </c>
      <c r="G18">
        <f t="shared" si="6"/>
        <v>1.6517234983436056E-6</v>
      </c>
      <c r="H18">
        <f t="shared" si="7"/>
        <v>6.6138916944176847E-9</v>
      </c>
      <c r="I18">
        <f t="shared" si="8"/>
        <v>4.3743563345487229E-17</v>
      </c>
      <c r="J18">
        <f t="shared" si="11"/>
        <v>434.0875924684405</v>
      </c>
    </row>
    <row r="19" spans="1:19">
      <c r="A19" s="2">
        <v>18.2</v>
      </c>
      <c r="B19" s="2">
        <f t="shared" si="4"/>
        <v>0.31232601886831474</v>
      </c>
      <c r="C19" s="2">
        <v>1</v>
      </c>
      <c r="D19" s="2" t="s">
        <v>24</v>
      </c>
      <c r="E19">
        <f t="shared" si="13"/>
        <v>520.54336478052471</v>
      </c>
      <c r="F19">
        <v>491.60680000000002</v>
      </c>
      <c r="G19">
        <f t="shared" si="6"/>
        <v>1.5740180782289388E-6</v>
      </c>
      <c r="H19">
        <f t="shared" si="7"/>
        <v>-7.1091528420249065E-8</v>
      </c>
      <c r="I19">
        <f t="shared" si="8"/>
        <v>5.0540054131270804E-15</v>
      </c>
      <c r="J19">
        <f t="shared" si="11"/>
        <v>513.81053404676004</v>
      </c>
    </row>
    <row r="20" spans="1:19">
      <c r="A20" s="2">
        <v>20</v>
      </c>
      <c r="B20" s="2">
        <f t="shared" si="4"/>
        <v>0.34201046931925372</v>
      </c>
      <c r="C20" s="2">
        <v>1</v>
      </c>
      <c r="D20" s="2" t="s">
        <v>25</v>
      </c>
      <c r="E20">
        <f t="shared" si="13"/>
        <v>570.01744886542292</v>
      </c>
      <c r="F20">
        <v>546.07380000000001</v>
      </c>
      <c r="G20">
        <f t="shared" si="6"/>
        <v>1.596658140573647E-6</v>
      </c>
      <c r="H20">
        <f t="shared" si="7"/>
        <v>-4.8451466075540898E-8</v>
      </c>
      <c r="I20">
        <f t="shared" si="8"/>
        <v>2.3475445648692903E-15</v>
      </c>
      <c r="J20">
        <f t="shared" si="11"/>
        <v>562.64470865170165</v>
      </c>
      <c r="P20" t="s">
        <v>2</v>
      </c>
      <c r="Q20" t="s">
        <v>58</v>
      </c>
      <c r="R20" t="s">
        <v>59</v>
      </c>
      <c r="S20" t="s">
        <v>60</v>
      </c>
    </row>
    <row r="21" spans="1:19">
      <c r="A21" s="2">
        <v>21.2</v>
      </c>
      <c r="B21" s="2">
        <f t="shared" si="4"/>
        <v>0.36161439604546586</v>
      </c>
      <c r="C21" s="2">
        <v>1</v>
      </c>
      <c r="D21" s="2" t="s">
        <v>22</v>
      </c>
      <c r="E21">
        <f t="shared" si="13"/>
        <v>602.69066007577646</v>
      </c>
      <c r="F21">
        <v>576.95982000000004</v>
      </c>
      <c r="G21">
        <f t="shared" si="6"/>
        <v>1.5955112028434252E-6</v>
      </c>
      <c r="H21">
        <f t="shared" si="7"/>
        <v>-4.9598403805762694E-8</v>
      </c>
      <c r="I21">
        <f t="shared" si="8"/>
        <v>2.4600016600794953E-15</v>
      </c>
      <c r="J21">
        <f t="shared" si="11"/>
        <v>594.89531683704001</v>
      </c>
      <c r="P21" s="2">
        <f>SIN(A4/180*3.1415)</f>
        <v>0.22834425502949618</v>
      </c>
      <c r="Q21">
        <f t="shared" ref="Q21:Q27" si="14">$G$30*B16/C16*10^9</f>
        <v>403.54587982642352</v>
      </c>
    </row>
    <row r="22" spans="1:19">
      <c r="A22" s="2">
        <v>21.3</v>
      </c>
      <c r="B22" s="2">
        <f t="shared" si="4"/>
        <v>0.36324101538095577</v>
      </c>
      <c r="C22" s="2">
        <v>1</v>
      </c>
      <c r="D22" s="2" t="s">
        <v>26</v>
      </c>
      <c r="E22">
        <f t="shared" si="13"/>
        <v>605.40169230159302</v>
      </c>
      <c r="F22">
        <v>579.06629999999996</v>
      </c>
      <c r="G22">
        <f t="shared" si="6"/>
        <v>1.594165514025704E-6</v>
      </c>
      <c r="H22">
        <f t="shared" si="7"/>
        <v>-5.0944092623483878E-8</v>
      </c>
      <c r="I22">
        <f t="shared" si="8"/>
        <v>2.5953005732301047E-15</v>
      </c>
      <c r="J22">
        <f t="shared" si="11"/>
        <v>597.57128393221581</v>
      </c>
      <c r="P22" s="2">
        <f t="shared" ref="P22:P27" si="15">SIN(A5/180*3.1415)</f>
        <v>0.23004307473124799</v>
      </c>
      <c r="Q22">
        <f t="shared" si="14"/>
        <v>406.32871450708768</v>
      </c>
    </row>
    <row r="23" spans="1:19">
      <c r="A23" s="2">
        <v>29.5</v>
      </c>
      <c r="B23" s="2">
        <f t="shared" si="4"/>
        <v>0.49241034378781279</v>
      </c>
      <c r="C23" s="2">
        <v>2</v>
      </c>
      <c r="D23" s="2" t="s">
        <v>9</v>
      </c>
      <c r="E23">
        <f t="shared" si="13"/>
        <v>410.34195315651073</v>
      </c>
      <c r="F23">
        <v>404.65629999999999</v>
      </c>
      <c r="G23">
        <f t="shared" si="6"/>
        <v>1.6435735158901236E-6</v>
      </c>
      <c r="H23">
        <f t="shared" si="7"/>
        <v>-1.5360907590642911E-9</v>
      </c>
      <c r="I23">
        <f t="shared" si="8"/>
        <v>2.35957482008271E-18</v>
      </c>
      <c r="J23">
        <f t="shared" si="11"/>
        <v>405.03449348938</v>
      </c>
      <c r="P23" s="2">
        <f t="shared" si="15"/>
        <v>0.26554847506590085</v>
      </c>
      <c r="Q23">
        <f t="shared" si="14"/>
        <v>434.0875924684405</v>
      </c>
    </row>
    <row r="24" spans="1:19">
      <c r="A24" s="2">
        <v>34</v>
      </c>
      <c r="B24" s="2">
        <f t="shared" si="4"/>
        <v>0.5591783942048657</v>
      </c>
      <c r="C24" s="2">
        <v>2</v>
      </c>
      <c r="D24" s="2" t="s">
        <v>10</v>
      </c>
      <c r="E24">
        <f t="shared" si="13"/>
        <v>465.98199517072146</v>
      </c>
      <c r="F24">
        <v>435.83276999999998</v>
      </c>
      <c r="G24">
        <f t="shared" si="6"/>
        <v>1.5588326534673809E-6</v>
      </c>
      <c r="H24">
        <f t="shared" si="7"/>
        <v>-8.6276953181807007E-8</v>
      </c>
      <c r="I24">
        <f t="shared" si="8"/>
        <v>7.4437126503357186E-15</v>
      </c>
      <c r="J24">
        <f t="shared" si="11"/>
        <v>459.95487406854562</v>
      </c>
      <c r="P24" s="2">
        <f t="shared" si="15"/>
        <v>0.31232601886831474</v>
      </c>
      <c r="Q24">
        <f t="shared" si="14"/>
        <v>513.81053404676004</v>
      </c>
    </row>
    <row r="25" spans="1:19">
      <c r="A25" s="2">
        <v>38.799999999999997</v>
      </c>
      <c r="B25" s="2">
        <f t="shared" si="4"/>
        <v>0.62658824630475596</v>
      </c>
      <c r="C25" s="2">
        <v>2</v>
      </c>
      <c r="D25" s="2" t="s">
        <v>27</v>
      </c>
      <c r="E25">
        <f t="shared" si="13"/>
        <v>522.15687192063001</v>
      </c>
      <c r="F25">
        <v>491.60680000000002</v>
      </c>
      <c r="G25">
        <f t="shared" si="6"/>
        <v>1.569154234536648E-6</v>
      </c>
      <c r="H25">
        <f t="shared" si="7"/>
        <v>-7.5955372112539862E-8</v>
      </c>
      <c r="I25">
        <f t="shared" si="8"/>
        <v>5.7692185527543983E-15</v>
      </c>
      <c r="J25">
        <f t="shared" si="11"/>
        <v>515.40317170471076</v>
      </c>
      <c r="P25" s="2">
        <f t="shared" si="15"/>
        <v>0.32060387302922255</v>
      </c>
      <c r="Q25">
        <f t="shared" si="14"/>
        <v>562.64470865170165</v>
      </c>
    </row>
    <row r="26" spans="1:19">
      <c r="A26" s="2">
        <v>42.3</v>
      </c>
      <c r="B26" s="2">
        <f t="shared" si="4"/>
        <v>0.67299640892336354</v>
      </c>
      <c r="C26" s="2">
        <v>2</v>
      </c>
      <c r="D26" s="2" t="s">
        <v>28</v>
      </c>
      <c r="E26">
        <f t="shared" si="13"/>
        <v>560.83034076946967</v>
      </c>
      <c r="F26">
        <v>576.95982000000004</v>
      </c>
      <c r="G26">
        <f t="shared" si="6"/>
        <v>1.7145999959286574E-6</v>
      </c>
      <c r="H26">
        <f t="shared" si="7"/>
        <v>6.9490389279469525E-8</v>
      </c>
      <c r="I26">
        <f t="shared" si="8"/>
        <v>4.8289142022122127E-15</v>
      </c>
      <c r="J26">
        <f t="shared" si="11"/>
        <v>553.57642878011541</v>
      </c>
      <c r="P26" s="2">
        <f t="shared" si="15"/>
        <v>0.3452884407248657</v>
      </c>
      <c r="Q26">
        <f t="shared" si="14"/>
        <v>594.89531683704001</v>
      </c>
    </row>
    <row r="27" spans="1:19" ht="13.5" thickBot="1">
      <c r="A27" s="2">
        <v>45.2</v>
      </c>
      <c r="B27" s="2">
        <f t="shared" si="4"/>
        <v>0.70955434208122015</v>
      </c>
      <c r="C27" s="2">
        <v>2</v>
      </c>
      <c r="D27" s="2" t="s">
        <v>29</v>
      </c>
      <c r="E27">
        <f t="shared" si="13"/>
        <v>591.29528506768349</v>
      </c>
      <c r="F27" s="1">
        <v>576.95982000000004</v>
      </c>
      <c r="G27">
        <f t="shared" si="6"/>
        <v>1.626259711998091E-6</v>
      </c>
      <c r="H27">
        <f t="shared" si="7"/>
        <v>-1.8849894651096941E-8</v>
      </c>
      <c r="I27">
        <f t="shared" si="8"/>
        <v>3.5531852835745309E-16</v>
      </c>
      <c r="J27">
        <f t="shared" si="11"/>
        <v>583.64733229872968</v>
      </c>
      <c r="P27" s="2">
        <f t="shared" si="15"/>
        <v>0.34856220514795383</v>
      </c>
      <c r="Q27">
        <f t="shared" si="14"/>
        <v>597.57128393221581</v>
      </c>
    </row>
    <row r="28" spans="1:19">
      <c r="A28" s="2">
        <v>45.4</v>
      </c>
      <c r="B28" s="2">
        <f t="shared" si="4"/>
        <v>0.71200963697522146</v>
      </c>
      <c r="C28" s="2">
        <v>2</v>
      </c>
      <c r="D28" s="2" t="s">
        <v>30</v>
      </c>
      <c r="E28">
        <f t="shared" si="13"/>
        <v>593.3413641460179</v>
      </c>
      <c r="F28">
        <v>579.06629999999996</v>
      </c>
      <c r="G28">
        <f t="shared" si="6"/>
        <v>1.6265687146033727E-6</v>
      </c>
      <c r="H28">
        <f t="shared" si="7"/>
        <v>-1.8540892045815177E-8</v>
      </c>
      <c r="I28">
        <f t="shared" si="8"/>
        <v>3.437646778545725E-16</v>
      </c>
      <c r="J28">
        <f t="shared" si="11"/>
        <v>585.66694690736881</v>
      </c>
      <c r="P28">
        <f>SIN(A23/180*3.1415)</f>
        <v>0.49241034378781279</v>
      </c>
      <c r="R28">
        <f t="shared" ref="R28:R33" si="16">$G$30*B23/C23*10^9</f>
        <v>405.03449348938</v>
      </c>
    </row>
    <row r="29" spans="1:19">
      <c r="A29" s="2">
        <v>52.8</v>
      </c>
      <c r="B29" s="2">
        <f t="shared" si="4"/>
        <v>0.79651348570168989</v>
      </c>
      <c r="C29" s="2">
        <v>3</v>
      </c>
      <c r="D29" s="2" t="s">
        <v>31</v>
      </c>
      <c r="E29">
        <f t="shared" si="13"/>
        <v>442.50749205649441</v>
      </c>
      <c r="F29">
        <v>404.65629999999999</v>
      </c>
      <c r="G29">
        <f t="shared" si="6"/>
        <v>1.524103385306216E-6</v>
      </c>
      <c r="H29">
        <f t="shared" si="7"/>
        <v>-1.210062213429719E-7</v>
      </c>
      <c r="I29">
        <f t="shared" si="8"/>
        <v>1.4642505603704309E-14</v>
      </c>
      <c r="J29">
        <f t="shared" si="11"/>
        <v>436.78399571782688</v>
      </c>
      <c r="P29">
        <f t="shared" ref="P29:P34" si="17">SIN(A24/180*3.1415)</f>
        <v>0.5591783942048657</v>
      </c>
      <c r="R29">
        <f t="shared" si="16"/>
        <v>459.95487406854562</v>
      </c>
    </row>
    <row r="30" spans="1:19">
      <c r="F30" t="s">
        <v>17</v>
      </c>
      <c r="G30">
        <f>SUM(G4:G29)/26</f>
        <v>1.6451096066491879E-6</v>
      </c>
      <c r="I30">
        <f>SUM(I4:I29)/26/25</f>
        <v>1.7165904725728913E-16</v>
      </c>
      <c r="P30">
        <f t="shared" si="17"/>
        <v>0.62658824630475596</v>
      </c>
      <c r="R30">
        <f t="shared" si="16"/>
        <v>515.40317170471076</v>
      </c>
    </row>
    <row r="31" spans="1:19">
      <c r="A31" t="s">
        <v>1</v>
      </c>
      <c r="H31" t="s">
        <v>20</v>
      </c>
      <c r="I31">
        <f>I30^0.5</f>
        <v>1.3101871898980281E-8</v>
      </c>
      <c r="P31">
        <f t="shared" si="17"/>
        <v>0.67299640892336354</v>
      </c>
      <c r="R31">
        <f t="shared" si="16"/>
        <v>553.57642878011541</v>
      </c>
    </row>
    <row r="32" spans="1:19">
      <c r="G32">
        <f>I31/G30</f>
        <v>7.9641331167390091E-3</v>
      </c>
      <c r="P32">
        <f t="shared" si="17"/>
        <v>0.70955434208122015</v>
      </c>
      <c r="R32">
        <f t="shared" si="16"/>
        <v>583.64733229872968</v>
      </c>
    </row>
    <row r="33" spans="1:19">
      <c r="P33">
        <f t="shared" si="17"/>
        <v>0.71200963697522146</v>
      </c>
      <c r="R33">
        <f t="shared" si="16"/>
        <v>585.66694690736881</v>
      </c>
    </row>
    <row r="34" spans="1:19">
      <c r="P34">
        <f t="shared" si="17"/>
        <v>0.79651348570168989</v>
      </c>
      <c r="S34">
        <f>$G$30*$B$29/$C$29*10^9</f>
        <v>436.78399571782688</v>
      </c>
    </row>
    <row r="35" spans="1:19">
      <c r="P35">
        <v>0</v>
      </c>
      <c r="S35">
        <v>0</v>
      </c>
    </row>
    <row r="38" spans="1:19">
      <c r="B38" t="s">
        <v>33</v>
      </c>
    </row>
    <row r="39" spans="1:19">
      <c r="A39" s="3" t="s">
        <v>32</v>
      </c>
      <c r="D39" t="s">
        <v>1</v>
      </c>
    </row>
    <row r="40" spans="1:19">
      <c r="A40" s="2" t="s">
        <v>3</v>
      </c>
      <c r="B40" s="2" t="s">
        <v>6</v>
      </c>
      <c r="C40" s="2" t="s">
        <v>14</v>
      </c>
      <c r="D40" s="6" t="s">
        <v>3</v>
      </c>
      <c r="E40" s="2" t="s">
        <v>6</v>
      </c>
      <c r="F40" s="2" t="s">
        <v>14</v>
      </c>
    </row>
    <row r="41" spans="1:19">
      <c r="A41" s="2">
        <f t="shared" ref="A41:A54" si="18">-1*A16</f>
        <v>-14.2</v>
      </c>
      <c r="B41" s="2">
        <f t="shared" ref="B41:B54" si="19">$E$2*B16/C16*10^9</f>
        <v>408.83383311297899</v>
      </c>
      <c r="C41" s="2">
        <v>404.65629999999999</v>
      </c>
      <c r="D41" s="6">
        <v>13.2</v>
      </c>
      <c r="E41" s="2">
        <f t="shared" ref="E41:E52" si="20">$E$2*B4/C4*10^9</f>
        <v>380.57375838249368</v>
      </c>
      <c r="F41" s="2">
        <v>404.65629999999999</v>
      </c>
    </row>
    <row r="42" spans="1:19">
      <c r="A42" s="2">
        <f t="shared" si="18"/>
        <v>-14.3</v>
      </c>
      <c r="B42" s="2">
        <f t="shared" si="19"/>
        <v>411.65313328748459</v>
      </c>
      <c r="C42" s="2">
        <v>407.78314</v>
      </c>
      <c r="D42" s="6">
        <v>13.3</v>
      </c>
      <c r="E42" s="2">
        <f t="shared" si="20"/>
        <v>383.40512455208005</v>
      </c>
      <c r="F42" s="2">
        <v>407.78314</v>
      </c>
    </row>
    <row r="43" spans="1:19">
      <c r="A43" s="2">
        <f t="shared" si="18"/>
        <v>-15.3</v>
      </c>
      <c r="B43" s="2">
        <f t="shared" si="19"/>
        <v>439.77575588677047</v>
      </c>
      <c r="C43" s="2">
        <v>435.83276999999998</v>
      </c>
      <c r="D43" s="6">
        <v>15.4</v>
      </c>
      <c r="E43" s="2">
        <f t="shared" si="20"/>
        <v>442.58079177650148</v>
      </c>
      <c r="F43" s="2">
        <v>435.83276999999998</v>
      </c>
    </row>
    <row r="44" spans="1:19">
      <c r="A44" s="2">
        <f t="shared" si="18"/>
        <v>-18.2</v>
      </c>
      <c r="B44" s="2">
        <f t="shared" si="19"/>
        <v>520.54336478052471</v>
      </c>
      <c r="C44" s="2">
        <v>491.60680000000002</v>
      </c>
      <c r="D44" s="6">
        <v>18.2</v>
      </c>
      <c r="E44" s="2">
        <f t="shared" si="20"/>
        <v>520.54336478052471</v>
      </c>
      <c r="F44" s="2">
        <v>491.60680000000002</v>
      </c>
    </row>
    <row r="45" spans="1:19">
      <c r="A45" s="2">
        <f t="shared" si="18"/>
        <v>-20</v>
      </c>
      <c r="B45" s="2">
        <f t="shared" si="19"/>
        <v>570.01744886542292</v>
      </c>
      <c r="C45" s="2">
        <v>546.07380000000001</v>
      </c>
      <c r="D45" s="6">
        <v>18.7</v>
      </c>
      <c r="E45" s="2">
        <f t="shared" si="20"/>
        <v>534.33978838203757</v>
      </c>
      <c r="F45" s="2">
        <v>546.07380000000001</v>
      </c>
    </row>
    <row r="46" spans="1:19">
      <c r="A46" s="2">
        <f t="shared" si="18"/>
        <v>-21.2</v>
      </c>
      <c r="B46" s="2">
        <f t="shared" si="19"/>
        <v>602.69066007577646</v>
      </c>
      <c r="C46" s="2">
        <v>576.95982000000004</v>
      </c>
      <c r="D46" s="6">
        <v>20.2</v>
      </c>
      <c r="E46" s="2">
        <f t="shared" si="20"/>
        <v>575.48073454144287</v>
      </c>
      <c r="F46" s="2">
        <v>576.95982000000004</v>
      </c>
    </row>
    <row r="47" spans="1:19">
      <c r="A47" s="2">
        <f t="shared" si="18"/>
        <v>-21.3</v>
      </c>
      <c r="B47" s="2">
        <f t="shared" si="19"/>
        <v>605.40169230159302</v>
      </c>
      <c r="C47" s="2">
        <v>579.06629999999996</v>
      </c>
      <c r="D47" s="6">
        <v>20.399999999999999</v>
      </c>
      <c r="E47" s="2">
        <f t="shared" si="20"/>
        <v>580.93700857992314</v>
      </c>
      <c r="F47" s="2">
        <v>579.06629999999996</v>
      </c>
    </row>
    <row r="48" spans="1:19">
      <c r="A48" s="2">
        <f t="shared" si="18"/>
        <v>-29.5</v>
      </c>
      <c r="B48" s="2">
        <f t="shared" si="19"/>
        <v>410.34195315651073</v>
      </c>
      <c r="C48" s="2">
        <v>404.65629999999999</v>
      </c>
      <c r="D48" s="6">
        <v>27.7</v>
      </c>
      <c r="E48" s="2">
        <f t="shared" si="20"/>
        <v>387.35785118174601</v>
      </c>
      <c r="F48" s="2">
        <v>404.65629999999999</v>
      </c>
    </row>
    <row r="49" spans="1:6">
      <c r="A49" s="2">
        <f t="shared" si="18"/>
        <v>-34</v>
      </c>
      <c r="B49" s="2">
        <f t="shared" si="19"/>
        <v>465.98199517072146</v>
      </c>
      <c r="C49" s="2">
        <v>435.83276999999998</v>
      </c>
      <c r="D49" s="6">
        <v>31.3</v>
      </c>
      <c r="E49" s="2">
        <f t="shared" si="20"/>
        <v>432.92112104886661</v>
      </c>
      <c r="F49" s="2">
        <v>435.83276999999998</v>
      </c>
    </row>
    <row r="50" spans="1:6">
      <c r="A50" s="2">
        <f t="shared" si="18"/>
        <v>-38.799999999999997</v>
      </c>
      <c r="B50" s="2">
        <f t="shared" si="19"/>
        <v>522.15687192063001</v>
      </c>
      <c r="C50" s="2">
        <v>491.60680000000002</v>
      </c>
      <c r="D50" s="6">
        <v>40</v>
      </c>
      <c r="E50" s="2">
        <f t="shared" si="20"/>
        <v>535.64319744605746</v>
      </c>
      <c r="F50" s="2">
        <v>546.07380000000001</v>
      </c>
    </row>
    <row r="51" spans="1:6">
      <c r="A51" s="2">
        <f t="shared" si="18"/>
        <v>-42.3</v>
      </c>
      <c r="B51" s="2">
        <f t="shared" si="19"/>
        <v>560.83034076946967</v>
      </c>
      <c r="C51" s="2">
        <v>576.95982000000004</v>
      </c>
      <c r="D51" s="6">
        <v>42.3</v>
      </c>
      <c r="E51" s="2">
        <f t="shared" si="20"/>
        <v>560.83034076946967</v>
      </c>
      <c r="F51" s="2">
        <v>576.95982000000004</v>
      </c>
    </row>
    <row r="52" spans="1:6">
      <c r="A52" s="2">
        <f t="shared" si="18"/>
        <v>-45.2</v>
      </c>
      <c r="B52" s="2">
        <f t="shared" si="19"/>
        <v>591.29528506768349</v>
      </c>
      <c r="C52" s="2">
        <v>576.95982000000004</v>
      </c>
      <c r="D52" s="6">
        <v>50.7</v>
      </c>
      <c r="E52" s="2">
        <f t="shared" si="20"/>
        <v>429.90204436188787</v>
      </c>
      <c r="F52" s="2">
        <v>404.65629999999999</v>
      </c>
    </row>
    <row r="53" spans="1:6">
      <c r="A53" s="2">
        <f t="shared" si="18"/>
        <v>-45.4</v>
      </c>
      <c r="B53" s="2">
        <f t="shared" si="19"/>
        <v>593.3413641460179</v>
      </c>
      <c r="C53" s="2">
        <v>579.06629999999996</v>
      </c>
    </row>
    <row r="54" spans="1:6">
      <c r="A54" s="2">
        <f t="shared" si="18"/>
        <v>-52.8</v>
      </c>
      <c r="B54" s="2">
        <f t="shared" si="19"/>
        <v>442.50749205649441</v>
      </c>
      <c r="C54" s="2">
        <v>404.65629999999999</v>
      </c>
    </row>
    <row r="55" spans="1:6">
      <c r="A55" s="2"/>
      <c r="B55" s="2"/>
      <c r="C55" s="2"/>
    </row>
    <row r="56" spans="1:6">
      <c r="B56" t="s">
        <v>34</v>
      </c>
    </row>
    <row r="57" spans="1:6">
      <c r="A57" s="2" t="s">
        <v>4</v>
      </c>
      <c r="B57" s="2" t="s">
        <v>2</v>
      </c>
      <c r="C57" s="2" t="s">
        <v>14</v>
      </c>
      <c r="D57" s="2" t="s">
        <v>15</v>
      </c>
      <c r="E57" s="2" t="s">
        <v>18</v>
      </c>
      <c r="F57" s="2" t="s">
        <v>19</v>
      </c>
    </row>
    <row r="58" spans="1:6">
      <c r="A58" s="2">
        <v>1</v>
      </c>
      <c r="B58" s="2">
        <f>SIN(A4/180*3.1415)</f>
        <v>0.22834425502949618</v>
      </c>
      <c r="C58" s="2">
        <v>404.65629999999999</v>
      </c>
      <c r="D58" s="2">
        <f>C4*F4/B4/10^9</f>
        <v>1.772132607180018E-6</v>
      </c>
      <c r="E58" s="2">
        <f>G4-$G$30</f>
        <v>1.2702300053083005E-7</v>
      </c>
      <c r="F58" s="2">
        <f>H4^2</f>
        <v>1.6134842663855254E-14</v>
      </c>
    </row>
    <row r="59" spans="1:6">
      <c r="A59" s="2">
        <v>1</v>
      </c>
      <c r="B59" s="2">
        <f t="shared" ref="B59:B69" si="21">SIN(A5/180*3.1415)</f>
        <v>0.23004307473124799</v>
      </c>
      <c r="C59" s="2">
        <v>407.78314</v>
      </c>
      <c r="D59" s="2">
        <f t="shared" ref="D59:D69" si="22">C5*F5/B5/10^9</f>
        <v>1.772638191679537E-6</v>
      </c>
      <c r="E59" s="2">
        <f t="shared" ref="E59:E69" si="23">G5-$G$30</f>
        <v>1.2752858503034906E-7</v>
      </c>
      <c r="F59" s="2">
        <f t="shared" ref="F59:F69" si="24">H5^2</f>
        <v>1.6263539999842971E-14</v>
      </c>
    </row>
    <row r="60" spans="1:6">
      <c r="A60" s="2">
        <v>1</v>
      </c>
      <c r="B60" s="2">
        <f t="shared" si="21"/>
        <v>0.26554847506590085</v>
      </c>
      <c r="C60" s="2">
        <v>435.83276999999998</v>
      </c>
      <c r="D60" s="2">
        <f t="shared" si="22"/>
        <v>1.6412550284532416E-6</v>
      </c>
      <c r="E60" s="2">
        <f t="shared" si="23"/>
        <v>-3.8545781959463104E-9</v>
      </c>
      <c r="F60" s="2">
        <f t="shared" si="24"/>
        <v>1.4857773068664712E-17</v>
      </c>
    </row>
    <row r="61" spans="1:6">
      <c r="A61" s="2">
        <v>1</v>
      </c>
      <c r="B61" s="2">
        <f t="shared" si="21"/>
        <v>0.31232601886831474</v>
      </c>
      <c r="C61" s="2">
        <v>491.60680000000002</v>
      </c>
      <c r="D61" s="2">
        <f t="shared" si="22"/>
        <v>1.5740180782289388E-6</v>
      </c>
      <c r="E61" s="2">
        <f t="shared" si="23"/>
        <v>-7.1091528420249065E-8</v>
      </c>
      <c r="F61" s="2">
        <f t="shared" si="24"/>
        <v>5.0540054131270804E-15</v>
      </c>
    </row>
    <row r="62" spans="1:6">
      <c r="A62" s="2">
        <v>1</v>
      </c>
      <c r="B62" s="2">
        <f t="shared" si="21"/>
        <v>0.32060387302922255</v>
      </c>
      <c r="C62" s="2">
        <v>546.07380000000001</v>
      </c>
      <c r="D62" s="2">
        <f t="shared" si="22"/>
        <v>1.7032663855256242E-6</v>
      </c>
      <c r="E62" s="2">
        <f t="shared" si="23"/>
        <v>5.8156778876436265E-8</v>
      </c>
      <c r="F62" s="2">
        <f t="shared" si="24"/>
        <v>3.3822109292827034E-15</v>
      </c>
    </row>
    <row r="63" spans="1:6">
      <c r="A63" s="2">
        <v>1</v>
      </c>
      <c r="B63" s="2">
        <f t="shared" si="21"/>
        <v>0.3452884407248657</v>
      </c>
      <c r="C63" s="2">
        <v>576.95982000000004</v>
      </c>
      <c r="D63" s="2">
        <f t="shared" si="22"/>
        <v>1.6709502895283304E-6</v>
      </c>
      <c r="E63" s="2">
        <f t="shared" si="23"/>
        <v>2.5840682879142495E-8</v>
      </c>
      <c r="F63" s="2">
        <f t="shared" si="24"/>
        <v>6.6774089166040806E-16</v>
      </c>
    </row>
    <row r="64" spans="1:6">
      <c r="A64" s="2">
        <v>1</v>
      </c>
      <c r="B64" s="2">
        <f t="shared" si="21"/>
        <v>0.34856220514795383</v>
      </c>
      <c r="C64" s="2">
        <v>579.06629999999996</v>
      </c>
      <c r="D64" s="2">
        <f t="shared" si="22"/>
        <v>1.6612997377446712E-6</v>
      </c>
      <c r="E64" s="2">
        <f t="shared" si="23"/>
        <v>1.6190131095483311E-8</v>
      </c>
      <c r="F64" s="2">
        <f t="shared" si="24"/>
        <v>2.6212034488893563E-16</v>
      </c>
    </row>
    <row r="65" spans="1:6">
      <c r="A65" s="2">
        <v>2</v>
      </c>
      <c r="B65" s="2">
        <f t="shared" si="21"/>
        <v>0.46482942141809519</v>
      </c>
      <c r="C65" s="2">
        <v>404.65629999999999</v>
      </c>
      <c r="D65" s="2">
        <f t="shared" si="22"/>
        <v>1.7410959003648267E-6</v>
      </c>
      <c r="E65" s="2">
        <f t="shared" si="23"/>
        <v>9.5986293715638815E-8</v>
      </c>
      <c r="F65" s="2">
        <f t="shared" si="24"/>
        <v>9.2133685812648836E-15</v>
      </c>
    </row>
    <row r="66" spans="1:6">
      <c r="A66" s="2">
        <v>2</v>
      </c>
      <c r="B66" s="2">
        <f t="shared" si="21"/>
        <v>0.51950534525863989</v>
      </c>
      <c r="C66" s="2">
        <v>435.83276999999998</v>
      </c>
      <c r="D66" s="2">
        <f t="shared" si="22"/>
        <v>1.6778759794397002E-6</v>
      </c>
      <c r="E66" s="2">
        <f t="shared" si="23"/>
        <v>3.2766372790512255E-8</v>
      </c>
      <c r="F66" s="2">
        <f t="shared" si="24"/>
        <v>1.0736351858468218E-15</v>
      </c>
    </row>
    <row r="67" spans="1:6">
      <c r="A67" s="2">
        <v>2</v>
      </c>
      <c r="B67" s="2">
        <f t="shared" si="21"/>
        <v>0.64277183693526896</v>
      </c>
      <c r="C67" s="2">
        <v>546.07380000000001</v>
      </c>
      <c r="D67" s="2">
        <f t="shared" si="22"/>
        <v>1.6991217368939984E-6</v>
      </c>
      <c r="E67" s="2">
        <f t="shared" si="23"/>
        <v>5.4012130244810511E-8</v>
      </c>
      <c r="F67" s="2">
        <f t="shared" si="24"/>
        <v>2.9173102135823744E-15</v>
      </c>
    </row>
    <row r="68" spans="1:6">
      <c r="A68" s="2">
        <v>2</v>
      </c>
      <c r="B68" s="2">
        <f t="shared" si="21"/>
        <v>0.67299640892336354</v>
      </c>
      <c r="C68" s="2">
        <v>576.95982000000004</v>
      </c>
      <c r="D68" s="2">
        <f t="shared" si="22"/>
        <v>1.7145999959286574E-6</v>
      </c>
      <c r="E68" s="2">
        <f t="shared" si="23"/>
        <v>6.9490389279469525E-8</v>
      </c>
      <c r="F68" s="2">
        <f t="shared" si="24"/>
        <v>4.8289142022122127E-15</v>
      </c>
    </row>
    <row r="69" spans="1:6">
      <c r="A69" s="2">
        <v>3</v>
      </c>
      <c r="B69" s="2">
        <f t="shared" si="21"/>
        <v>0.77382367985139811</v>
      </c>
      <c r="C69" s="2">
        <v>404.65629999999999</v>
      </c>
      <c r="D69" s="2">
        <f t="shared" si="22"/>
        <v>1.5687926482595173E-6</v>
      </c>
      <c r="E69" s="2">
        <f t="shared" si="23"/>
        <v>-7.6316958389670639E-8</v>
      </c>
      <c r="F69" s="2">
        <f t="shared" si="24"/>
        <v>5.8242781378507197E-15</v>
      </c>
    </row>
    <row r="70" spans="1:6">
      <c r="B70" s="3" t="s">
        <v>35</v>
      </c>
    </row>
    <row r="71" spans="1:6">
      <c r="A71" s="2" t="s">
        <v>4</v>
      </c>
      <c r="B71" s="2" t="s">
        <v>2</v>
      </c>
      <c r="C71" s="2" t="s">
        <v>14</v>
      </c>
      <c r="D71" s="2" t="s">
        <v>15</v>
      </c>
      <c r="E71" s="2" t="s">
        <v>18</v>
      </c>
      <c r="F71" s="2" t="s">
        <v>19</v>
      </c>
    </row>
    <row r="72" spans="1:6">
      <c r="A72" s="2">
        <v>1</v>
      </c>
      <c r="B72" s="2">
        <f>B16*(-1)</f>
        <v>-0.24530029986778734</v>
      </c>
      <c r="C72" s="2">
        <v>404.65629999999999</v>
      </c>
      <c r="D72" s="2">
        <f>C16*F16/B16/10^9</f>
        <v>1.6496363853533925E-6</v>
      </c>
      <c r="E72" s="2">
        <f>G16-$G$30</f>
        <v>4.5267787042046239E-9</v>
      </c>
      <c r="F72" s="2">
        <f>H16^2</f>
        <v>2.0491725436840495E-17</v>
      </c>
    </row>
    <row r="73" spans="1:6">
      <c r="A73" s="2">
        <v>1</v>
      </c>
      <c r="B73" s="2">
        <f t="shared" ref="B73:B85" si="25">B17*(-1)</f>
        <v>-0.24699187997249072</v>
      </c>
      <c r="C73" s="2">
        <v>407.78314</v>
      </c>
      <c r="D73" s="2">
        <f t="shared" ref="D73:D85" si="26">C17*F17/B17/10^9</f>
        <v>1.6509981625526224E-6</v>
      </c>
      <c r="E73" s="2">
        <f t="shared" ref="E73:E84" si="27">G17-$G$30</f>
        <v>5.8885559034344437E-9</v>
      </c>
      <c r="F73" s="2">
        <f t="shared" ref="F73:F85" si="28">H17^2</f>
        <v>3.4675090627872637E-17</v>
      </c>
    </row>
    <row r="74" spans="1:6">
      <c r="A74" s="2">
        <v>1</v>
      </c>
      <c r="B74" s="2">
        <f t="shared" si="25"/>
        <v>-0.26386545353206226</v>
      </c>
      <c r="C74" s="2">
        <v>435.83276999999998</v>
      </c>
      <c r="D74" s="2">
        <f t="shared" si="26"/>
        <v>1.6517234983436056E-6</v>
      </c>
      <c r="E74" s="2">
        <f t="shared" si="27"/>
        <v>6.6138916944176847E-9</v>
      </c>
      <c r="F74" s="2">
        <f t="shared" si="28"/>
        <v>4.3743563345487229E-17</v>
      </c>
    </row>
    <row r="75" spans="1:6">
      <c r="A75" s="2">
        <v>1</v>
      </c>
      <c r="B75" s="2">
        <f t="shared" si="25"/>
        <v>-0.31232601886831474</v>
      </c>
      <c r="C75" s="2">
        <v>491.60680000000002</v>
      </c>
      <c r="D75" s="2">
        <f t="shared" si="26"/>
        <v>1.5740180782289388E-6</v>
      </c>
      <c r="E75" s="2">
        <f t="shared" si="27"/>
        <v>-7.1091528420249065E-8</v>
      </c>
      <c r="F75" s="2">
        <f t="shared" si="28"/>
        <v>5.0540054131270804E-15</v>
      </c>
    </row>
    <row r="76" spans="1:6">
      <c r="A76" s="2">
        <v>1</v>
      </c>
      <c r="B76" s="2">
        <f t="shared" si="25"/>
        <v>-0.34201046931925372</v>
      </c>
      <c r="C76" s="2">
        <v>546.07380000000001</v>
      </c>
      <c r="D76" s="2">
        <f t="shared" si="26"/>
        <v>1.596658140573647E-6</v>
      </c>
      <c r="E76" s="2">
        <f t="shared" si="27"/>
        <v>-4.8451466075540898E-8</v>
      </c>
      <c r="F76" s="2">
        <f t="shared" si="28"/>
        <v>2.3475445648692903E-15</v>
      </c>
    </row>
    <row r="77" spans="1:6">
      <c r="A77" s="2">
        <v>1</v>
      </c>
      <c r="B77" s="2">
        <f t="shared" si="25"/>
        <v>-0.36161439604546586</v>
      </c>
      <c r="C77" s="2">
        <v>576.95982000000004</v>
      </c>
      <c r="D77" s="2">
        <f t="shared" si="26"/>
        <v>1.5955112028434252E-6</v>
      </c>
      <c r="E77" s="2">
        <f t="shared" si="27"/>
        <v>-4.9598403805762694E-8</v>
      </c>
      <c r="F77" s="2">
        <f t="shared" si="28"/>
        <v>2.4600016600794953E-15</v>
      </c>
    </row>
    <row r="78" spans="1:6">
      <c r="A78" s="2">
        <v>1</v>
      </c>
      <c r="B78" s="2">
        <f t="shared" si="25"/>
        <v>-0.36324101538095577</v>
      </c>
      <c r="C78" s="2">
        <v>579.06629999999996</v>
      </c>
      <c r="D78" s="2">
        <f t="shared" si="26"/>
        <v>1.594165514025704E-6</v>
      </c>
      <c r="E78" s="2">
        <f t="shared" si="27"/>
        <v>-5.0944092623483878E-8</v>
      </c>
      <c r="F78" s="2">
        <f t="shared" si="28"/>
        <v>2.5953005732301047E-15</v>
      </c>
    </row>
    <row r="79" spans="1:6">
      <c r="A79" s="2">
        <v>2</v>
      </c>
      <c r="B79" s="2">
        <f t="shared" si="25"/>
        <v>-0.49241034378781279</v>
      </c>
      <c r="C79" s="2">
        <v>404.65629999999999</v>
      </c>
      <c r="D79" s="2">
        <f t="shared" si="26"/>
        <v>1.6435735158901236E-6</v>
      </c>
      <c r="E79" s="2">
        <f t="shared" si="27"/>
        <v>-1.5360907590642911E-9</v>
      </c>
      <c r="F79" s="2">
        <f t="shared" si="28"/>
        <v>2.35957482008271E-18</v>
      </c>
    </row>
    <row r="80" spans="1:6">
      <c r="A80" s="2">
        <v>2</v>
      </c>
      <c r="B80" s="2">
        <f t="shared" si="25"/>
        <v>-0.5591783942048657</v>
      </c>
      <c r="C80" s="2">
        <v>435.83276999999998</v>
      </c>
      <c r="D80" s="2">
        <f t="shared" si="26"/>
        <v>1.5588326534673809E-6</v>
      </c>
      <c r="E80" s="2">
        <f t="shared" si="27"/>
        <v>-8.6276953181807007E-8</v>
      </c>
      <c r="F80" s="2">
        <f t="shared" si="28"/>
        <v>7.4437126503357186E-15</v>
      </c>
    </row>
    <row r="81" spans="1:14">
      <c r="A81" s="2">
        <v>2</v>
      </c>
      <c r="B81" s="2">
        <f t="shared" si="25"/>
        <v>-0.62658824630475596</v>
      </c>
      <c r="C81" s="2">
        <v>491.60680000000002</v>
      </c>
      <c r="D81" s="2">
        <f t="shared" si="26"/>
        <v>1.569154234536648E-6</v>
      </c>
      <c r="E81" s="2">
        <f t="shared" si="27"/>
        <v>-7.5955372112539862E-8</v>
      </c>
      <c r="F81" s="2">
        <f t="shared" si="28"/>
        <v>5.7692185527543983E-15</v>
      </c>
    </row>
    <row r="82" spans="1:14">
      <c r="A82" s="2">
        <v>2</v>
      </c>
      <c r="B82" s="2">
        <f t="shared" si="25"/>
        <v>-0.67299640892336354</v>
      </c>
      <c r="C82" s="2">
        <v>576.95982000000004</v>
      </c>
      <c r="D82" s="2">
        <f t="shared" si="26"/>
        <v>1.7145999959286574E-6</v>
      </c>
      <c r="E82" s="2">
        <f t="shared" si="27"/>
        <v>6.9490389279469525E-8</v>
      </c>
      <c r="F82" s="2">
        <f t="shared" si="28"/>
        <v>4.8289142022122127E-15</v>
      </c>
    </row>
    <row r="83" spans="1:14">
      <c r="A83" s="2">
        <v>2</v>
      </c>
      <c r="B83" s="2">
        <f t="shared" si="25"/>
        <v>-0.70955434208122015</v>
      </c>
      <c r="C83" s="2">
        <v>576.95982000000004</v>
      </c>
      <c r="D83" s="2">
        <f t="shared" si="26"/>
        <v>1.626259711998091E-6</v>
      </c>
      <c r="E83" s="2">
        <f t="shared" si="27"/>
        <v>-1.8849894651096941E-8</v>
      </c>
      <c r="F83" s="2">
        <f t="shared" si="28"/>
        <v>3.5531852835745309E-16</v>
      </c>
    </row>
    <row r="84" spans="1:14">
      <c r="A84" s="2">
        <v>2</v>
      </c>
      <c r="B84" s="2">
        <f t="shared" si="25"/>
        <v>-0.71200963697522146</v>
      </c>
      <c r="C84" s="2">
        <v>579.06629999999996</v>
      </c>
      <c r="D84" s="2">
        <f t="shared" si="26"/>
        <v>1.6265687146033727E-6</v>
      </c>
      <c r="E84" s="2">
        <f t="shared" si="27"/>
        <v>-1.8540892045815177E-8</v>
      </c>
      <c r="F84" s="2">
        <f t="shared" si="28"/>
        <v>3.437646778545725E-16</v>
      </c>
    </row>
    <row r="85" spans="1:14">
      <c r="A85" s="2">
        <v>3</v>
      </c>
      <c r="B85" s="2">
        <f t="shared" si="25"/>
        <v>-0.79651348570168989</v>
      </c>
      <c r="C85" s="2">
        <v>404.65629999999999</v>
      </c>
      <c r="D85" s="2">
        <f t="shared" si="26"/>
        <v>1.524103385306216E-6</v>
      </c>
      <c r="E85" s="2">
        <f>G29-$G$30</f>
        <v>-1.210062213429719E-7</v>
      </c>
      <c r="F85" s="2">
        <f t="shared" si="28"/>
        <v>1.4642505603704309E-14</v>
      </c>
    </row>
    <row r="87" spans="1:14">
      <c r="A87" t="s">
        <v>36</v>
      </c>
    </row>
    <row r="88" spans="1:14">
      <c r="A88" s="2" t="s">
        <v>37</v>
      </c>
      <c r="B88" s="2" t="s">
        <v>2</v>
      </c>
      <c r="C88" s="2" t="s">
        <v>38</v>
      </c>
      <c r="D88" s="2" t="s">
        <v>5</v>
      </c>
      <c r="E88" s="2" t="s">
        <v>39</v>
      </c>
      <c r="G88" s="2" t="s">
        <v>37</v>
      </c>
      <c r="H88" s="2" t="s">
        <v>2</v>
      </c>
      <c r="I88" s="2" t="s">
        <v>38</v>
      </c>
      <c r="J88" s="2" t="s">
        <v>5</v>
      </c>
      <c r="K88" s="2" t="s">
        <v>37</v>
      </c>
      <c r="L88" s="2" t="s">
        <v>2</v>
      </c>
      <c r="M88" s="2" t="s">
        <v>38</v>
      </c>
      <c r="N88" s="2" t="s">
        <v>5</v>
      </c>
    </row>
    <row r="89" spans="1:14">
      <c r="A89" s="2">
        <v>-14.2</v>
      </c>
      <c r="B89" s="2">
        <f>SIN($A89*3.14/180)</f>
        <v>-0.24518558023870196</v>
      </c>
      <c r="C89" s="2">
        <v>-1</v>
      </c>
      <c r="D89" s="2" t="s">
        <v>41</v>
      </c>
      <c r="E89" s="2">
        <f>$G$30*$B$89/$C$89*10^9</f>
        <v>403.35715346254386</v>
      </c>
      <c r="G89" s="2">
        <v>-14.2</v>
      </c>
      <c r="H89" s="2">
        <f>SIN(G89*3.14/180)</f>
        <v>-0.24518558023870196</v>
      </c>
      <c r="I89" s="2">
        <v>-1</v>
      </c>
      <c r="J89" s="2" t="s">
        <v>41</v>
      </c>
      <c r="K89" s="2">
        <v>14.2</v>
      </c>
      <c r="L89" s="2">
        <f>SIN(K89*3.14/180)</f>
        <v>0.24518558023870196</v>
      </c>
      <c r="M89" s="2">
        <v>1</v>
      </c>
      <c r="N89" s="2" t="s">
        <v>9</v>
      </c>
    </row>
    <row r="90" spans="1:14">
      <c r="A90" s="2">
        <v>-14.3</v>
      </c>
      <c r="B90" s="2">
        <f t="shared" ref="B90:B100" si="29">SIN(A90*3.14/180)</f>
        <v>-0.2468764036277212</v>
      </c>
      <c r="C90" s="2">
        <v>-1</v>
      </c>
      <c r="D90" s="2" t="s">
        <v>9</v>
      </c>
      <c r="E90" s="2">
        <f>$G$30*B90/C90*10^9</f>
        <v>406.13874326296656</v>
      </c>
      <c r="G90" s="2">
        <v>-14.3</v>
      </c>
      <c r="H90" s="2">
        <f t="shared" ref="H90:H100" si="30">SIN(G90*3.14/180)</f>
        <v>-0.2468764036277212</v>
      </c>
      <c r="I90" s="2">
        <v>-1</v>
      </c>
      <c r="J90" s="2" t="s">
        <v>9</v>
      </c>
      <c r="K90" s="2">
        <v>14.5</v>
      </c>
      <c r="L90" s="2">
        <f t="shared" ref="L90:L101" si="31">SIN(K90*3.14/180)</f>
        <v>0.25025579146460319</v>
      </c>
      <c r="M90" s="2">
        <v>1</v>
      </c>
      <c r="N90" s="2" t="s">
        <v>49</v>
      </c>
    </row>
    <row r="91" spans="1:14">
      <c r="A91" s="2">
        <v>-17.7</v>
      </c>
      <c r="B91" s="2">
        <f t="shared" si="29"/>
        <v>-0.30388385999100864</v>
      </c>
      <c r="C91" s="2">
        <v>-1</v>
      </c>
      <c r="D91" s="2" t="s">
        <v>42</v>
      </c>
      <c r="E91" s="2">
        <f t="shared" ref="E91:E103" si="32">$G$30*B91/C91*10^9</f>
        <v>499.9222573768451</v>
      </c>
      <c r="G91" s="2">
        <v>-17.7</v>
      </c>
      <c r="H91" s="2">
        <f t="shared" si="30"/>
        <v>-0.30388385999100864</v>
      </c>
      <c r="I91" s="2">
        <v>-1</v>
      </c>
      <c r="J91" s="2" t="s">
        <v>42</v>
      </c>
      <c r="K91" s="2">
        <v>17.8</v>
      </c>
      <c r="L91" s="2">
        <f t="shared" si="31"/>
        <v>0.30554534484537399</v>
      </c>
      <c r="M91" s="2">
        <v>1</v>
      </c>
      <c r="N91" s="2" t="s">
        <v>42</v>
      </c>
    </row>
    <row r="92" spans="1:14">
      <c r="A92" s="2">
        <v>-20</v>
      </c>
      <c r="B92" s="2">
        <f t="shared" si="29"/>
        <v>-0.34185384854620343</v>
      </c>
      <c r="C92" s="2">
        <v>-1</v>
      </c>
      <c r="D92" s="2" t="s">
        <v>43</v>
      </c>
      <c r="E92" s="2">
        <f t="shared" si="32"/>
        <v>562.38705031335576</v>
      </c>
      <c r="G92" s="2">
        <v>-20</v>
      </c>
      <c r="H92" s="2">
        <f t="shared" si="30"/>
        <v>-0.34185384854620343</v>
      </c>
      <c r="I92" s="2">
        <v>-1</v>
      </c>
      <c r="J92" s="2" t="s">
        <v>43</v>
      </c>
      <c r="K92" s="2">
        <v>19.399999999999999</v>
      </c>
      <c r="L92" s="2">
        <f t="shared" si="31"/>
        <v>0.33199922030837364</v>
      </c>
      <c r="M92" s="2">
        <v>1</v>
      </c>
      <c r="N92" s="2" t="s">
        <v>43</v>
      </c>
    </row>
    <row r="93" spans="1:14">
      <c r="A93" s="2">
        <v>-20.5</v>
      </c>
      <c r="B93" s="2">
        <f t="shared" si="29"/>
        <v>-0.35003747670127522</v>
      </c>
      <c r="C93" s="2">
        <v>-1</v>
      </c>
      <c r="D93" s="2" t="s">
        <v>44</v>
      </c>
      <c r="E93" s="2">
        <f t="shared" si="32"/>
        <v>575.85001560850912</v>
      </c>
      <c r="G93" s="2">
        <v>-20.5</v>
      </c>
      <c r="H93" s="2">
        <f t="shared" si="30"/>
        <v>-0.35003747670127522</v>
      </c>
      <c r="I93" s="2">
        <v>-1</v>
      </c>
      <c r="J93" s="2" t="s">
        <v>44</v>
      </c>
      <c r="K93" s="2">
        <v>19.7</v>
      </c>
      <c r="L93" s="2">
        <f t="shared" si="31"/>
        <v>0.33693114831446641</v>
      </c>
      <c r="M93" s="2">
        <v>1</v>
      </c>
      <c r="N93" s="2" t="s">
        <v>44</v>
      </c>
    </row>
    <row r="94" spans="1:14">
      <c r="A94" s="2">
        <v>-22.3</v>
      </c>
      <c r="B94" s="2">
        <f t="shared" si="29"/>
        <v>-0.37927359708636077</v>
      </c>
      <c r="C94" s="2">
        <v>-1</v>
      </c>
      <c r="D94" s="2" t="s">
        <v>40</v>
      </c>
      <c r="E94" s="2">
        <f t="shared" si="32"/>
        <v>623.94663811516557</v>
      </c>
      <c r="G94" s="2">
        <v>-22.3</v>
      </c>
      <c r="H94" s="2">
        <f t="shared" si="30"/>
        <v>-0.37927359708636077</v>
      </c>
      <c r="I94" s="2">
        <v>-1</v>
      </c>
      <c r="J94" s="2" t="s">
        <v>40</v>
      </c>
      <c r="K94" s="2">
        <v>21</v>
      </c>
      <c r="L94" s="2">
        <f t="shared" si="31"/>
        <v>0.35819447516787972</v>
      </c>
      <c r="M94" s="2">
        <v>1</v>
      </c>
      <c r="N94" s="2" t="s">
        <v>40</v>
      </c>
    </row>
    <row r="95" spans="1:14">
      <c r="A95" s="2">
        <v>-23.5</v>
      </c>
      <c r="B95" s="2">
        <f t="shared" si="29"/>
        <v>-0.39855837621248813</v>
      </c>
      <c r="C95" s="2">
        <v>-1</v>
      </c>
      <c r="D95" s="2" t="s">
        <v>45</v>
      </c>
      <c r="E95" s="2">
        <f t="shared" si="32"/>
        <v>655.67221351766534</v>
      </c>
      <c r="G95" s="2">
        <v>-23.5</v>
      </c>
      <c r="H95" s="2">
        <f t="shared" si="30"/>
        <v>-0.39855837621248813</v>
      </c>
      <c r="I95" s="2">
        <v>-1</v>
      </c>
      <c r="J95" s="2" t="s">
        <v>45</v>
      </c>
      <c r="K95" s="2">
        <v>23.3</v>
      </c>
      <c r="L95" s="2">
        <f t="shared" si="31"/>
        <v>0.39535614710644268</v>
      </c>
      <c r="M95" s="2">
        <v>1</v>
      </c>
      <c r="N95" s="2" t="s">
        <v>45</v>
      </c>
    </row>
    <row r="96" spans="1:14">
      <c r="A96" s="2">
        <v>-31</v>
      </c>
      <c r="B96" s="2">
        <f t="shared" si="29"/>
        <v>-0.51480294282776407</v>
      </c>
      <c r="C96" s="2">
        <v>-2</v>
      </c>
      <c r="D96" s="2" t="s">
        <v>46</v>
      </c>
      <c r="E96" s="2">
        <f t="shared" si="32"/>
        <v>423.4536333886137</v>
      </c>
      <c r="G96" s="2">
        <v>-31</v>
      </c>
      <c r="H96" s="2">
        <f t="shared" si="30"/>
        <v>-0.51480294282776407</v>
      </c>
      <c r="I96" s="2">
        <v>-2</v>
      </c>
      <c r="J96" s="2" t="s">
        <v>46</v>
      </c>
      <c r="K96" s="2">
        <v>29.8</v>
      </c>
      <c r="L96" s="2">
        <f t="shared" si="31"/>
        <v>0.49674513773802836</v>
      </c>
      <c r="M96" s="2">
        <v>2</v>
      </c>
      <c r="N96" s="2" t="s">
        <v>9</v>
      </c>
    </row>
    <row r="97" spans="1:14">
      <c r="A97" s="2">
        <v>-31.2</v>
      </c>
      <c r="B97" s="2">
        <f t="shared" si="29"/>
        <v>-0.51779085781729262</v>
      </c>
      <c r="C97" s="2">
        <v>-2</v>
      </c>
      <c r="D97" s="2" t="s">
        <v>9</v>
      </c>
      <c r="E97" s="2">
        <f t="shared" si="32"/>
        <v>425.91135721517594</v>
      </c>
      <c r="G97" s="2">
        <v>-31.2</v>
      </c>
      <c r="H97" s="2">
        <f t="shared" si="30"/>
        <v>-0.51779085781729262</v>
      </c>
      <c r="I97" s="2">
        <v>-2</v>
      </c>
      <c r="J97" s="2" t="s">
        <v>9</v>
      </c>
      <c r="K97" s="2">
        <v>46.3</v>
      </c>
      <c r="L97" s="2">
        <f t="shared" si="31"/>
        <v>0.72268405428940496</v>
      </c>
      <c r="M97" s="2">
        <v>2</v>
      </c>
      <c r="N97" s="2" t="s">
        <v>40</v>
      </c>
    </row>
    <row r="98" spans="1:14">
      <c r="A98" s="2">
        <v>-35.700000000000003</v>
      </c>
      <c r="B98" s="2">
        <f t="shared" si="29"/>
        <v>-0.58328466431218851</v>
      </c>
      <c r="C98" s="2">
        <v>-2</v>
      </c>
      <c r="D98" s="2" t="s">
        <v>42</v>
      </c>
      <c r="E98" s="2">
        <f t="shared" si="32"/>
        <v>479.78360233556401</v>
      </c>
      <c r="G98" s="2">
        <v>-35.700000000000003</v>
      </c>
      <c r="H98" s="2">
        <f t="shared" si="30"/>
        <v>-0.58328466431218851</v>
      </c>
      <c r="I98" s="2">
        <v>-2</v>
      </c>
      <c r="J98" s="2" t="s">
        <v>42</v>
      </c>
      <c r="K98" s="2">
        <v>52.8</v>
      </c>
      <c r="L98" s="2">
        <f t="shared" si="31"/>
        <v>0.7962473754720335</v>
      </c>
      <c r="M98" s="2">
        <v>2</v>
      </c>
      <c r="N98" s="2" t="s">
        <v>45</v>
      </c>
    </row>
    <row r="99" spans="1:14">
      <c r="A99" s="2">
        <v>-41.3</v>
      </c>
      <c r="B99" s="2">
        <f t="shared" si="29"/>
        <v>-0.65972709281490138</v>
      </c>
      <c r="C99" s="2">
        <v>-2</v>
      </c>
      <c r="D99" s="2" t="s">
        <v>47</v>
      </c>
      <c r="E99" s="2">
        <f t="shared" si="32"/>
        <v>542.66168907826739</v>
      </c>
      <c r="G99" s="2">
        <v>-41.3</v>
      </c>
      <c r="H99" s="2">
        <f t="shared" si="30"/>
        <v>-0.65972709281490138</v>
      </c>
      <c r="I99" s="2">
        <v>-2</v>
      </c>
      <c r="J99" s="2" t="s">
        <v>47</v>
      </c>
      <c r="K99" s="2">
        <v>62.8</v>
      </c>
      <c r="L99" s="2">
        <f t="shared" si="31"/>
        <v>0.88916224535591737</v>
      </c>
      <c r="M99" s="2">
        <v>3</v>
      </c>
      <c r="N99" s="2" t="s">
        <v>42</v>
      </c>
    </row>
    <row r="100" spans="1:14">
      <c r="A100" s="2">
        <v>-41.5</v>
      </c>
      <c r="B100" s="2">
        <f t="shared" si="29"/>
        <v>-0.66234499065497909</v>
      </c>
      <c r="C100" s="2">
        <v>-2</v>
      </c>
      <c r="D100" s="2" t="s">
        <v>48</v>
      </c>
      <c r="E100" s="2">
        <f t="shared" si="32"/>
        <v>544.81505352123634</v>
      </c>
      <c r="G100" s="2">
        <v>-41.5</v>
      </c>
      <c r="H100" s="2">
        <f t="shared" si="30"/>
        <v>-0.66234499065497909</v>
      </c>
      <c r="I100" s="2">
        <v>-2</v>
      </c>
      <c r="J100" s="2" t="s">
        <v>48</v>
      </c>
      <c r="K100" s="2">
        <v>78.5</v>
      </c>
      <c r="L100" s="2">
        <f t="shared" si="31"/>
        <v>0.97978599248893716</v>
      </c>
      <c r="M100" s="2">
        <v>3</v>
      </c>
      <c r="N100" s="2" t="s">
        <v>48</v>
      </c>
    </row>
    <row r="101" spans="1:14">
      <c r="A101" s="2">
        <v>-50.5</v>
      </c>
      <c r="B101" s="2">
        <f>SIN(A101*3.14/180)</f>
        <v>-0.77134028892792161</v>
      </c>
      <c r="C101" s="2">
        <v>-2</v>
      </c>
      <c r="D101" s="2" t="s">
        <v>40</v>
      </c>
      <c r="E101" s="2">
        <f t="shared" si="32"/>
        <v>634.469659655442</v>
      </c>
      <c r="G101" s="2">
        <v>-50.5</v>
      </c>
      <c r="H101" s="2">
        <f>SIN(G101*3.14/180)</f>
        <v>-0.77134028892792161</v>
      </c>
      <c r="I101" s="2">
        <v>-2</v>
      </c>
      <c r="J101" s="2" t="s">
        <v>40</v>
      </c>
      <c r="K101" s="2">
        <v>88.7</v>
      </c>
      <c r="L101" s="2">
        <f t="shared" si="31"/>
        <v>0.99972449585860701</v>
      </c>
      <c r="M101" s="2">
        <v>3</v>
      </c>
      <c r="N101" s="2" t="s">
        <v>45</v>
      </c>
    </row>
    <row r="102" spans="1:14">
      <c r="A102" s="2">
        <v>-52</v>
      </c>
      <c r="B102" s="2">
        <f>SIN(A102*3.14/180)</f>
        <v>-0.78772740440975264</v>
      </c>
      <c r="C102" s="2">
        <v>-2</v>
      </c>
      <c r="D102" s="2" t="s">
        <v>45</v>
      </c>
      <c r="E102" s="2">
        <f t="shared" si="32"/>
        <v>647.94896020765691</v>
      </c>
      <c r="G102" s="2">
        <v>-52</v>
      </c>
      <c r="H102" s="2">
        <f>SIN(G102*3.14/180)</f>
        <v>-0.78772740440975264</v>
      </c>
      <c r="I102" s="2">
        <v>-2</v>
      </c>
      <c r="J102" s="2" t="s">
        <v>45</v>
      </c>
    </row>
    <row r="103" spans="1:14">
      <c r="A103" s="2">
        <v>-61.8</v>
      </c>
      <c r="B103" s="2">
        <f>SIN(A103*3.14/180)</f>
        <v>-0.88104492433457804</v>
      </c>
      <c r="C103" s="2">
        <v>-3</v>
      </c>
      <c r="D103" s="2" t="s">
        <v>42</v>
      </c>
      <c r="E103" s="2">
        <f t="shared" si="32"/>
        <v>483.13848963744039</v>
      </c>
      <c r="G103" s="2">
        <v>-61.8</v>
      </c>
      <c r="H103" s="2">
        <f>SIN(G103*3.14/180)</f>
        <v>-0.88104492433457804</v>
      </c>
      <c r="I103" s="2">
        <v>-3</v>
      </c>
      <c r="J103" s="2" t="s">
        <v>42</v>
      </c>
    </row>
    <row r="104" spans="1:14">
      <c r="A104" s="2"/>
      <c r="B104" s="2"/>
      <c r="C104" s="2"/>
      <c r="D104" s="2"/>
      <c r="E104" s="2"/>
    </row>
    <row r="105" spans="1:14">
      <c r="A105" s="2" t="s">
        <v>37</v>
      </c>
      <c r="B105" s="2" t="s">
        <v>2</v>
      </c>
      <c r="C105" s="2" t="s">
        <v>38</v>
      </c>
      <c r="D105" s="2" t="s">
        <v>5</v>
      </c>
      <c r="E105" s="2" t="s">
        <v>39</v>
      </c>
      <c r="G105" s="2" t="s">
        <v>2</v>
      </c>
      <c r="H105" s="2" t="s">
        <v>57</v>
      </c>
      <c r="I105" s="2" t="s">
        <v>61</v>
      </c>
      <c r="J105" s="2" t="s">
        <v>62</v>
      </c>
    </row>
    <row r="106" spans="1:14">
      <c r="A106" s="2">
        <v>14.2</v>
      </c>
      <c r="B106" s="2">
        <f>SIN(A106*3.14/180)</f>
        <v>0.24518558023870196</v>
      </c>
      <c r="C106" s="2">
        <v>1</v>
      </c>
      <c r="D106" s="2" t="s">
        <v>9</v>
      </c>
      <c r="E106" s="2">
        <f t="shared" ref="E106:E118" si="33">$G$30*B106/C106*10^9</f>
        <v>403.35715346254386</v>
      </c>
      <c r="G106" s="2">
        <f>SIN(A106*3.14/180)</f>
        <v>0.24518558023870196</v>
      </c>
      <c r="H106" s="2">
        <f t="shared" ref="H106:H112" si="34">$G$30*B106/C106*10^9</f>
        <v>403.35715346254386</v>
      </c>
    </row>
    <row r="107" spans="1:14">
      <c r="A107" s="2">
        <v>14.5</v>
      </c>
      <c r="B107" s="2">
        <f t="shared" ref="B107:B118" si="35">SIN(A107*3.14/180)</f>
        <v>0.25025579146460319</v>
      </c>
      <c r="C107" s="2">
        <v>1</v>
      </c>
      <c r="D107" s="2" t="s">
        <v>49</v>
      </c>
      <c r="E107" s="2">
        <f>$G$30*$B$107/$C$107*10^9</f>
        <v>411.69820665801456</v>
      </c>
      <c r="G107" s="2">
        <f t="shared" ref="G107:G118" si="36">SIN(A107*3.14/180)</f>
        <v>0.25025579146460319</v>
      </c>
      <c r="H107" s="2">
        <f t="shared" si="34"/>
        <v>411.69820665801456</v>
      </c>
    </row>
    <row r="108" spans="1:14">
      <c r="A108" s="2">
        <v>17.8</v>
      </c>
      <c r="B108" s="2">
        <f t="shared" si="35"/>
        <v>0.30554534484537399</v>
      </c>
      <c r="C108" s="2">
        <v>1</v>
      </c>
      <c r="D108" s="2" t="s">
        <v>42</v>
      </c>
      <c r="E108" s="2">
        <f>$G$30*B108/C108*10^9</f>
        <v>502.65558207206362</v>
      </c>
      <c r="G108" s="2">
        <f t="shared" si="36"/>
        <v>0.30554534484537399</v>
      </c>
      <c r="H108" s="2">
        <f t="shared" si="34"/>
        <v>502.65558207206362</v>
      </c>
    </row>
    <row r="109" spans="1:14">
      <c r="A109" s="2">
        <v>19.399999999999999</v>
      </c>
      <c r="B109" s="2">
        <f t="shared" si="35"/>
        <v>0.33199922030837364</v>
      </c>
      <c r="C109" s="2">
        <v>1</v>
      </c>
      <c r="D109" s="2" t="s">
        <v>43</v>
      </c>
      <c r="E109" s="2">
        <f t="shared" si="33"/>
        <v>546.17510672934566</v>
      </c>
      <c r="G109" s="2">
        <f t="shared" si="36"/>
        <v>0.33199922030837364</v>
      </c>
      <c r="H109" s="2">
        <f t="shared" si="34"/>
        <v>546.17510672934566</v>
      </c>
    </row>
    <row r="110" spans="1:14">
      <c r="A110" s="2">
        <v>19.7</v>
      </c>
      <c r="B110" s="2">
        <f t="shared" si="35"/>
        <v>0.33693114831446641</v>
      </c>
      <c r="C110" s="2">
        <v>1</v>
      </c>
      <c r="D110" s="2" t="s">
        <v>44</v>
      </c>
      <c r="E110" s="2">
        <f t="shared" si="33"/>
        <v>554.28866887147103</v>
      </c>
      <c r="G110" s="2">
        <f t="shared" si="36"/>
        <v>0.33693114831446641</v>
      </c>
      <c r="H110" s="2">
        <f t="shared" si="34"/>
        <v>554.28866887147103</v>
      </c>
    </row>
    <row r="111" spans="1:14">
      <c r="A111" s="2">
        <v>21</v>
      </c>
      <c r="B111" s="2">
        <f t="shared" si="35"/>
        <v>0.35819447516787972</v>
      </c>
      <c r="C111" s="2">
        <v>1</v>
      </c>
      <c r="D111" s="2" t="s">
        <v>40</v>
      </c>
      <c r="E111" s="2">
        <f t="shared" si="33"/>
        <v>589.26917214734294</v>
      </c>
      <c r="G111" s="2">
        <f t="shared" si="36"/>
        <v>0.35819447516787972</v>
      </c>
      <c r="H111" s="2">
        <f t="shared" si="34"/>
        <v>589.26917214734294</v>
      </c>
    </row>
    <row r="112" spans="1:14">
      <c r="A112" s="2">
        <v>23.3</v>
      </c>
      <c r="B112" s="2">
        <f t="shared" si="35"/>
        <v>0.39535614710644268</v>
      </c>
      <c r="C112" s="2">
        <v>1</v>
      </c>
      <c r="D112" s="2" t="s">
        <v>45</v>
      </c>
      <c r="E112" s="2">
        <f t="shared" si="33"/>
        <v>650.40419565261834</v>
      </c>
      <c r="G112" s="2">
        <f t="shared" si="36"/>
        <v>0.39535614710644268</v>
      </c>
      <c r="H112" s="2">
        <f t="shared" si="34"/>
        <v>650.40419565261834</v>
      </c>
    </row>
    <row r="113" spans="1:10">
      <c r="A113" s="2">
        <v>29.8</v>
      </c>
      <c r="B113" s="2">
        <f t="shared" si="35"/>
        <v>0.49674513773802836</v>
      </c>
      <c r="C113" s="2">
        <v>2</v>
      </c>
      <c r="D113" s="2" t="s">
        <v>9</v>
      </c>
      <c r="E113" s="2">
        <f t="shared" si="33"/>
        <v>408.60009907455225</v>
      </c>
      <c r="G113" s="2">
        <f t="shared" si="36"/>
        <v>0.49674513773802836</v>
      </c>
      <c r="I113" s="2">
        <f>$G$30*B113/C113*10^9</f>
        <v>408.60009907455225</v>
      </c>
    </row>
    <row r="114" spans="1:10">
      <c r="A114" s="2">
        <v>46.3</v>
      </c>
      <c r="B114" s="2">
        <f t="shared" si="35"/>
        <v>0.72268405428940496</v>
      </c>
      <c r="C114" s="2">
        <v>2</v>
      </c>
      <c r="D114" s="2" t="s">
        <v>40</v>
      </c>
      <c r="E114" s="2">
        <f t="shared" si="33"/>
        <v>594.44724014184169</v>
      </c>
      <c r="G114" s="2">
        <f t="shared" si="36"/>
        <v>0.72268405428940496</v>
      </c>
      <c r="I114" s="2">
        <f>$G$30*B114/C114*10^9</f>
        <v>594.44724014184169</v>
      </c>
    </row>
    <row r="115" spans="1:10">
      <c r="A115" s="2">
        <v>52.8</v>
      </c>
      <c r="B115" s="2">
        <f t="shared" si="35"/>
        <v>0.7962473754720335</v>
      </c>
      <c r="C115" s="2">
        <v>2</v>
      </c>
      <c r="D115" s="2" t="s">
        <v>45</v>
      </c>
      <c r="E115" s="2">
        <f t="shared" si="33"/>
        <v>654.95710332912256</v>
      </c>
      <c r="G115" s="2">
        <f t="shared" si="36"/>
        <v>0.7962473754720335</v>
      </c>
      <c r="I115" s="2">
        <f>$G$30*B115/C115*10^9</f>
        <v>654.95710332912256</v>
      </c>
    </row>
    <row r="116" spans="1:10">
      <c r="A116" s="2">
        <v>62.8</v>
      </c>
      <c r="B116" s="2">
        <f t="shared" si="35"/>
        <v>0.88916224535591737</v>
      </c>
      <c r="C116" s="2">
        <v>3</v>
      </c>
      <c r="D116" s="2" t="s">
        <v>42</v>
      </c>
      <c r="E116" s="2">
        <f t="shared" si="33"/>
        <v>487.58978390159393</v>
      </c>
      <c r="G116" s="2">
        <f t="shared" si="36"/>
        <v>0.88916224535591737</v>
      </c>
      <c r="J116" s="2">
        <f>$G$30*B116/C116*10^9</f>
        <v>487.58978390159393</v>
      </c>
    </row>
    <row r="117" spans="1:10">
      <c r="A117" s="2">
        <v>78.5</v>
      </c>
      <c r="B117" s="2">
        <f t="shared" si="35"/>
        <v>0.97978599248893716</v>
      </c>
      <c r="C117" s="2">
        <v>3</v>
      </c>
      <c r="D117" s="2" t="s">
        <v>48</v>
      </c>
      <c r="E117" s="2">
        <f t="shared" si="33"/>
        <v>537.28511623461986</v>
      </c>
      <c r="G117" s="2">
        <f t="shared" si="36"/>
        <v>0.97978599248893716</v>
      </c>
      <c r="J117" s="2">
        <f>$G$30*B117/C117*10^9</f>
        <v>537.28511623461986</v>
      </c>
    </row>
    <row r="118" spans="1:10">
      <c r="A118" s="2">
        <v>88.7</v>
      </c>
      <c r="B118" s="2">
        <f t="shared" si="35"/>
        <v>0.99972449585860701</v>
      </c>
      <c r="C118" s="2">
        <v>3</v>
      </c>
      <c r="D118" s="2" t="s">
        <v>45</v>
      </c>
      <c r="E118" s="2">
        <f t="shared" si="33"/>
        <v>548.21879071317016</v>
      </c>
      <c r="G118" s="2">
        <f t="shared" si="36"/>
        <v>0.99972449585860701</v>
      </c>
      <c r="J118" s="2">
        <f>$G$30*B118/C118*10^9</f>
        <v>548.21879071317016</v>
      </c>
    </row>
    <row r="119" spans="1:10">
      <c r="G119">
        <v>0</v>
      </c>
      <c r="J119">
        <v>0</v>
      </c>
    </row>
    <row r="120" spans="1:10">
      <c r="A120" s="4" t="s">
        <v>50</v>
      </c>
      <c r="B120" s="4"/>
      <c r="C120" s="4"/>
      <c r="D120" s="4"/>
      <c r="E120" s="4"/>
    </row>
    <row r="121" spans="1:10">
      <c r="F121" s="4"/>
      <c r="G121" s="4"/>
    </row>
    <row r="122" spans="1:10">
      <c r="A122" s="2" t="s">
        <v>37</v>
      </c>
      <c r="B122" s="2" t="s">
        <v>2</v>
      </c>
      <c r="C122" s="2" t="s">
        <v>38</v>
      </c>
      <c r="D122" s="2" t="s">
        <v>39</v>
      </c>
      <c r="E122" s="5" t="s">
        <v>51</v>
      </c>
      <c r="F122" s="5" t="s">
        <v>52</v>
      </c>
      <c r="G122" s="5" t="s">
        <v>53</v>
      </c>
      <c r="H122" s="2" t="s">
        <v>54</v>
      </c>
      <c r="I122" s="2" t="s">
        <v>55</v>
      </c>
    </row>
    <row r="123" spans="1:10">
      <c r="A123" s="2">
        <v>-14.3</v>
      </c>
      <c r="B123" s="2">
        <f t="shared" ref="B123:B129" si="37">SIN(A123*3.14/180)</f>
        <v>-0.2468764036277212</v>
      </c>
      <c r="C123" s="2">
        <v>-1</v>
      </c>
      <c r="D123" s="2">
        <f t="shared" ref="D123:D129" si="38">$G$30*B123/C123*10^9</f>
        <v>406.13874326296656</v>
      </c>
      <c r="E123" s="2">
        <f t="shared" ref="E123:E135" si="39">1/D123</f>
        <v>2.4622127698674646E-3</v>
      </c>
      <c r="F123" s="2">
        <v>5</v>
      </c>
      <c r="G123" s="2">
        <f>1000000000*E123/((1/4)-(1/(F123*F123)))</f>
        <v>11724822.713654593</v>
      </c>
      <c r="H123" s="2">
        <f>G123-$G$136</f>
        <v>597586.05334221572</v>
      </c>
      <c r="I123" s="2">
        <f>H123^2</f>
        <v>357109091149.12549</v>
      </c>
    </row>
    <row r="124" spans="1:10">
      <c r="A124" s="2">
        <v>-17.7</v>
      </c>
      <c r="B124" s="2">
        <f t="shared" si="37"/>
        <v>-0.30388385999100864</v>
      </c>
      <c r="C124" s="2">
        <v>-1</v>
      </c>
      <c r="D124" s="2">
        <f t="shared" si="38"/>
        <v>499.9222573768451</v>
      </c>
      <c r="E124" s="2">
        <f t="shared" si="39"/>
        <v>2.0003110188514623E-3</v>
      </c>
      <c r="F124" s="2">
        <v>4</v>
      </c>
      <c r="G124" s="2">
        <f t="shared" ref="G124:G135" si="40">1000000000*E124/((1/4)-(1/(F124*F124)))</f>
        <v>10668325.433874466</v>
      </c>
      <c r="H124" s="2">
        <f t="shared" ref="H124:H135" si="41">G124-$G$136</f>
        <v>-458911.22643791139</v>
      </c>
      <c r="I124" s="2">
        <f t="shared" ref="I124:I135" si="42">H124^2</f>
        <v>210599513750.74799</v>
      </c>
    </row>
    <row r="125" spans="1:10">
      <c r="A125" s="2">
        <v>-23.5</v>
      </c>
      <c r="B125" s="2">
        <f t="shared" si="37"/>
        <v>-0.39855837621248813</v>
      </c>
      <c r="C125" s="2">
        <v>-1</v>
      </c>
      <c r="D125" s="2">
        <f t="shared" si="38"/>
        <v>655.67221351766534</v>
      </c>
      <c r="E125" s="2">
        <f t="shared" si="39"/>
        <v>1.5251523236512105E-3</v>
      </c>
      <c r="F125" s="2">
        <v>3</v>
      </c>
      <c r="G125" s="2">
        <f t="shared" si="40"/>
        <v>10981096.730288716</v>
      </c>
      <c r="H125" s="2">
        <f t="shared" si="41"/>
        <v>-146139.93002366088</v>
      </c>
      <c r="I125" s="2">
        <f t="shared" si="42"/>
        <v>21356879147.320499</v>
      </c>
    </row>
    <row r="126" spans="1:10">
      <c r="A126" s="2">
        <v>-31.2</v>
      </c>
      <c r="B126" s="2">
        <f t="shared" si="37"/>
        <v>-0.51779085781729262</v>
      </c>
      <c r="C126" s="2">
        <v>-2</v>
      </c>
      <c r="D126" s="2">
        <f t="shared" si="38"/>
        <v>425.91135721517594</v>
      </c>
      <c r="E126" s="2">
        <f t="shared" si="39"/>
        <v>2.3479063966232463E-3</v>
      </c>
      <c r="F126" s="2">
        <v>5</v>
      </c>
      <c r="G126" s="2">
        <f t="shared" si="40"/>
        <v>11180506.650586888</v>
      </c>
      <c r="H126" s="2">
        <f t="shared" si="41"/>
        <v>53269.990274511278</v>
      </c>
      <c r="I126" s="2">
        <f t="shared" si="42"/>
        <v>2837691863.8465261</v>
      </c>
    </row>
    <row r="127" spans="1:10">
      <c r="A127" s="2">
        <v>-35.700000000000003</v>
      </c>
      <c r="B127" s="2">
        <f t="shared" si="37"/>
        <v>-0.58328466431218851</v>
      </c>
      <c r="C127" s="2">
        <v>-2</v>
      </c>
      <c r="D127" s="2">
        <f t="shared" si="38"/>
        <v>479.78360233556401</v>
      </c>
      <c r="E127" s="2">
        <f t="shared" si="39"/>
        <v>2.0842729829282348E-3</v>
      </c>
      <c r="F127" s="2">
        <v>4</v>
      </c>
      <c r="G127" s="2">
        <f t="shared" si="40"/>
        <v>11116122.575617252</v>
      </c>
      <c r="H127" s="2">
        <f t="shared" si="41"/>
        <v>-11114.084695124999</v>
      </c>
      <c r="I127" s="2">
        <f t="shared" si="42"/>
        <v>123522878.61041173</v>
      </c>
    </row>
    <row r="128" spans="1:10">
      <c r="A128" s="2">
        <v>-52</v>
      </c>
      <c r="B128" s="2">
        <f t="shared" si="37"/>
        <v>-0.78772740440975264</v>
      </c>
      <c r="C128" s="2">
        <v>-2</v>
      </c>
      <c r="D128" s="2">
        <f t="shared" si="38"/>
        <v>647.94896020765691</v>
      </c>
      <c r="E128" s="2">
        <f t="shared" si="39"/>
        <v>1.5433314372161606E-3</v>
      </c>
      <c r="F128" s="2">
        <v>3</v>
      </c>
      <c r="G128" s="2">
        <f t="shared" si="40"/>
        <v>11111986.347956356</v>
      </c>
      <c r="H128" s="2">
        <f t="shared" si="41"/>
        <v>-15250.312356021255</v>
      </c>
      <c r="I128" s="2">
        <f t="shared" si="42"/>
        <v>232572026.95621458</v>
      </c>
    </row>
    <row r="129" spans="1:13">
      <c r="A129" s="2">
        <v>-61.8</v>
      </c>
      <c r="B129" s="2">
        <f t="shared" si="37"/>
        <v>-0.88104492433457804</v>
      </c>
      <c r="C129" s="2">
        <v>-3</v>
      </c>
      <c r="D129" s="2">
        <f t="shared" si="38"/>
        <v>483.13848963744039</v>
      </c>
      <c r="E129" s="2">
        <f t="shared" si="39"/>
        <v>2.0697999050964164E-3</v>
      </c>
      <c r="F129" s="2">
        <v>4</v>
      </c>
      <c r="G129" s="2">
        <f t="shared" si="40"/>
        <v>11038932.827180887</v>
      </c>
      <c r="H129" s="2">
        <f t="shared" si="41"/>
        <v>-88303.833131490275</v>
      </c>
      <c r="I129" s="2">
        <f t="shared" si="42"/>
        <v>7797566945.7140799</v>
      </c>
    </row>
    <row r="130" spans="1:13">
      <c r="A130" s="2">
        <v>14.5</v>
      </c>
      <c r="B130" s="2">
        <f t="shared" ref="B130:B135" si="43">SIN(A130*3.14/180)</f>
        <v>0.25025579146460319</v>
      </c>
      <c r="C130" s="2">
        <v>1</v>
      </c>
      <c r="D130" s="2">
        <f>$G$30*$B$107/$C$107*10^9</f>
        <v>411.69820665801456</v>
      </c>
      <c r="E130" s="2">
        <f t="shared" si="39"/>
        <v>2.4289637016336831E-3</v>
      </c>
      <c r="F130" s="2">
        <v>5</v>
      </c>
      <c r="G130" s="2">
        <f t="shared" si="40"/>
        <v>11566493.817303253</v>
      </c>
      <c r="H130" s="2">
        <f t="shared" si="41"/>
        <v>439257.15699087642</v>
      </c>
      <c r="I130" s="2">
        <f t="shared" si="42"/>
        <v>192946849967.70746</v>
      </c>
    </row>
    <row r="131" spans="1:13">
      <c r="A131" s="2">
        <v>17.8</v>
      </c>
      <c r="B131" s="2">
        <f t="shared" si="43"/>
        <v>0.30554534484537399</v>
      </c>
      <c r="C131" s="2">
        <v>1</v>
      </c>
      <c r="D131" s="2">
        <v>502.6555821</v>
      </c>
      <c r="E131" s="2">
        <f t="shared" si="39"/>
        <v>1.9894337904737655E-3</v>
      </c>
      <c r="F131" s="2">
        <v>4</v>
      </c>
      <c r="G131" s="2">
        <f t="shared" si="40"/>
        <v>10610313.549193416</v>
      </c>
      <c r="H131" s="2">
        <f t="shared" si="41"/>
        <v>-516923.11111896113</v>
      </c>
      <c r="I131" s="2">
        <f t="shared" si="42"/>
        <v>267209502808.90582</v>
      </c>
    </row>
    <row r="132" spans="1:13">
      <c r="A132" s="2">
        <v>23.3</v>
      </c>
      <c r="B132" s="2">
        <f t="shared" si="43"/>
        <v>0.39535614710644268</v>
      </c>
      <c r="C132" s="2">
        <v>1</v>
      </c>
      <c r="D132" s="2">
        <f>$G$30*B132/C132*10^9</f>
        <v>650.40419565261834</v>
      </c>
      <c r="E132" s="2">
        <f t="shared" si="39"/>
        <v>1.5375054568899202E-3</v>
      </c>
      <c r="F132" s="2">
        <v>3</v>
      </c>
      <c r="G132" s="2">
        <f t="shared" si="40"/>
        <v>11070039.289607424</v>
      </c>
      <c r="H132" s="2">
        <f t="shared" si="41"/>
        <v>-57197.370704952627</v>
      </c>
      <c r="I132" s="2">
        <f t="shared" si="42"/>
        <v>3271539215.559773</v>
      </c>
    </row>
    <row r="133" spans="1:13">
      <c r="A133" s="2">
        <v>29.8</v>
      </c>
      <c r="B133" s="2">
        <f t="shared" si="43"/>
        <v>0.49674513773802836</v>
      </c>
      <c r="C133" s="2">
        <v>2</v>
      </c>
      <c r="D133" s="2">
        <f>$G$30*B133/C133*10^9</f>
        <v>408.60009907455225</v>
      </c>
      <c r="E133" s="2">
        <f t="shared" si="39"/>
        <v>2.4473807085826044E-3</v>
      </c>
      <c r="F133" s="2">
        <v>5</v>
      </c>
      <c r="G133" s="2">
        <f t="shared" si="40"/>
        <v>11654193.850393355</v>
      </c>
      <c r="H133" s="2">
        <f t="shared" si="41"/>
        <v>526957.19008097798</v>
      </c>
      <c r="I133" s="2">
        <f t="shared" si="42"/>
        <v>277683880178.03998</v>
      </c>
    </row>
    <row r="134" spans="1:13">
      <c r="A134" s="2">
        <v>52.8</v>
      </c>
      <c r="B134" s="2">
        <f t="shared" si="43"/>
        <v>0.7962473754720335</v>
      </c>
      <c r="C134" s="2">
        <v>2</v>
      </c>
      <c r="D134" s="2">
        <f>$G$30*B134/C134*10^9</f>
        <v>654.95710332912256</v>
      </c>
      <c r="E134" s="2">
        <f t="shared" si="39"/>
        <v>1.5268175502136511E-3</v>
      </c>
      <c r="F134" s="2">
        <v>3</v>
      </c>
      <c r="G134" s="2">
        <f t="shared" si="40"/>
        <v>10993086.361538287</v>
      </c>
      <c r="H134" s="2">
        <f t="shared" si="41"/>
        <v>-134150.29877408966</v>
      </c>
      <c r="I134" s="2">
        <f t="shared" si="42"/>
        <v>17996302661.177525</v>
      </c>
    </row>
    <row r="135" spans="1:13">
      <c r="A135" s="2">
        <v>62.8</v>
      </c>
      <c r="B135" s="2">
        <f t="shared" si="43"/>
        <v>0.88916224535591737</v>
      </c>
      <c r="C135" s="2">
        <v>3</v>
      </c>
      <c r="D135" s="2">
        <f>$G$30*B135/C135*10^9</f>
        <v>487.58978390159393</v>
      </c>
      <c r="E135" s="2">
        <f t="shared" si="39"/>
        <v>2.0509043319123796E-3</v>
      </c>
      <c r="F135" s="2">
        <v>4</v>
      </c>
      <c r="G135" s="2">
        <f t="shared" si="40"/>
        <v>10938156.436866025</v>
      </c>
      <c r="H135" s="2">
        <f t="shared" si="41"/>
        <v>-189080.22344635241</v>
      </c>
      <c r="I135" s="2">
        <f t="shared" si="42"/>
        <v>35751330898.522552</v>
      </c>
    </row>
    <row r="136" spans="1:13">
      <c r="E136">
        <f>$G$32*G136</f>
        <v>88618.793984186166</v>
      </c>
      <c r="G136">
        <f>SUM(G123:G135)/13</f>
        <v>11127236.660312377</v>
      </c>
      <c r="I136">
        <f>SUM(I123:I135)</f>
        <v>1394916243492.2344</v>
      </c>
    </row>
    <row r="137" spans="1:13">
      <c r="E137">
        <f>$G$32*G137</f>
        <v>88663.103381178269</v>
      </c>
      <c r="G137">
        <f>G136*1.0005</f>
        <v>11132800.278642533</v>
      </c>
      <c r="H137" t="s">
        <v>56</v>
      </c>
      <c r="I137">
        <f>(I136/13/12)^0.5</f>
        <v>94560.936922266628</v>
      </c>
      <c r="J137">
        <f>I137*1.0005</f>
        <v>94608.217390727761</v>
      </c>
    </row>
    <row r="138" spans="1:13">
      <c r="A138" s="2" t="s">
        <v>63</v>
      </c>
      <c r="B138" s="2" t="s">
        <v>4</v>
      </c>
      <c r="C138" s="2" t="s">
        <v>65</v>
      </c>
      <c r="D138" s="2" t="s">
        <v>63</v>
      </c>
      <c r="E138" s="2" t="s">
        <v>4</v>
      </c>
      <c r="F138" s="2" t="s">
        <v>65</v>
      </c>
      <c r="G138" s="2"/>
      <c r="H138" s="2" t="s">
        <v>63</v>
      </c>
      <c r="I138" s="2" t="s">
        <v>38</v>
      </c>
      <c r="J138" s="2" t="s">
        <v>64</v>
      </c>
      <c r="K138" s="2" t="s">
        <v>63</v>
      </c>
      <c r="L138" s="2" t="s">
        <v>38</v>
      </c>
      <c r="M138" s="2" t="s">
        <v>64</v>
      </c>
    </row>
    <row r="139" spans="1:13">
      <c r="A139" s="2">
        <v>0.24529999999999999</v>
      </c>
      <c r="B139" s="2">
        <v>-1</v>
      </c>
      <c r="C139" s="2">
        <v>403.54</v>
      </c>
      <c r="D139" s="2">
        <v>0.22834399999999999</v>
      </c>
      <c r="E139" s="2">
        <v>1</v>
      </c>
      <c r="F139" s="2">
        <v>375.65</v>
      </c>
      <c r="G139" s="2"/>
      <c r="H139" s="2">
        <v>-0.24518557999999999</v>
      </c>
      <c r="I139" s="2">
        <v>-1</v>
      </c>
      <c r="J139" s="2">
        <v>403.35715349999998</v>
      </c>
      <c r="K139" s="2">
        <v>0.24518557999999999</v>
      </c>
      <c r="L139" s="2">
        <v>1</v>
      </c>
      <c r="M139" s="2">
        <v>403.35715349999998</v>
      </c>
    </row>
    <row r="140" spans="1:13">
      <c r="A140" s="2">
        <v>0.24690000000000001</v>
      </c>
      <c r="B140" s="2">
        <v>1</v>
      </c>
      <c r="C140" s="2">
        <v>406.32</v>
      </c>
      <c r="D140" s="2">
        <v>0.230043</v>
      </c>
      <c r="E140" s="2">
        <v>1</v>
      </c>
      <c r="F140" s="2">
        <v>378.44</v>
      </c>
      <c r="G140" s="2"/>
      <c r="H140" s="2">
        <v>-0.24687640399999999</v>
      </c>
      <c r="I140" s="2">
        <v>-1</v>
      </c>
      <c r="J140" s="2">
        <v>406.13874329999999</v>
      </c>
      <c r="K140" s="2">
        <v>0.25025579100000001</v>
      </c>
      <c r="L140" s="2">
        <v>1</v>
      </c>
      <c r="M140" s="2">
        <v>411.69820670000001</v>
      </c>
    </row>
    <row r="141" spans="1:13">
      <c r="A141" s="2">
        <v>0.26379999999999998</v>
      </c>
      <c r="B141" s="2">
        <v>1</v>
      </c>
      <c r="C141" s="2">
        <v>434.08</v>
      </c>
      <c r="D141" s="2">
        <v>0.26554800000000001</v>
      </c>
      <c r="E141" s="2">
        <v>1</v>
      </c>
      <c r="F141" s="2">
        <v>436.85</v>
      </c>
      <c r="G141" s="2"/>
      <c r="H141" s="2">
        <v>-0.30388386000000001</v>
      </c>
      <c r="I141" s="2">
        <v>-1</v>
      </c>
      <c r="J141" s="2">
        <v>499.92225739999998</v>
      </c>
      <c r="K141" s="2">
        <v>0.30554534500000002</v>
      </c>
      <c r="L141" s="2">
        <v>1</v>
      </c>
      <c r="M141" s="2">
        <v>502.6555821</v>
      </c>
    </row>
    <row r="142" spans="1:13">
      <c r="A142" s="2">
        <v>0.31230000000000002</v>
      </c>
      <c r="B142" s="2">
        <v>1</v>
      </c>
      <c r="C142" s="2">
        <v>513.80999999999995</v>
      </c>
      <c r="D142" s="2">
        <v>0.31232599999999999</v>
      </c>
      <c r="E142" s="2">
        <v>1</v>
      </c>
      <c r="F142" s="2">
        <v>513.80999999999995</v>
      </c>
      <c r="G142" s="2"/>
      <c r="H142" s="2">
        <v>-0.34185384899999999</v>
      </c>
      <c r="I142" s="2">
        <v>-1</v>
      </c>
      <c r="J142" s="2">
        <v>562.38705030000006</v>
      </c>
      <c r="K142" s="2">
        <v>0.33199921999999998</v>
      </c>
      <c r="L142" s="2">
        <v>1</v>
      </c>
      <c r="M142" s="2">
        <v>546.17510670000001</v>
      </c>
    </row>
    <row r="143" spans="1:13">
      <c r="A143" s="2">
        <v>0.34200000000000003</v>
      </c>
      <c r="B143" s="2">
        <v>1</v>
      </c>
      <c r="C143" s="2">
        <v>562.64</v>
      </c>
      <c r="D143" s="2">
        <v>0.320604</v>
      </c>
      <c r="E143" s="2">
        <v>1</v>
      </c>
      <c r="F143" s="2">
        <v>527.41999999999996</v>
      </c>
      <c r="G143" s="2"/>
      <c r="H143" s="2">
        <v>-0.35003747699999999</v>
      </c>
      <c r="I143" s="2">
        <v>-1</v>
      </c>
      <c r="J143" s="2">
        <v>575.85001560000001</v>
      </c>
      <c r="K143" s="2">
        <v>0.33693114800000001</v>
      </c>
      <c r="L143" s="2">
        <v>1</v>
      </c>
      <c r="M143" s="2">
        <v>554.28866889999995</v>
      </c>
    </row>
    <row r="144" spans="1:13">
      <c r="A144" s="2">
        <v>0.36159999999999998</v>
      </c>
      <c r="B144" s="2">
        <v>1</v>
      </c>
      <c r="C144" s="2">
        <v>594.89</v>
      </c>
      <c r="D144" s="2">
        <v>0.34528799999999998</v>
      </c>
      <c r="E144" s="2">
        <v>1</v>
      </c>
      <c r="F144" s="2">
        <v>568.03</v>
      </c>
      <c r="G144" s="2"/>
      <c r="H144" s="2">
        <v>-0.37927359700000002</v>
      </c>
      <c r="I144" s="2">
        <v>-1</v>
      </c>
      <c r="J144" s="2">
        <v>623.94663809999997</v>
      </c>
      <c r="K144" s="2">
        <v>0.35819447500000001</v>
      </c>
      <c r="L144" s="2">
        <v>1</v>
      </c>
      <c r="M144" s="2">
        <v>589.26917209999999</v>
      </c>
    </row>
    <row r="145" spans="1:13">
      <c r="A145" s="2">
        <v>0.36320000000000002</v>
      </c>
      <c r="B145" s="2">
        <v>1</v>
      </c>
      <c r="C145" s="2">
        <v>597.57000000000005</v>
      </c>
      <c r="D145" s="2">
        <v>0.34856199999999998</v>
      </c>
      <c r="E145" s="2">
        <v>1</v>
      </c>
      <c r="F145" s="2">
        <v>573.42999999999995</v>
      </c>
      <c r="G145" s="2"/>
      <c r="H145" s="2">
        <v>-0.39855837599999999</v>
      </c>
      <c r="I145" s="2">
        <v>-1</v>
      </c>
      <c r="J145" s="2">
        <v>655.6722135</v>
      </c>
      <c r="K145" s="2">
        <v>0.39535614699999999</v>
      </c>
      <c r="L145" s="2">
        <v>1</v>
      </c>
      <c r="M145" s="2">
        <v>650.40419569999995</v>
      </c>
    </row>
    <row r="146" spans="1:13">
      <c r="A146" s="2">
        <v>0.49209999999999998</v>
      </c>
      <c r="B146" s="2">
        <v>2</v>
      </c>
      <c r="C146" s="2">
        <v>405.03</v>
      </c>
      <c r="D146" s="2">
        <v>0.46482899999999999</v>
      </c>
      <c r="E146" s="2">
        <v>2</v>
      </c>
      <c r="F146" s="2">
        <v>382.34</v>
      </c>
      <c r="G146" s="2"/>
      <c r="H146" s="2">
        <v>-0.51480294299999996</v>
      </c>
      <c r="I146" s="2">
        <v>-2</v>
      </c>
      <c r="J146" s="2">
        <v>423.4536334</v>
      </c>
      <c r="K146" s="2">
        <v>0.49674513799999997</v>
      </c>
      <c r="L146" s="2">
        <v>2</v>
      </c>
      <c r="M146" s="2">
        <v>408.60009910000002</v>
      </c>
    </row>
    <row r="147" spans="1:13">
      <c r="A147" s="2">
        <v>0.55910000000000004</v>
      </c>
      <c r="B147" s="2">
        <v>2</v>
      </c>
      <c r="C147" s="2">
        <v>459.95</v>
      </c>
      <c r="D147" s="2">
        <v>0.51950499999999999</v>
      </c>
      <c r="E147" s="2">
        <v>2</v>
      </c>
      <c r="F147" s="2">
        <v>427.32</v>
      </c>
      <c r="G147" s="2"/>
      <c r="H147" s="2">
        <v>-0.51779085800000002</v>
      </c>
      <c r="I147" s="2">
        <v>-2</v>
      </c>
      <c r="J147" s="2">
        <v>425.9113572</v>
      </c>
      <c r="K147" s="2">
        <v>0.72268405400000002</v>
      </c>
      <c r="L147" s="2">
        <v>2</v>
      </c>
      <c r="M147" s="2">
        <v>594.44724010000004</v>
      </c>
    </row>
    <row r="148" spans="1:13">
      <c r="A148" s="2">
        <v>0.62649999999999995</v>
      </c>
      <c r="B148" s="2">
        <v>2</v>
      </c>
      <c r="C148" s="2">
        <v>515.4</v>
      </c>
      <c r="D148" s="2">
        <v>0.64277200000000001</v>
      </c>
      <c r="E148" s="2">
        <v>2</v>
      </c>
      <c r="F148" s="2">
        <v>528.71</v>
      </c>
      <c r="G148" s="2"/>
      <c r="H148" s="2">
        <v>-0.58328466400000001</v>
      </c>
      <c r="I148" s="2">
        <v>-2</v>
      </c>
      <c r="J148" s="2">
        <v>479.78360229999998</v>
      </c>
      <c r="K148" s="2">
        <v>0.79624737499999998</v>
      </c>
      <c r="L148" s="2">
        <v>2</v>
      </c>
      <c r="M148" s="2">
        <v>654.95710329999997</v>
      </c>
    </row>
    <row r="149" spans="1:13">
      <c r="A149" s="2">
        <v>0.67290000000000005</v>
      </c>
      <c r="B149" s="2">
        <v>2</v>
      </c>
      <c r="C149" s="2">
        <v>553.57000000000005</v>
      </c>
      <c r="D149" s="2">
        <v>0.67299600000000004</v>
      </c>
      <c r="E149" s="2">
        <v>2</v>
      </c>
      <c r="F149" s="2">
        <v>553.57000000000005</v>
      </c>
      <c r="G149" s="2"/>
      <c r="H149" s="2">
        <v>-0.65972709299999999</v>
      </c>
      <c r="I149" s="2">
        <v>-2</v>
      </c>
      <c r="J149" s="2">
        <v>542.66168909999999</v>
      </c>
      <c r="K149" s="2">
        <v>0.88916224499999996</v>
      </c>
      <c r="L149" s="2">
        <v>3</v>
      </c>
      <c r="M149" s="2">
        <v>487.58978389999999</v>
      </c>
    </row>
    <row r="150" spans="1:13">
      <c r="A150" s="2">
        <v>0.70950000000000002</v>
      </c>
      <c r="B150" s="2">
        <v>2</v>
      </c>
      <c r="C150" s="2">
        <v>583.64</v>
      </c>
      <c r="D150" s="2">
        <v>0.77382399999999996</v>
      </c>
      <c r="E150" s="2">
        <v>3</v>
      </c>
      <c r="F150" s="2">
        <v>424.34</v>
      </c>
      <c r="G150" s="2"/>
      <c r="H150" s="2">
        <v>-0.66234499099999999</v>
      </c>
      <c r="I150" s="2">
        <v>-2</v>
      </c>
      <c r="J150" s="2">
        <v>544.81505349999998</v>
      </c>
      <c r="K150" s="2">
        <v>0.97978599200000005</v>
      </c>
      <c r="L150" s="2">
        <v>3</v>
      </c>
      <c r="M150" s="2">
        <v>537.28511619999995</v>
      </c>
    </row>
    <row r="151" spans="1:13">
      <c r="A151" s="2">
        <v>0.71199999999999997</v>
      </c>
      <c r="B151" s="2">
        <v>2</v>
      </c>
      <c r="C151" s="2">
        <v>585.66</v>
      </c>
      <c r="D151" s="2"/>
      <c r="E151" s="2"/>
      <c r="F151" s="2"/>
      <c r="G151" s="2"/>
      <c r="H151" s="2">
        <v>-0.77134028899999996</v>
      </c>
      <c r="I151" s="2">
        <v>-2</v>
      </c>
      <c r="J151" s="2">
        <v>634.46965969999997</v>
      </c>
      <c r="K151" s="2">
        <v>0.99972449600000002</v>
      </c>
      <c r="L151" s="2">
        <v>3</v>
      </c>
      <c r="M151" s="2">
        <v>548.2187907</v>
      </c>
    </row>
    <row r="152" spans="1:13">
      <c r="A152" s="2">
        <v>0.79649999999999999</v>
      </c>
      <c r="B152" s="2">
        <v>3</v>
      </c>
      <c r="C152" s="2">
        <v>436.74</v>
      </c>
      <c r="D152" s="2"/>
      <c r="E152" s="2"/>
      <c r="F152" s="2"/>
      <c r="G152" s="2"/>
      <c r="H152" s="2">
        <v>-0.78772740399999996</v>
      </c>
      <c r="I152" s="2">
        <v>-2</v>
      </c>
      <c r="J152" s="2">
        <v>647.94896019999999</v>
      </c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>
        <v>-0.88104492400000001</v>
      </c>
      <c r="I153" s="2">
        <v>-3</v>
      </c>
      <c r="J153" s="2">
        <v>483.13848960000001</v>
      </c>
      <c r="K153" s="2"/>
      <c r="L153" s="2"/>
      <c r="M153" s="2"/>
    </row>
    <row r="155" spans="1:13">
      <c r="E155">
        <f>1.0973731534*10^7</f>
        <v>10973731.534</v>
      </c>
      <c r="G155">
        <f>(G137-E155)/E155</f>
        <v>1.4495410622147025E-2</v>
      </c>
      <c r="I155">
        <f>G136-E136</f>
        <v>11038617.866328191</v>
      </c>
      <c r="J155">
        <f>(E155-I155)/E155</f>
        <v>-5.9128776867880522E-3</v>
      </c>
    </row>
    <row r="156" spans="1:13">
      <c r="E156">
        <f>E155/1.0005</f>
        <v>10968247.410294853</v>
      </c>
      <c r="G156">
        <f>(G136-E156)/E156</f>
        <v>1.4495410622146947E-2</v>
      </c>
      <c r="I156">
        <f>G136-E136</f>
        <v>11038617.866328191</v>
      </c>
      <c r="J156">
        <f>(E156-I156)/E156</f>
        <v>-6.415834125631392E-3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今枝正裕</dc:creator>
  <cp:lastModifiedBy>桜庭玉藻</cp:lastModifiedBy>
  <cp:lastPrinted>1999-11-03T15:16:04Z</cp:lastPrinted>
  <dcterms:created xsi:type="dcterms:W3CDTF">1999-11-01T18:19:29Z</dcterms:created>
  <dcterms:modified xsi:type="dcterms:W3CDTF">2014-08-09T09:55:14Z</dcterms:modified>
</cp:coreProperties>
</file>