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A 原子スペクトル\実験データ\"/>
    </mc:Choice>
  </mc:AlternateContent>
  <bookViews>
    <workbookView xWindow="240" yWindow="-20" windowWidth="19880" windowHeight="1526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Sheet1!$A$1:$E$42</definedName>
    <definedName name="_xlnm.Print_Area" localSheetId="1">Sheet2!$F$1:$H$29</definedName>
    <definedName name="_xlnm.Print_Area" localSheetId="2">Sheet3!$H$1:$J$21</definedName>
  </definedNames>
  <calcPr calcId="152511"/>
</workbook>
</file>

<file path=xl/calcChain.xml><?xml version="1.0" encoding="utf-8"?>
<calcChain xmlns="http://schemas.openxmlformats.org/spreadsheetml/2006/main">
  <c r="N2" i="1" l="1"/>
  <c r="P2" i="1"/>
  <c r="Q2" i="1"/>
  <c r="D2" i="1" s="1"/>
  <c r="K2" i="1" s="1"/>
  <c r="N3" i="1"/>
  <c r="P3" i="1"/>
  <c r="Q3" i="1"/>
  <c r="D3" i="1" s="1"/>
  <c r="N4" i="1"/>
  <c r="P4" i="1"/>
  <c r="Q4" i="1"/>
  <c r="D4" i="1" s="1"/>
  <c r="N5" i="1"/>
  <c r="P5" i="1"/>
  <c r="Q5" i="1"/>
  <c r="D5" i="1" s="1"/>
  <c r="N6" i="1"/>
  <c r="Q6" i="1" s="1"/>
  <c r="D6" i="1" s="1"/>
  <c r="P6" i="1"/>
  <c r="N7" i="1"/>
  <c r="Q7" i="1" s="1"/>
  <c r="D7" i="1" s="1"/>
  <c r="K7" i="1" s="1"/>
  <c r="P7" i="1"/>
  <c r="N8" i="1"/>
  <c r="Q8" i="1" s="1"/>
  <c r="D8" i="1" s="1"/>
  <c r="K8" i="1" s="1"/>
  <c r="P8" i="1"/>
  <c r="E9" i="1"/>
  <c r="N9" i="1"/>
  <c r="Q9" i="1" s="1"/>
  <c r="D9" i="1" s="1"/>
  <c r="K9" i="1" s="1"/>
  <c r="P9" i="1"/>
  <c r="N10" i="1"/>
  <c r="P10" i="1"/>
  <c r="Q10" i="1"/>
  <c r="D10" i="1" s="1"/>
  <c r="K10" i="1" s="1"/>
  <c r="N11" i="1"/>
  <c r="P11" i="1"/>
  <c r="Q11" i="1"/>
  <c r="D11" i="1" s="1"/>
  <c r="N12" i="1"/>
  <c r="P12" i="1"/>
  <c r="Q12" i="1"/>
  <c r="D12" i="1" s="1"/>
  <c r="N13" i="1"/>
  <c r="P13" i="1"/>
  <c r="Q13" i="1"/>
  <c r="D13" i="1" s="1"/>
  <c r="N14" i="1"/>
  <c r="Q14" i="1" s="1"/>
  <c r="D14" i="1" s="1"/>
  <c r="P14" i="1"/>
  <c r="E15" i="1"/>
  <c r="N15" i="1"/>
  <c r="Q15" i="1" s="1"/>
  <c r="D15" i="1" s="1"/>
  <c r="K15" i="1" s="1"/>
  <c r="P15" i="1"/>
  <c r="N16" i="1"/>
  <c r="Q16" i="1" s="1"/>
  <c r="D16" i="1" s="1"/>
  <c r="K16" i="1" s="1"/>
  <c r="P16" i="1"/>
  <c r="N17" i="1"/>
  <c r="Q17" i="1" s="1"/>
  <c r="D17" i="1" s="1"/>
  <c r="K17" i="1" s="1"/>
  <c r="P17" i="1"/>
  <c r="N18" i="1"/>
  <c r="P18" i="1"/>
  <c r="Q18" i="1"/>
  <c r="D18" i="1" s="1"/>
  <c r="K18" i="1" s="1"/>
  <c r="N19" i="1"/>
  <c r="P19" i="1"/>
  <c r="Q19" i="1"/>
  <c r="D19" i="1" s="1"/>
  <c r="N20" i="1"/>
  <c r="P20" i="1"/>
  <c r="Q20" i="1"/>
  <c r="D20" i="1" s="1"/>
  <c r="N21" i="1"/>
  <c r="P21" i="1"/>
  <c r="Q21" i="1"/>
  <c r="D21" i="1" s="1"/>
  <c r="N22" i="1"/>
  <c r="Q22" i="1" s="1"/>
  <c r="D22" i="1" s="1"/>
  <c r="P22" i="1"/>
  <c r="E23" i="1"/>
  <c r="N23" i="1"/>
  <c r="Q23" i="1" s="1"/>
  <c r="D23" i="1" s="1"/>
  <c r="K23" i="1" s="1"/>
  <c r="P23" i="1"/>
  <c r="E24" i="1"/>
  <c r="N24" i="1"/>
  <c r="Q24" i="1" s="1"/>
  <c r="D24" i="1" s="1"/>
  <c r="K24" i="1" s="1"/>
  <c r="P24" i="1"/>
  <c r="N25" i="1"/>
  <c r="Q25" i="1" s="1"/>
  <c r="D25" i="1" s="1"/>
  <c r="K25" i="1" s="1"/>
  <c r="P25" i="1"/>
  <c r="N26" i="1"/>
  <c r="P26" i="1"/>
  <c r="Q26" i="1"/>
  <c r="D26" i="1" s="1"/>
  <c r="K26" i="1" s="1"/>
  <c r="N27" i="1"/>
  <c r="P27" i="1"/>
  <c r="Q27" i="1"/>
  <c r="D27" i="1" s="1"/>
  <c r="N28" i="1"/>
  <c r="P28" i="1"/>
  <c r="Q28" i="1"/>
  <c r="D28" i="1" s="1"/>
  <c r="N29" i="1"/>
  <c r="P29" i="1"/>
  <c r="Q29" i="1"/>
  <c r="D29" i="1" s="1"/>
  <c r="M2" i="2"/>
  <c r="P2" i="2" s="1"/>
  <c r="D2" i="2" s="1"/>
  <c r="F2" i="2" s="1"/>
  <c r="O2" i="2"/>
  <c r="D3" i="2"/>
  <c r="F3" i="2" s="1"/>
  <c r="M3" i="2"/>
  <c r="P3" i="2" s="1"/>
  <c r="O3" i="2"/>
  <c r="F4" i="2"/>
  <c r="M4" i="2"/>
  <c r="O4" i="2"/>
  <c r="P4" i="2" s="1"/>
  <c r="D4" i="2" s="1"/>
  <c r="M5" i="2"/>
  <c r="O5" i="2"/>
  <c r="P5" i="2"/>
  <c r="D5" i="2" s="1"/>
  <c r="F5" i="2" s="1"/>
  <c r="M6" i="2"/>
  <c r="P6" i="2" s="1"/>
  <c r="D6" i="2" s="1"/>
  <c r="F6" i="2" s="1"/>
  <c r="O6" i="2"/>
  <c r="M7" i="2"/>
  <c r="P7" i="2" s="1"/>
  <c r="D7" i="2" s="1"/>
  <c r="F7" i="2" s="1"/>
  <c r="O7" i="2"/>
  <c r="M8" i="2"/>
  <c r="O8" i="2"/>
  <c r="P8" i="2" s="1"/>
  <c r="D8" i="2" s="1"/>
  <c r="F8" i="2" s="1"/>
  <c r="M9" i="2"/>
  <c r="O9" i="2"/>
  <c r="P9" i="2"/>
  <c r="D9" i="2" s="1"/>
  <c r="F9" i="2" s="1"/>
  <c r="M10" i="2"/>
  <c r="P10" i="2" s="1"/>
  <c r="D10" i="2" s="1"/>
  <c r="F10" i="2" s="1"/>
  <c r="O10" i="2"/>
  <c r="D11" i="2"/>
  <c r="F11" i="2" s="1"/>
  <c r="M11" i="2"/>
  <c r="P11" i="2" s="1"/>
  <c r="O11" i="2"/>
  <c r="M12" i="2"/>
  <c r="O12" i="2"/>
  <c r="P12" i="2" s="1"/>
  <c r="D12" i="2" s="1"/>
  <c r="F12" i="2" s="1"/>
  <c r="M13" i="2"/>
  <c r="O13" i="2"/>
  <c r="P13" i="2"/>
  <c r="D13" i="2" s="1"/>
  <c r="F13" i="2" s="1"/>
  <c r="M14" i="2"/>
  <c r="P14" i="2" s="1"/>
  <c r="D14" i="2" s="1"/>
  <c r="F14" i="2" s="1"/>
  <c r="O14" i="2"/>
  <c r="D15" i="2"/>
  <c r="F15" i="2" s="1"/>
  <c r="M15" i="2"/>
  <c r="P15" i="2" s="1"/>
  <c r="O15" i="2"/>
  <c r="F16" i="2"/>
  <c r="M16" i="2"/>
  <c r="O16" i="2"/>
  <c r="P16" i="2" s="1"/>
  <c r="D16" i="2" s="1"/>
  <c r="M17" i="2"/>
  <c r="O17" i="2"/>
  <c r="P17" i="2"/>
  <c r="D17" i="2" s="1"/>
  <c r="F17" i="2" s="1"/>
  <c r="M18" i="2"/>
  <c r="P18" i="2" s="1"/>
  <c r="D18" i="2" s="1"/>
  <c r="F18" i="2" s="1"/>
  <c r="O18" i="2"/>
  <c r="D19" i="2"/>
  <c r="F19" i="2" s="1"/>
  <c r="M19" i="2"/>
  <c r="P19" i="2" s="1"/>
  <c r="O19" i="2"/>
  <c r="F20" i="2"/>
  <c r="M20" i="2"/>
  <c r="O20" i="2"/>
  <c r="P20" i="2" s="1"/>
  <c r="D20" i="2" s="1"/>
  <c r="M21" i="2"/>
  <c r="O21" i="2"/>
  <c r="P21" i="2"/>
  <c r="D21" i="2" s="1"/>
  <c r="F21" i="2" s="1"/>
  <c r="M22" i="2"/>
  <c r="P22" i="2" s="1"/>
  <c r="D22" i="2" s="1"/>
  <c r="F22" i="2" s="1"/>
  <c r="O22" i="2"/>
  <c r="M23" i="2"/>
  <c r="P23" i="2" s="1"/>
  <c r="D23" i="2" s="1"/>
  <c r="F23" i="2" s="1"/>
  <c r="O23" i="2"/>
  <c r="M24" i="2"/>
  <c r="O24" i="2"/>
  <c r="P24" i="2" s="1"/>
  <c r="D24" i="2" s="1"/>
  <c r="F24" i="2" s="1"/>
  <c r="M25" i="2"/>
  <c r="O25" i="2"/>
  <c r="P25" i="2"/>
  <c r="D25" i="2" s="1"/>
  <c r="F25" i="2" s="1"/>
  <c r="M26" i="2"/>
  <c r="P26" i="2" s="1"/>
  <c r="D26" i="2" s="1"/>
  <c r="F26" i="2" s="1"/>
  <c r="O26" i="2"/>
  <c r="D27" i="2"/>
  <c r="F27" i="2" s="1"/>
  <c r="M27" i="2"/>
  <c r="P27" i="2" s="1"/>
  <c r="O27" i="2"/>
  <c r="M28" i="2"/>
  <c r="O28" i="2"/>
  <c r="P28" i="2" s="1"/>
  <c r="D28" i="2" s="1"/>
  <c r="F28" i="2" s="1"/>
  <c r="M29" i="2"/>
  <c r="O29" i="2"/>
  <c r="P29" i="2"/>
  <c r="D29" i="2" s="1"/>
  <c r="F29" i="2" s="1"/>
  <c r="N2" i="3"/>
  <c r="Q2" i="3" s="1"/>
  <c r="D2" i="3" s="1"/>
  <c r="P2" i="3"/>
  <c r="N3" i="3"/>
  <c r="P3" i="3"/>
  <c r="Q3" i="3" s="1"/>
  <c r="D3" i="3" s="1"/>
  <c r="N4" i="3"/>
  <c r="P4" i="3"/>
  <c r="Q4" i="3"/>
  <c r="D4" i="3" s="1"/>
  <c r="N5" i="3"/>
  <c r="Q5" i="3" s="1"/>
  <c r="D5" i="3" s="1"/>
  <c r="P5" i="3"/>
  <c r="N6" i="3"/>
  <c r="Q6" i="3" s="1"/>
  <c r="D6" i="3" s="1"/>
  <c r="P6" i="3"/>
  <c r="N7" i="3"/>
  <c r="P7" i="3"/>
  <c r="Q7" i="3" s="1"/>
  <c r="D7" i="3" s="1"/>
  <c r="F5" i="3" l="1"/>
  <c r="L5" i="3"/>
  <c r="E5" i="3"/>
  <c r="G5" i="3" s="1"/>
  <c r="H5" i="3" s="1"/>
  <c r="L3" i="3"/>
  <c r="F3" i="3"/>
  <c r="E3" i="3"/>
  <c r="G3" i="3" s="1"/>
  <c r="H3" i="3" s="1"/>
  <c r="E7" i="3"/>
  <c r="G7" i="3" s="1"/>
  <c r="H7" i="3" s="1"/>
  <c r="F7" i="3"/>
  <c r="L7" i="3"/>
  <c r="F2" i="3"/>
  <c r="E2" i="3"/>
  <c r="G2" i="3" s="1"/>
  <c r="H2" i="3" s="1"/>
  <c r="L2" i="3"/>
  <c r="E4" i="3"/>
  <c r="G4" i="3" s="1"/>
  <c r="H4" i="3" s="1"/>
  <c r="L4" i="3"/>
  <c r="F4" i="3"/>
  <c r="L6" i="3"/>
  <c r="E6" i="3"/>
  <c r="G6" i="3" s="1"/>
  <c r="H6" i="3" s="1"/>
  <c r="F6" i="3"/>
  <c r="G17" i="2"/>
  <c r="H17" i="2" s="1"/>
  <c r="K12" i="1"/>
  <c r="E12" i="1"/>
  <c r="E10" i="1"/>
  <c r="G3" i="2"/>
  <c r="H3" i="2" s="1"/>
  <c r="K29" i="1"/>
  <c r="E29" i="1"/>
  <c r="K28" i="1"/>
  <c r="E28" i="1"/>
  <c r="K27" i="1"/>
  <c r="E27" i="1"/>
  <c r="E26" i="1"/>
  <c r="E17" i="1"/>
  <c r="K14" i="1"/>
  <c r="E14" i="1"/>
  <c r="E8" i="1"/>
  <c r="G18" i="2"/>
  <c r="H18" i="2" s="1"/>
  <c r="G6" i="2"/>
  <c r="H6" i="2" s="1"/>
  <c r="K21" i="1"/>
  <c r="E21" i="1"/>
  <c r="K20" i="1"/>
  <c r="E20" i="1"/>
  <c r="K19" i="1"/>
  <c r="E19" i="1"/>
  <c r="E18" i="1"/>
  <c r="K6" i="1"/>
  <c r="E6" i="1"/>
  <c r="F30" i="2"/>
  <c r="K13" i="1"/>
  <c r="E13" i="1"/>
  <c r="K11" i="1"/>
  <c r="E11" i="1"/>
  <c r="G14" i="2"/>
  <c r="H14" i="2" s="1"/>
  <c r="E25" i="1"/>
  <c r="K22" i="1"/>
  <c r="E22" i="1"/>
  <c r="E16" i="1"/>
  <c r="E7" i="1"/>
  <c r="K5" i="1"/>
  <c r="E5" i="1"/>
  <c r="K4" i="1"/>
  <c r="E4" i="1"/>
  <c r="K3" i="1"/>
  <c r="E3" i="1"/>
  <c r="E2" i="1"/>
  <c r="F2" i="1" l="1"/>
  <c r="G2" i="1" s="1"/>
  <c r="H2" i="1" s="1"/>
  <c r="I2" i="1" s="1"/>
  <c r="F6" i="1"/>
  <c r="G9" i="1" s="1"/>
  <c r="H9" i="1" s="1"/>
  <c r="G6" i="1"/>
  <c r="H6" i="1" s="1"/>
  <c r="I6" i="1" s="1"/>
  <c r="H14" i="3"/>
  <c r="H8" i="3"/>
  <c r="I7" i="3" s="1"/>
  <c r="J7" i="3" s="1"/>
  <c r="G5" i="1"/>
  <c r="H5" i="1" s="1"/>
  <c r="G5" i="2"/>
  <c r="H5" i="2" s="1"/>
  <c r="G21" i="2"/>
  <c r="H21" i="2" s="1"/>
  <c r="G15" i="2"/>
  <c r="H15" i="2" s="1"/>
  <c r="G8" i="1"/>
  <c r="H8" i="1" s="1"/>
  <c r="F26" i="1"/>
  <c r="G28" i="1" s="1"/>
  <c r="H28" i="1" s="1"/>
  <c r="G10" i="2"/>
  <c r="H10" i="2" s="1"/>
  <c r="G16" i="2"/>
  <c r="H16" i="2" s="1"/>
  <c r="G25" i="2"/>
  <c r="H25" i="2" s="1"/>
  <c r="G7" i="2"/>
  <c r="H7" i="2" s="1"/>
  <c r="G12" i="2"/>
  <c r="H12" i="2" s="1"/>
  <c r="I3" i="3"/>
  <c r="J3" i="3" s="1"/>
  <c r="H15" i="3"/>
  <c r="G3" i="1"/>
  <c r="H3" i="1" s="1"/>
  <c r="F22" i="1"/>
  <c r="G22" i="1"/>
  <c r="H22" i="1" s="1"/>
  <c r="G2" i="2"/>
  <c r="H2" i="2" s="1"/>
  <c r="G20" i="2"/>
  <c r="H20" i="2" s="1"/>
  <c r="F14" i="1"/>
  <c r="G15" i="1" s="1"/>
  <c r="H15" i="1" s="1"/>
  <c r="G27" i="1"/>
  <c r="H27" i="1" s="1"/>
  <c r="G29" i="1"/>
  <c r="H29" i="1" s="1"/>
  <c r="G19" i="2"/>
  <c r="H19" i="2" s="1"/>
  <c r="G27" i="2"/>
  <c r="H27" i="2" s="1"/>
  <c r="G13" i="2"/>
  <c r="H13" i="2" s="1"/>
  <c r="I4" i="3"/>
  <c r="J4" i="3" s="1"/>
  <c r="H16" i="3"/>
  <c r="G23" i="2"/>
  <c r="H23" i="2" s="1"/>
  <c r="G9" i="2"/>
  <c r="H9" i="2" s="1"/>
  <c r="G21" i="1"/>
  <c r="H21" i="1" s="1"/>
  <c r="G17" i="1"/>
  <c r="H17" i="1" s="1"/>
  <c r="F10" i="1"/>
  <c r="G12" i="1" s="1"/>
  <c r="H12" i="1" s="1"/>
  <c r="H19" i="3"/>
  <c r="G4" i="1"/>
  <c r="H4" i="1" s="1"/>
  <c r="G7" i="1"/>
  <c r="H7" i="1" s="1"/>
  <c r="G25" i="1"/>
  <c r="H25" i="1" s="1"/>
  <c r="G13" i="1"/>
  <c r="H13" i="1" s="1"/>
  <c r="G11" i="2"/>
  <c r="H11" i="2" s="1"/>
  <c r="F18" i="1"/>
  <c r="G19" i="1" s="1"/>
  <c r="H19" i="1" s="1"/>
  <c r="G18" i="1"/>
  <c r="H18" i="1" s="1"/>
  <c r="G4" i="2"/>
  <c r="H4" i="2" s="1"/>
  <c r="G22" i="2"/>
  <c r="H22" i="2" s="1"/>
  <c r="G26" i="2"/>
  <c r="H26" i="2" s="1"/>
  <c r="G8" i="2"/>
  <c r="H8" i="2" s="1"/>
  <c r="I6" i="3"/>
  <c r="J6" i="3" s="1"/>
  <c r="H18" i="3"/>
  <c r="G24" i="2"/>
  <c r="H24" i="2" s="1"/>
  <c r="G29" i="2"/>
  <c r="H29" i="2" s="1"/>
  <c r="I5" i="3"/>
  <c r="J5" i="3" s="1"/>
  <c r="H17" i="3"/>
  <c r="G28" i="2"/>
  <c r="H28" i="2" s="1"/>
  <c r="G10" i="1" l="1"/>
  <c r="H10" i="1" s="1"/>
  <c r="G20" i="1"/>
  <c r="H20" i="1" s="1"/>
  <c r="G23" i="1"/>
  <c r="H23" i="1" s="1"/>
  <c r="I22" i="1" s="1"/>
  <c r="G24" i="1"/>
  <c r="H24" i="1" s="1"/>
  <c r="G26" i="1"/>
  <c r="H26" i="1" s="1"/>
  <c r="I26" i="1" s="1"/>
  <c r="H20" i="3"/>
  <c r="I14" i="3"/>
  <c r="J14" i="3" s="1"/>
  <c r="I19" i="3"/>
  <c r="J19" i="3" s="1"/>
  <c r="I17" i="3"/>
  <c r="J17" i="3" s="1"/>
  <c r="I18" i="3"/>
  <c r="J18" i="3" s="1"/>
  <c r="G14" i="1"/>
  <c r="H14" i="1" s="1"/>
  <c r="I14" i="1" s="1"/>
  <c r="H30" i="2"/>
  <c r="I30" i="2" s="1"/>
  <c r="I31" i="2" s="1"/>
  <c r="G16" i="1"/>
  <c r="H16" i="1" s="1"/>
  <c r="I2" i="3"/>
  <c r="J2" i="3" s="1"/>
  <c r="J8" i="3" s="1"/>
  <c r="J9" i="3" s="1"/>
  <c r="I18" i="1"/>
  <c r="I16" i="3"/>
  <c r="J16" i="3" s="1"/>
  <c r="G11" i="1"/>
  <c r="H11" i="1" s="1"/>
  <c r="I15" i="3"/>
  <c r="J15" i="3" s="1"/>
  <c r="J20" i="3" l="1"/>
  <c r="J21" i="3" s="1"/>
  <c r="I10" i="1"/>
</calcChain>
</file>

<file path=xl/sharedStrings.xml><?xml version="1.0" encoding="utf-8"?>
<sst xmlns="http://schemas.openxmlformats.org/spreadsheetml/2006/main" count="174" uniqueCount="78">
  <si>
    <t>-14度04分</t>
    <rPh sb="3" eb="4">
      <t>ド</t>
    </rPh>
    <rPh sb="6" eb="7">
      <t>フン</t>
    </rPh>
    <phoneticPr fontId="1"/>
  </si>
  <si>
    <t>-31度36分</t>
    <rPh sb="3" eb="4">
      <t>ド</t>
    </rPh>
    <rPh sb="6" eb="7">
      <t>フン</t>
    </rPh>
    <phoneticPr fontId="1"/>
  </si>
  <si>
    <t>36度05分</t>
    <rPh sb="2" eb="3">
      <t>ド</t>
    </rPh>
    <rPh sb="5" eb="6">
      <t>フン</t>
    </rPh>
    <phoneticPr fontId="1"/>
  </si>
  <si>
    <t>λ[nm]</t>
    <phoneticPr fontId="1"/>
  </si>
  <si>
    <t>d[nm]</t>
    <phoneticPr fontId="1"/>
  </si>
  <si>
    <t>紫</t>
    <rPh sb="0" eb="1">
      <t>ムラサキ</t>
    </rPh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</si>
  <si>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</si>
  <si>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</si>
  <si>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θ</t>
    <phoneticPr fontId="1"/>
  </si>
  <si>
    <t>15度08分</t>
    <rPh sb="2" eb="3">
      <t>ド</t>
    </rPh>
    <rPh sb="5" eb="6">
      <t>フン</t>
    </rPh>
    <phoneticPr fontId="1"/>
  </si>
  <si>
    <t>-15度09分</t>
    <rPh sb="3" eb="4">
      <t>ド</t>
    </rPh>
    <rPh sb="6" eb="7">
      <t>フン</t>
    </rPh>
    <phoneticPr fontId="1"/>
  </si>
  <si>
    <t>16度57分</t>
    <rPh sb="2" eb="3">
      <t>ド</t>
    </rPh>
    <rPh sb="5" eb="6">
      <t>フン</t>
    </rPh>
    <phoneticPr fontId="1"/>
  </si>
  <si>
    <t>-17度00分</t>
    <rPh sb="3" eb="4">
      <t>ド</t>
    </rPh>
    <rPh sb="6" eb="7">
      <t>フン</t>
    </rPh>
    <phoneticPr fontId="1"/>
  </si>
  <si>
    <t>23度08分</t>
    <rPh sb="2" eb="3">
      <t>ド</t>
    </rPh>
    <rPh sb="5" eb="6">
      <t>フン</t>
    </rPh>
    <phoneticPr fontId="1"/>
  </si>
  <si>
    <t>+1</t>
    <phoneticPr fontId="1"/>
  </si>
  <si>
    <t>-1</t>
    <phoneticPr fontId="1"/>
  </si>
  <si>
    <t>-23度14分</t>
    <rPh sb="3" eb="4">
      <t>ド</t>
    </rPh>
    <rPh sb="6" eb="7">
      <t>フン</t>
    </rPh>
    <phoneticPr fontId="1"/>
  </si>
  <si>
    <t>sinθ</t>
    <phoneticPr fontId="1"/>
  </si>
  <si>
    <t>色</t>
    <rPh sb="0" eb="1">
      <t>イロ</t>
    </rPh>
    <phoneticPr fontId="1"/>
  </si>
  <si>
    <t>次数</t>
    <rPh sb="0" eb="2">
      <t>ジスウ</t>
    </rPh>
    <phoneticPr fontId="1"/>
  </si>
  <si>
    <t>θ</t>
    <phoneticPr fontId="1"/>
  </si>
  <si>
    <t>sinθ</t>
    <phoneticPr fontId="1"/>
  </si>
  <si>
    <t>濃紫</t>
    <rPh sb="0" eb="1">
      <t>ノウ</t>
    </rPh>
    <rPh sb="1" eb="2">
      <t>ムラサキ</t>
    </rPh>
    <phoneticPr fontId="1"/>
  </si>
  <si>
    <t>濃紫(強)</t>
    <rPh sb="0" eb="1">
      <t>ノウ</t>
    </rPh>
    <rPh sb="1" eb="2">
      <t>ムラサキ</t>
    </rPh>
    <rPh sb="3" eb="4">
      <t>キョウ</t>
    </rPh>
    <phoneticPr fontId="1"/>
  </si>
  <si>
    <t>紫青(強)</t>
    <rPh sb="0" eb="1">
      <t>ムラサキ</t>
    </rPh>
    <rPh sb="1" eb="2">
      <t>アオ</t>
    </rPh>
    <rPh sb="3" eb="4">
      <t>キョウ</t>
    </rPh>
    <phoneticPr fontId="1"/>
  </si>
  <si>
    <t>若竹色</t>
    <rPh sb="0" eb="2">
      <t>ワカタケ</t>
    </rPh>
    <rPh sb="2" eb="3">
      <t>イロ</t>
    </rPh>
    <phoneticPr fontId="1"/>
  </si>
  <si>
    <t>緑(強)</t>
    <rPh sb="0" eb="1">
      <t>ミドリ</t>
    </rPh>
    <rPh sb="2" eb="3">
      <t>キョウ</t>
    </rPh>
    <phoneticPr fontId="1"/>
  </si>
  <si>
    <t>黄(強)</t>
    <rPh sb="0" eb="1">
      <t>キ</t>
    </rPh>
    <rPh sb="2" eb="3">
      <t>ツヨシ</t>
    </rPh>
    <phoneticPr fontId="1"/>
  </si>
  <si>
    <t>+1</t>
    <phoneticPr fontId="1"/>
  </si>
  <si>
    <t>+2</t>
    <phoneticPr fontId="1"/>
  </si>
  <si>
    <t>-1</t>
    <phoneticPr fontId="1"/>
  </si>
  <si>
    <t>-2</t>
    <phoneticPr fontId="1"/>
  </si>
  <si>
    <t>14度02分</t>
    <rPh sb="2" eb="3">
      <t>ド</t>
    </rPh>
    <rPh sb="5" eb="6">
      <t>フン</t>
    </rPh>
    <phoneticPr fontId="1"/>
  </si>
  <si>
    <t>29度00分</t>
    <rPh sb="2" eb="3">
      <t>ド</t>
    </rPh>
    <rPh sb="5" eb="6">
      <t>フン</t>
    </rPh>
    <phoneticPr fontId="1"/>
  </si>
  <si>
    <t>-14度11分</t>
    <rPh sb="3" eb="4">
      <t>ド</t>
    </rPh>
    <rPh sb="6" eb="7">
      <t>フン</t>
    </rPh>
    <phoneticPr fontId="1"/>
  </si>
  <si>
    <t>-29度07分</t>
    <rPh sb="3" eb="4">
      <t>ド</t>
    </rPh>
    <rPh sb="6" eb="7">
      <t>フン</t>
    </rPh>
    <phoneticPr fontId="1"/>
  </si>
  <si>
    <t>14度12分</t>
    <rPh sb="2" eb="3">
      <t>ド</t>
    </rPh>
    <rPh sb="5" eb="6">
      <t>フン</t>
    </rPh>
    <phoneticPr fontId="1"/>
  </si>
  <si>
    <t>29度20分</t>
    <rPh sb="2" eb="3">
      <t>ド</t>
    </rPh>
    <rPh sb="5" eb="6">
      <t>フン</t>
    </rPh>
    <phoneticPr fontId="1"/>
  </si>
  <si>
    <t>-29度17分</t>
    <rPh sb="3" eb="4">
      <t>ド</t>
    </rPh>
    <rPh sb="6" eb="7">
      <t>フン</t>
    </rPh>
    <phoneticPr fontId="1"/>
  </si>
  <si>
    <t>15度09分</t>
    <rPh sb="2" eb="3">
      <t>ド</t>
    </rPh>
    <rPh sb="5" eb="6">
      <t>フン</t>
    </rPh>
    <phoneticPr fontId="1"/>
  </si>
  <si>
    <t>31度30分</t>
    <rPh sb="2" eb="3">
      <t>ド</t>
    </rPh>
    <rPh sb="5" eb="6">
      <t>フン</t>
    </rPh>
    <phoneticPr fontId="1"/>
  </si>
  <si>
    <t>-15度10分</t>
    <rPh sb="3" eb="4">
      <t>ド</t>
    </rPh>
    <rPh sb="6" eb="7">
      <t>フン</t>
    </rPh>
    <phoneticPr fontId="1"/>
  </si>
  <si>
    <t>17度10分</t>
    <rPh sb="2" eb="3">
      <t>ド</t>
    </rPh>
    <rPh sb="5" eb="6">
      <t>フン</t>
    </rPh>
    <phoneticPr fontId="1"/>
  </si>
  <si>
    <t>20度15分</t>
    <rPh sb="2" eb="3">
      <t>ド</t>
    </rPh>
    <rPh sb="5" eb="6">
      <t>フン</t>
    </rPh>
    <phoneticPr fontId="1"/>
  </si>
  <si>
    <t>-20度15分</t>
    <rPh sb="3" eb="4">
      <t>ド</t>
    </rPh>
    <rPh sb="6" eb="7">
      <t>フン</t>
    </rPh>
    <phoneticPr fontId="1"/>
  </si>
  <si>
    <t>20度20分</t>
    <rPh sb="2" eb="3">
      <t>ド</t>
    </rPh>
    <rPh sb="5" eb="6">
      <t>フン</t>
    </rPh>
    <phoneticPr fontId="1"/>
  </si>
  <si>
    <t>θ分</t>
    <rPh sb="1" eb="2">
      <t>フン</t>
    </rPh>
    <phoneticPr fontId="1"/>
  </si>
  <si>
    <t>θ度</t>
    <rPh sb="1" eb="2">
      <t>ド</t>
    </rPh>
    <phoneticPr fontId="1"/>
  </si>
  <si>
    <t>θπ</t>
    <phoneticPr fontId="1"/>
  </si>
  <si>
    <t>-36度10分</t>
    <rPh sb="3" eb="4">
      <t>ド</t>
    </rPh>
    <rPh sb="6" eb="7">
      <t>フン</t>
    </rPh>
    <phoneticPr fontId="1"/>
  </si>
  <si>
    <t>-17度11分</t>
    <rPh sb="3" eb="4">
      <t>ド</t>
    </rPh>
    <rPh sb="6" eb="7">
      <t>フン</t>
    </rPh>
    <phoneticPr fontId="1"/>
  </si>
  <si>
    <t>-41度00分</t>
    <rPh sb="3" eb="4">
      <t>ド</t>
    </rPh>
    <rPh sb="6" eb="7">
      <t>フン</t>
    </rPh>
    <phoneticPr fontId="1"/>
  </si>
  <si>
    <t>19度07分</t>
    <rPh sb="2" eb="3">
      <t>ド</t>
    </rPh>
    <rPh sb="5" eb="6">
      <t>フン</t>
    </rPh>
    <phoneticPr fontId="1"/>
  </si>
  <si>
    <t>-19度08分</t>
    <rPh sb="3" eb="4">
      <t>ド</t>
    </rPh>
    <rPh sb="6" eb="7">
      <t>フン</t>
    </rPh>
    <phoneticPr fontId="1"/>
  </si>
  <si>
    <t>40度51分</t>
    <rPh sb="2" eb="3">
      <t>ド</t>
    </rPh>
    <rPh sb="5" eb="6">
      <t>フン</t>
    </rPh>
    <phoneticPr fontId="1"/>
  </si>
  <si>
    <t>-43度53分</t>
    <rPh sb="3" eb="4">
      <t>ド</t>
    </rPh>
    <rPh sb="6" eb="7">
      <t>フン</t>
    </rPh>
    <phoneticPr fontId="1"/>
  </si>
  <si>
    <t>43度45分</t>
    <rPh sb="2" eb="3">
      <t>ド</t>
    </rPh>
    <rPh sb="5" eb="6">
      <t>フン</t>
    </rPh>
    <phoneticPr fontId="1"/>
  </si>
  <si>
    <t>-44度07分</t>
    <rPh sb="3" eb="4">
      <t>ド</t>
    </rPh>
    <rPh sb="6" eb="7">
      <t>フン</t>
    </rPh>
    <phoneticPr fontId="1"/>
  </si>
  <si>
    <t>-20度21分</t>
    <rPh sb="3" eb="4">
      <t>ド</t>
    </rPh>
    <rPh sb="6" eb="7">
      <t>フン</t>
    </rPh>
    <phoneticPr fontId="1"/>
  </si>
  <si>
    <t>44度00分</t>
    <rPh sb="2" eb="3">
      <t>ド</t>
    </rPh>
    <rPh sb="5" eb="6">
      <t>フン</t>
    </rPh>
    <phoneticPr fontId="1"/>
  </si>
  <si>
    <t>波数</t>
    <rPh sb="0" eb="2">
      <t>ハスウ</t>
    </rPh>
    <phoneticPr fontId="1"/>
  </si>
  <si>
    <t>リドベリ定数</t>
    <rPh sb="4" eb="6">
      <t>テイスウ</t>
    </rPh>
    <phoneticPr fontId="1"/>
  </si>
  <si>
    <t>平均自乗誤差</t>
    <rPh sb="0" eb="4">
      <t>ヘイキンジジョウ</t>
    </rPh>
    <rPh sb="4" eb="6">
      <t>ゴサ</t>
    </rPh>
    <phoneticPr fontId="1"/>
  </si>
  <si>
    <t>θ</t>
    <phoneticPr fontId="1"/>
  </si>
  <si>
    <t>sinθ</t>
    <phoneticPr fontId="1"/>
  </si>
  <si>
    <t>λ[nm]</t>
    <phoneticPr fontId="1"/>
  </si>
  <si>
    <t>+1</t>
    <phoneticPr fontId="1"/>
  </si>
  <si>
    <t>+2</t>
    <phoneticPr fontId="1"/>
  </si>
  <si>
    <t>-1</t>
    <phoneticPr fontId="1"/>
  </si>
  <si>
    <t>-2</t>
    <phoneticPr fontId="1"/>
  </si>
  <si>
    <t>+1</t>
    <phoneticPr fontId="1"/>
  </si>
  <si>
    <t>+1</t>
    <phoneticPr fontId="1"/>
  </si>
  <si>
    <t>+1</t>
    <phoneticPr fontId="1"/>
  </si>
  <si>
    <t>+1</t>
    <phoneticPr fontId="1"/>
  </si>
  <si>
    <t>|sinθ|</t>
    <phoneticPr fontId="1"/>
  </si>
  <si>
    <t>|sinθ|</t>
    <phoneticPr fontId="1"/>
  </si>
  <si>
    <t>d（平均）</t>
    <rPh sb="2" eb="4">
      <t>ヘイキン</t>
    </rPh>
    <phoneticPr fontId="1"/>
  </si>
  <si>
    <t>d（誤差）</t>
    <rPh sb="2" eb="4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</si>
</sst>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Osaka"/>
      <charset val="128"/>
    </font>
    <font>
      <sz val="11"/>
      <name val="Osaka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6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quotePrefix="1" applyNumberFormat="1" applyBorder="1">
      <alignment vertical="center"/>
    </xf>
    <xf numFmtId="0" fontId="0" fillId="0" borderId="2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156427220639"/>
          <c:y val="0.10714304398549802"/>
          <c:w val="0.78291081358122561"/>
          <c:h val="0.6678583075096042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Sheet1!$K$2:$K$29</c:f>
              <c:numCache>
                <c:formatCode>General</c:formatCode>
                <c:ptCount val="28"/>
                <c:pt idx="0">
                  <c:v>0.24248634979830822</c:v>
                </c:pt>
                <c:pt idx="1">
                  <c:v>0.48480962024633706</c:v>
                </c:pt>
                <c:pt idx="2">
                  <c:v>0.24305072192409963</c:v>
                </c:pt>
                <c:pt idx="3">
                  <c:v>0.48658952988078175</c:v>
                </c:pt>
                <c:pt idx="4">
                  <c:v>0.24530738587880255</c:v>
                </c:pt>
                <c:pt idx="5">
                  <c:v>0.48988971823808708</c:v>
                </c:pt>
                <c:pt idx="6">
                  <c:v>0.24502537528309054</c:v>
                </c:pt>
                <c:pt idx="7">
                  <c:v>0.48912875637915315</c:v>
                </c:pt>
                <c:pt idx="8">
                  <c:v>0.26134694315528956</c:v>
                </c:pt>
                <c:pt idx="9">
                  <c:v>0.5224985647159488</c:v>
                </c:pt>
                <c:pt idx="10">
                  <c:v>0.26162771046294359</c:v>
                </c:pt>
                <c:pt idx="11">
                  <c:v>0.5239859059700791</c:v>
                </c:pt>
                <c:pt idx="12">
                  <c:v>0.29515224160909387</c:v>
                </c:pt>
                <c:pt idx="13">
                  <c:v>0.58896129769900507</c:v>
                </c:pt>
                <c:pt idx="14">
                  <c:v>0.29543015832562192</c:v>
                </c:pt>
                <c:pt idx="15">
                  <c:v>0.59013609721776439</c:v>
                </c:pt>
                <c:pt idx="16">
                  <c:v>0.32749275962763896</c:v>
                </c:pt>
                <c:pt idx="17">
                  <c:v>0.6540809579092739</c:v>
                </c:pt>
                <c:pt idx="18">
                  <c:v>0.32776759256506333</c:v>
                </c:pt>
                <c:pt idx="19">
                  <c:v>0.65605902899050728</c:v>
                </c:pt>
                <c:pt idx="20">
                  <c:v>0.34611705707749291</c:v>
                </c:pt>
                <c:pt idx="21">
                  <c:v>0.6915130557822694</c:v>
                </c:pt>
                <c:pt idx="22">
                  <c:v>0.34611705707749291</c:v>
                </c:pt>
                <c:pt idx="23">
                  <c:v>0.69319219912021313</c:v>
                </c:pt>
                <c:pt idx="24">
                  <c:v>0.34748123449413137</c:v>
                </c:pt>
                <c:pt idx="25">
                  <c:v>0.69465837045899725</c:v>
                </c:pt>
                <c:pt idx="26">
                  <c:v>0.34775398186242795</c:v>
                </c:pt>
                <c:pt idx="27">
                  <c:v>0.69612166161905942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404.14391633051372</c:v>
                </c:pt>
                <c:pt idx="1">
                  <c:v>404.00801687194758</c:v>
                </c:pt>
                <c:pt idx="2">
                  <c:v>405.08453654016608</c:v>
                </c:pt>
                <c:pt idx="3">
                  <c:v>405.49127490065149</c:v>
                </c:pt>
                <c:pt idx="4">
                  <c:v>408.84564313133762</c:v>
                </c:pt>
                <c:pt idx="5">
                  <c:v>408.24143186507257</c:v>
                </c:pt>
                <c:pt idx="6">
                  <c:v>408.37562547181761</c:v>
                </c:pt>
                <c:pt idx="7">
                  <c:v>407.60729698262764</c:v>
                </c:pt>
                <c:pt idx="8">
                  <c:v>435.57823859214926</c:v>
                </c:pt>
                <c:pt idx="9">
                  <c:v>435.415470596624</c:v>
                </c:pt>
                <c:pt idx="10">
                  <c:v>436.04618410490599</c:v>
                </c:pt>
                <c:pt idx="11">
                  <c:v>436.65492164173259</c:v>
                </c:pt>
                <c:pt idx="12">
                  <c:v>491.92040268182313</c:v>
                </c:pt>
                <c:pt idx="13">
                  <c:v>490.80108141583759</c:v>
                </c:pt>
                <c:pt idx="14">
                  <c:v>492.3835972093699</c:v>
                </c:pt>
                <c:pt idx="15">
                  <c:v>491.78008101480367</c:v>
                </c:pt>
                <c:pt idx="16">
                  <c:v>545.82126604606492</c:v>
                </c:pt>
                <c:pt idx="17">
                  <c:v>545.06746492439493</c:v>
                </c:pt>
                <c:pt idx="18">
                  <c:v>546.2793209417722</c:v>
                </c:pt>
                <c:pt idx="19">
                  <c:v>546.71585749208941</c:v>
                </c:pt>
                <c:pt idx="20">
                  <c:v>576.86176179582151</c:v>
                </c:pt>
                <c:pt idx="21">
                  <c:v>576.2608798185579</c:v>
                </c:pt>
                <c:pt idx="22">
                  <c:v>576.86176179582151</c:v>
                </c:pt>
                <c:pt idx="23">
                  <c:v>577.66016593351094</c:v>
                </c:pt>
                <c:pt idx="24">
                  <c:v>579.13539082355237</c:v>
                </c:pt>
                <c:pt idx="25">
                  <c:v>578.88197538249779</c:v>
                </c:pt>
                <c:pt idx="26">
                  <c:v>579.58996977071331</c:v>
                </c:pt>
                <c:pt idx="27">
                  <c:v>580.10138468254956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80072"/>
        <c:axId val="231980464"/>
      </c:scatterChart>
      <c:valAx>
        <c:axId val="23198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0" i="0" u="none" strike="noStrike" baseline="0">
                    <a:solidFill>
                      <a:srgbClr val="000000"/>
                    </a:solidFill>
                    <a:latin typeface="Osaka"/>
                    <a:ea typeface="Osaka"/>
                    <a:cs typeface="Osaka"/>
                  </a:defRPr>
                </a:pPr>
                <a:r>
                  <a:rPr lang="en-US" altLang="ja-JP"/>
                  <a:t>|sin</a:t>
                </a:r>
                <a:r>
                  <a:rPr lang="el-GR" altLang="ja-JP"/>
                  <a:t>θ|</a:t>
                </a:r>
              </a:p>
            </c:rich>
          </c:tx>
          <c:layout>
            <c:manualLayout>
              <c:xMode val="edge"/>
              <c:yMode val="edge"/>
              <c:x val="0.49653635669605756"/>
              <c:y val="0.86071578668350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475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31980464"/>
        <c:crosses val="autoZero"/>
        <c:crossBetween val="midCat"/>
      </c:valAx>
      <c:valAx>
        <c:axId val="23198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475" b="0" i="0" u="none" strike="noStrike" baseline="0">
                    <a:solidFill>
                      <a:srgbClr val="000000"/>
                    </a:solidFill>
                    <a:latin typeface="Osaka"/>
                    <a:ea typeface="Osaka"/>
                    <a:cs typeface="Osaka"/>
                  </a:defRPr>
                </a:pPr>
                <a:r>
                  <a:rPr lang="el-GR" altLang="ja-JP"/>
                  <a:t>λ[</a:t>
                </a:r>
                <a:r>
                  <a:rPr lang="en-US" altLang="ja-JP"/>
                  <a:t>nm]</a:t>
                </a:r>
              </a:p>
            </c:rich>
          </c:tx>
          <c:layout>
            <c:manualLayout>
              <c:xMode val="edge"/>
              <c:yMode val="edge"/>
              <c:x val="5.0808371382852401E-2"/>
              <c:y val="0.37857208874875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475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31980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Osaka"/>
          <a:ea typeface="Osaka"/>
          <a:cs typeface="Osaka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84158415841585"/>
          <c:y val="0.12301599219524294"/>
          <c:w val="0.71287128712871284"/>
          <c:h val="0.69841337504395984"/>
        </c:manualLayout>
      </c:layout>
      <c:scatterChart>
        <c:scatterStyle val="smoothMarker"/>
        <c:varyColors val="0"/>
        <c:ser>
          <c:idx val="0"/>
          <c:order val="0"/>
          <c:tx>
            <c:v>m=+1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Sheet3!$L$12:$L$14</c:f>
              <c:numCache>
                <c:formatCode>General</c:formatCode>
                <c:ptCount val="3"/>
                <c:pt idx="0">
                  <c:v>0.26106615373351588</c:v>
                </c:pt>
                <c:pt idx="1">
                  <c:v>0.29153706016957137</c:v>
                </c:pt>
                <c:pt idx="2">
                  <c:v>0.39287218063271689</c:v>
                </c:pt>
              </c:numCache>
            </c:numRef>
          </c:xVal>
          <c:yVal>
            <c:numRef>
              <c:f>Sheet3!$K$12:$K$14</c:f>
              <c:numCache>
                <c:formatCode>General</c:formatCode>
                <c:ptCount val="3"/>
                <c:pt idx="0">
                  <c:v>434.98388261944365</c:v>
                </c:pt>
                <c:pt idx="1">
                  <c:v>485.7539767083872</c:v>
                </c:pt>
                <c:pt idx="2">
                  <c:v>654.59679112301262</c:v>
                </c:pt>
              </c:numCache>
            </c:numRef>
          </c:yVal>
          <c:smooth val="1"/>
        </c:ser>
        <c:ser>
          <c:idx val="1"/>
          <c:order val="1"/>
          <c:tx>
            <c:v>m=-1</c:v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CC"/>
              </a:solidFill>
              <a:ln>
                <a:solidFill>
                  <a:srgbClr val="FF99CC"/>
                </a:solidFill>
                <a:prstDash val="solid"/>
              </a:ln>
            </c:spPr>
          </c:marker>
          <c:xVal>
            <c:numRef>
              <c:f>Sheet3!$L$15:$L$17</c:f>
              <c:numCache>
                <c:formatCode>General</c:formatCode>
                <c:ptCount val="3"/>
                <c:pt idx="0">
                  <c:v>0.26134694315528956</c:v>
                </c:pt>
                <c:pt idx="1">
                  <c:v>0.29237170472273671</c:v>
                </c:pt>
                <c:pt idx="2">
                  <c:v>0.39447657415796528</c:v>
                </c:pt>
              </c:numCache>
            </c:numRef>
          </c:xVal>
          <c:yVal>
            <c:numRef>
              <c:f>Sheet3!$K$15:$K$17</c:f>
              <c:numCache>
                <c:formatCode>General</c:formatCode>
                <c:ptCount val="3"/>
                <c:pt idx="0">
                  <c:v>435.45172906807312</c:v>
                </c:pt>
                <c:pt idx="1">
                  <c:v>487.1446469394798</c:v>
                </c:pt>
                <c:pt idx="2">
                  <c:v>657.27000369722623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77328"/>
        <c:axId val="231978896"/>
      </c:scatterChart>
      <c:valAx>
        <c:axId val="23197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Osaka"/>
                    <a:ea typeface="Osaka"/>
                    <a:cs typeface="Osaka"/>
                  </a:defRPr>
                </a:pPr>
                <a:r>
                  <a:rPr lang="en-US" altLang="ja-JP"/>
                  <a:t>|sin</a:t>
                </a:r>
                <a:r>
                  <a:rPr lang="el-GR" altLang="ja-JP"/>
                  <a:t>θ|</a:t>
                </a:r>
              </a:p>
            </c:rich>
          </c:tx>
          <c:layout>
            <c:manualLayout>
              <c:xMode val="edge"/>
              <c:yMode val="edge"/>
              <c:x val="0.47524752475247523"/>
              <c:y val="0.90476278130694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425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31978896"/>
        <c:crosses val="autoZero"/>
        <c:crossBetween val="midCat"/>
      </c:valAx>
      <c:valAx>
        <c:axId val="23197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425" b="0" i="0" u="none" strike="noStrike" baseline="0">
                    <a:solidFill>
                      <a:srgbClr val="000000"/>
                    </a:solidFill>
                    <a:latin typeface="Osaka"/>
                    <a:ea typeface="Osaka"/>
                    <a:cs typeface="Osaka"/>
                  </a:defRPr>
                </a:pPr>
                <a:r>
                  <a:rPr lang="el-GR" altLang="ja-JP"/>
                  <a:t>λ[</a:t>
                </a:r>
                <a:r>
                  <a:rPr lang="en-US" altLang="ja-JP"/>
                  <a:t>nm]</a:t>
                </a:r>
              </a:p>
            </c:rich>
          </c:tx>
          <c:layout>
            <c:manualLayout>
              <c:xMode val="edge"/>
              <c:yMode val="edge"/>
              <c:x val="6.1881188118811881E-2"/>
              <c:y val="0.40476229690047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425" b="0" i="0" u="none" strike="noStrike" baseline="0">
                <a:solidFill>
                  <a:srgbClr val="000000"/>
                </a:solidFill>
                <a:latin typeface="Osaka"/>
                <a:ea typeface="Osaka"/>
                <a:cs typeface="Osaka"/>
              </a:defRPr>
            </a:pPr>
            <a:endParaRPr lang="ja-JP"/>
          </a:p>
        </c:txPr>
        <c:crossAx val="231977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920792079207917"/>
          <c:y val="0.50793700003197084"/>
          <c:w val="0.1707920792079208"/>
          <c:h val="0.13095250782074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Osaka"/>
              <a:ea typeface="Osaka"/>
              <a:cs typeface="Osaka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Osaka"/>
          <a:ea typeface="Osaka"/>
          <a:cs typeface="Osaka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32</xdr:row>
      <xdr:rowOff>19050</xdr:rowOff>
    </xdr:from>
    <xdr:to>
      <xdr:col>5</xdr:col>
      <xdr:colOff>12700</xdr:colOff>
      <xdr:row>42</xdr:row>
      <xdr:rowOff>146050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10</xdr:row>
      <xdr:rowOff>19050</xdr:rowOff>
    </xdr:from>
    <xdr:to>
      <xdr:col>4</xdr:col>
      <xdr:colOff>590550</xdr:colOff>
      <xdr:row>19</xdr:row>
      <xdr:rowOff>133350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sqref="A1:E42"/>
    </sheetView>
  </sheetViews>
  <sheetFormatPr defaultRowHeight="13"/>
  <cols>
    <col min="1" max="1" width="7.1796875" customWidth="1"/>
    <col min="2" max="2" width="4.453125" customWidth="1"/>
    <col min="3" max="3" width="10" customWidth="1"/>
    <col min="4" max="4" width="8.7265625" customWidth="1"/>
    <col min="5" max="11" width="9" customWidth="1"/>
    <col min="12" max="12" width="8.7265625" customWidth="1"/>
    <col min="13" max="14" width="6.26953125" customWidth="1"/>
    <col min="15" max="15" width="5.54296875" customWidth="1"/>
    <col min="16" max="16" width="10.81640625" customWidth="1"/>
  </cols>
  <sheetData>
    <row r="1" spans="1:17" ht="14">
      <c r="A1" s="9" t="s">
        <v>18</v>
      </c>
      <c r="B1" s="10" t="s">
        <v>19</v>
      </c>
      <c r="C1" s="10" t="s">
        <v>63</v>
      </c>
      <c r="D1" s="10" t="s">
        <v>64</v>
      </c>
      <c r="E1" s="10" t="s">
        <v>65</v>
      </c>
      <c r="K1" t="s">
        <v>74</v>
      </c>
      <c r="M1" t="s">
        <v>47</v>
      </c>
      <c r="O1" t="s">
        <v>46</v>
      </c>
      <c r="Q1" t="s">
        <v>48</v>
      </c>
    </row>
    <row r="2" spans="1:17">
      <c r="A2" s="11" t="s">
        <v>23</v>
      </c>
      <c r="B2" s="12" t="s">
        <v>66</v>
      </c>
      <c r="C2" s="13" t="s">
        <v>32</v>
      </c>
      <c r="D2" s="10">
        <f>SIN(Q2)</f>
        <v>0.24248634979830822</v>
      </c>
      <c r="E2" s="10">
        <f>(1/600)*1000000*D2/J2</f>
        <v>404.14391633051372</v>
      </c>
      <c r="F2">
        <f>AVERAGE(E2:E5)</f>
        <v>404.6819361608197</v>
      </c>
      <c r="G2">
        <f>E2-F$2</f>
        <v>-0.53801983030598421</v>
      </c>
      <c r="H2">
        <f>G2^2</f>
        <v>0.28946533780248007</v>
      </c>
      <c r="I2">
        <f>SUM(H2:H5)</f>
        <v>1.5607488069587501</v>
      </c>
      <c r="J2">
        <v>1</v>
      </c>
      <c r="K2">
        <f>ABS(D2)</f>
        <v>0.24248634979830822</v>
      </c>
      <c r="M2">
        <v>14</v>
      </c>
      <c r="N2">
        <f>M2/180</f>
        <v>7.7777777777777779E-2</v>
      </c>
      <c r="O2">
        <v>2</v>
      </c>
      <c r="P2">
        <f>O2/10800</f>
        <v>1.8518518518518518E-4</v>
      </c>
      <c r="Q2">
        <f>(N2+P2)*PI()</f>
        <v>0.2449278716965376</v>
      </c>
    </row>
    <row r="3" spans="1:17">
      <c r="A3" s="14"/>
      <c r="B3" s="12" t="s">
        <v>67</v>
      </c>
      <c r="C3" s="13" t="s">
        <v>33</v>
      </c>
      <c r="D3" s="10">
        <f t="shared" ref="D3:D29" si="0">SIN(Q3)</f>
        <v>0.48480962024633706</v>
      </c>
      <c r="E3" s="10">
        <f t="shared" ref="E3:E29" si="1">(1/600)*1000000*D3/J3</f>
        <v>404.00801687194758</v>
      </c>
      <c r="G3">
        <f>E3-F$2</f>
        <v>-0.67391928887212771</v>
      </c>
      <c r="H3">
        <f t="shared" ref="H3:H29" si="2">G3^2</f>
        <v>0.45416720791391429</v>
      </c>
      <c r="J3">
        <v>2</v>
      </c>
      <c r="K3">
        <f t="shared" ref="K3:K29" si="3">ABS(D3)</f>
        <v>0.48480962024633706</v>
      </c>
      <c r="M3">
        <v>29</v>
      </c>
      <c r="N3">
        <f t="shared" ref="N3:N29" si="4">M3/180</f>
        <v>0.16111111111111112</v>
      </c>
      <c r="O3">
        <v>0</v>
      </c>
      <c r="P3">
        <f t="shared" ref="P3:P29" si="5">O3/10800</f>
        <v>0</v>
      </c>
      <c r="Q3">
        <f t="shared" ref="Q3:Q29" si="6">(N3+P3)*PI()</f>
        <v>0.50614548307835561</v>
      </c>
    </row>
    <row r="4" spans="1:17">
      <c r="A4" s="14"/>
      <c r="B4" s="12" t="s">
        <v>68</v>
      </c>
      <c r="C4" s="13" t="s">
        <v>0</v>
      </c>
      <c r="D4" s="10">
        <f t="shared" si="0"/>
        <v>-0.24305072192409963</v>
      </c>
      <c r="E4" s="10">
        <f t="shared" si="1"/>
        <v>405.08453654016608</v>
      </c>
      <c r="G4">
        <f>E4-F$2</f>
        <v>0.40260037934638149</v>
      </c>
      <c r="H4">
        <f t="shared" si="2"/>
        <v>0.16208706544985027</v>
      </c>
      <c r="J4">
        <v>-1</v>
      </c>
      <c r="K4">
        <f t="shared" si="3"/>
        <v>0.24305072192409963</v>
      </c>
      <c r="M4">
        <v>-14</v>
      </c>
      <c r="N4">
        <f t="shared" si="4"/>
        <v>-7.7777777777777779E-2</v>
      </c>
      <c r="O4">
        <v>-4</v>
      </c>
      <c r="P4">
        <f t="shared" si="5"/>
        <v>-3.7037037037037035E-4</v>
      </c>
      <c r="Q4">
        <f t="shared" si="6"/>
        <v>-0.24550964811386902</v>
      </c>
    </row>
    <row r="5" spans="1:17">
      <c r="A5" s="14"/>
      <c r="B5" s="12" t="s">
        <v>69</v>
      </c>
      <c r="C5" s="13" t="s">
        <v>35</v>
      </c>
      <c r="D5" s="10">
        <f t="shared" si="0"/>
        <v>-0.48658952988078175</v>
      </c>
      <c r="E5" s="10">
        <f t="shared" si="1"/>
        <v>405.49127490065149</v>
      </c>
      <c r="G5">
        <f>E5-F$2</f>
        <v>0.80933873983178728</v>
      </c>
      <c r="H5">
        <f t="shared" si="2"/>
        <v>0.6550291957925054</v>
      </c>
      <c r="J5">
        <v>-2</v>
      </c>
      <c r="K5">
        <f t="shared" si="3"/>
        <v>0.48658952988078175</v>
      </c>
      <c r="M5">
        <v>-29</v>
      </c>
      <c r="N5">
        <f t="shared" si="4"/>
        <v>-0.16111111111111112</v>
      </c>
      <c r="O5">
        <v>-7</v>
      </c>
      <c r="P5">
        <f t="shared" si="5"/>
        <v>-6.4814814814814813E-4</v>
      </c>
      <c r="Q5">
        <f t="shared" si="6"/>
        <v>-0.50818170053901568</v>
      </c>
    </row>
    <row r="6" spans="1:17">
      <c r="A6" s="11" t="s">
        <v>22</v>
      </c>
      <c r="B6" s="12" t="s">
        <v>66</v>
      </c>
      <c r="C6" s="13" t="s">
        <v>36</v>
      </c>
      <c r="D6" s="10">
        <f t="shared" si="0"/>
        <v>0.24530738587880255</v>
      </c>
      <c r="E6" s="10">
        <f t="shared" si="1"/>
        <v>408.84564313133762</v>
      </c>
      <c r="F6">
        <f>AVERAGE(E6:E9)</f>
        <v>408.26749936271381</v>
      </c>
      <c r="G6">
        <f>E6-F$6</f>
        <v>0.57814376862381778</v>
      </c>
      <c r="H6">
        <f t="shared" si="2"/>
        <v>0.33425021719855053</v>
      </c>
      <c r="I6">
        <f>SUM(H6:H9)</f>
        <v>0.78248816977318736</v>
      </c>
      <c r="J6">
        <v>1</v>
      </c>
      <c r="K6">
        <f t="shared" si="3"/>
        <v>0.24530738587880255</v>
      </c>
      <c r="M6">
        <v>14</v>
      </c>
      <c r="N6">
        <f t="shared" si="4"/>
        <v>7.7777777777777779E-2</v>
      </c>
      <c r="O6">
        <v>12</v>
      </c>
      <c r="P6">
        <f t="shared" si="5"/>
        <v>1.1111111111111111E-3</v>
      </c>
      <c r="Q6">
        <f t="shared" si="6"/>
        <v>0.24783675378319478</v>
      </c>
    </row>
    <row r="7" spans="1:17">
      <c r="A7" s="14"/>
      <c r="B7" s="12" t="s">
        <v>67</v>
      </c>
      <c r="C7" s="13" t="s">
        <v>37</v>
      </c>
      <c r="D7" s="10">
        <f t="shared" si="0"/>
        <v>0.48988971823808708</v>
      </c>
      <c r="E7" s="10">
        <f t="shared" si="1"/>
        <v>408.24143186507257</v>
      </c>
      <c r="G7">
        <f>E7-F$6</f>
        <v>-2.6067497641236059E-2</v>
      </c>
      <c r="H7">
        <f t="shared" si="2"/>
        <v>6.7951443327584748E-4</v>
      </c>
      <c r="J7">
        <v>2</v>
      </c>
      <c r="K7">
        <f t="shared" si="3"/>
        <v>0.48988971823808708</v>
      </c>
      <c r="M7">
        <v>29</v>
      </c>
      <c r="N7">
        <f t="shared" si="4"/>
        <v>0.16111111111111112</v>
      </c>
      <c r="O7">
        <v>20</v>
      </c>
      <c r="P7">
        <f t="shared" si="5"/>
        <v>1.8518518518518519E-3</v>
      </c>
      <c r="Q7">
        <f t="shared" si="6"/>
        <v>0.51196324725167008</v>
      </c>
    </row>
    <row r="8" spans="1:17">
      <c r="A8" s="14"/>
      <c r="B8" s="12" t="s">
        <v>68</v>
      </c>
      <c r="C8" s="13" t="s">
        <v>34</v>
      </c>
      <c r="D8" s="10">
        <f t="shared" si="0"/>
        <v>-0.24502537528309054</v>
      </c>
      <c r="E8" s="10">
        <f t="shared" si="1"/>
        <v>408.37562547181761</v>
      </c>
      <c r="G8">
        <f>E8-F$6</f>
        <v>0.10812610910380727</v>
      </c>
      <c r="H8">
        <f t="shared" si="2"/>
        <v>1.1691255469928432E-2</v>
      </c>
      <c r="J8">
        <v>-1</v>
      </c>
      <c r="K8">
        <f t="shared" si="3"/>
        <v>0.24502537528309054</v>
      </c>
      <c r="M8">
        <v>-14</v>
      </c>
      <c r="N8">
        <f t="shared" si="4"/>
        <v>-7.7777777777777779E-2</v>
      </c>
      <c r="O8">
        <v>-11</v>
      </c>
      <c r="P8">
        <f t="shared" si="5"/>
        <v>-1.0185185185185184E-3</v>
      </c>
      <c r="Q8">
        <f t="shared" si="6"/>
        <v>-0.24754586557452907</v>
      </c>
    </row>
    <row r="9" spans="1:17">
      <c r="A9" s="14"/>
      <c r="B9" s="12" t="s">
        <v>69</v>
      </c>
      <c r="C9" s="13" t="s">
        <v>38</v>
      </c>
      <c r="D9" s="10">
        <f t="shared" si="0"/>
        <v>-0.48912875637915315</v>
      </c>
      <c r="E9" s="10">
        <f t="shared" si="1"/>
        <v>407.60729698262764</v>
      </c>
      <c r="G9">
        <f>E9-F$6</f>
        <v>-0.66020238008616161</v>
      </c>
      <c r="H9">
        <f t="shared" si="2"/>
        <v>0.4358671826714326</v>
      </c>
      <c r="J9">
        <v>-2</v>
      </c>
      <c r="K9">
        <f t="shared" si="3"/>
        <v>0.48912875637915315</v>
      </c>
      <c r="M9">
        <v>-29</v>
      </c>
      <c r="N9">
        <f t="shared" si="4"/>
        <v>-0.16111111111111112</v>
      </c>
      <c r="O9">
        <v>-17</v>
      </c>
      <c r="P9">
        <f t="shared" si="5"/>
        <v>-1.5740740740740741E-3</v>
      </c>
      <c r="Q9">
        <f t="shared" si="6"/>
        <v>-0.51109058262567286</v>
      </c>
    </row>
    <row r="10" spans="1:17" ht="17" customHeight="1">
      <c r="A10" s="11" t="s">
        <v>24</v>
      </c>
      <c r="B10" s="12" t="s">
        <v>70</v>
      </c>
      <c r="C10" s="13" t="s">
        <v>39</v>
      </c>
      <c r="D10" s="10">
        <f t="shared" si="0"/>
        <v>0.26134694315528956</v>
      </c>
      <c r="E10" s="10">
        <f t="shared" si="1"/>
        <v>435.57823859214926</v>
      </c>
      <c r="F10">
        <f>AVERAGE(E10:E13)</f>
        <v>435.9237037338529</v>
      </c>
      <c r="G10">
        <f>E10-F$10</f>
        <v>-0.34546514170364162</v>
      </c>
      <c r="H10">
        <f t="shared" si="2"/>
        <v>0.11934616413231719</v>
      </c>
      <c r="I10">
        <f>SUM(H10:H13)</f>
        <v>0.92732815600708651</v>
      </c>
      <c r="J10">
        <v>1</v>
      </c>
      <c r="K10">
        <f t="shared" si="3"/>
        <v>0.26134694315528956</v>
      </c>
      <c r="M10">
        <v>15</v>
      </c>
      <c r="N10">
        <f t="shared" si="4"/>
        <v>8.3333333333333329E-2</v>
      </c>
      <c r="O10">
        <v>9</v>
      </c>
      <c r="P10">
        <f t="shared" si="5"/>
        <v>8.3333333333333339E-4</v>
      </c>
      <c r="Q10">
        <f t="shared" si="6"/>
        <v>0.26441738167714091</v>
      </c>
    </row>
    <row r="11" spans="1:17" ht="17" customHeight="1">
      <c r="A11" s="14"/>
      <c r="B11" s="12" t="s">
        <v>67</v>
      </c>
      <c r="C11" s="13" t="s">
        <v>40</v>
      </c>
      <c r="D11" s="10">
        <f t="shared" si="0"/>
        <v>0.5224985647159488</v>
      </c>
      <c r="E11" s="10">
        <f t="shared" si="1"/>
        <v>435.415470596624</v>
      </c>
      <c r="G11">
        <f>E11-F$10</f>
        <v>-0.50823313722889907</v>
      </c>
      <c r="H11">
        <f t="shared" si="2"/>
        <v>0.25830092177752895</v>
      </c>
      <c r="J11">
        <v>2</v>
      </c>
      <c r="K11">
        <f t="shared" si="3"/>
        <v>0.5224985647159488</v>
      </c>
      <c r="M11">
        <v>31</v>
      </c>
      <c r="N11">
        <f t="shared" si="4"/>
        <v>0.17222222222222222</v>
      </c>
      <c r="O11">
        <v>30</v>
      </c>
      <c r="P11">
        <f t="shared" si="5"/>
        <v>2.7777777777777779E-3</v>
      </c>
      <c r="Q11">
        <f t="shared" si="6"/>
        <v>0.5497787143782138</v>
      </c>
    </row>
    <row r="12" spans="1:17" ht="17" customHeight="1">
      <c r="A12" s="14"/>
      <c r="B12" s="12" t="s">
        <v>68</v>
      </c>
      <c r="C12" s="13" t="s">
        <v>41</v>
      </c>
      <c r="D12" s="10">
        <f t="shared" si="0"/>
        <v>-0.26162771046294359</v>
      </c>
      <c r="E12" s="10">
        <f t="shared" si="1"/>
        <v>436.04618410490599</v>
      </c>
      <c r="G12">
        <f>E12-F$10</f>
        <v>0.1224803710530864</v>
      </c>
      <c r="H12">
        <f t="shared" si="2"/>
        <v>1.5001441293301726E-2</v>
      </c>
      <c r="J12">
        <v>-1</v>
      </c>
      <c r="K12">
        <f t="shared" si="3"/>
        <v>0.26162771046294359</v>
      </c>
      <c r="M12">
        <v>-15</v>
      </c>
      <c r="N12">
        <f t="shared" si="4"/>
        <v>-8.3333333333333329E-2</v>
      </c>
      <c r="O12">
        <v>-10</v>
      </c>
      <c r="P12">
        <f t="shared" si="5"/>
        <v>-9.2592592592592596E-4</v>
      </c>
      <c r="Q12">
        <f t="shared" si="6"/>
        <v>-0.26470826988580665</v>
      </c>
    </row>
    <row r="13" spans="1:17" ht="17" customHeight="1">
      <c r="A13" s="14"/>
      <c r="B13" s="12" t="s">
        <v>69</v>
      </c>
      <c r="C13" s="13" t="s">
        <v>1</v>
      </c>
      <c r="D13" s="10">
        <f t="shared" si="0"/>
        <v>-0.5239859059700791</v>
      </c>
      <c r="E13" s="10">
        <f t="shared" si="1"/>
        <v>436.65492164173259</v>
      </c>
      <c r="G13">
        <f>E13-F$10</f>
        <v>0.73121790787968166</v>
      </c>
      <c r="H13">
        <f t="shared" si="2"/>
        <v>0.5346796288039386</v>
      </c>
      <c r="J13">
        <v>-2</v>
      </c>
      <c r="K13">
        <f t="shared" si="3"/>
        <v>0.5239859059700791</v>
      </c>
      <c r="M13">
        <v>-31</v>
      </c>
      <c r="N13">
        <f t="shared" si="4"/>
        <v>-0.17222222222222222</v>
      </c>
      <c r="O13">
        <v>-36</v>
      </c>
      <c r="P13">
        <f t="shared" si="5"/>
        <v>-3.3333333333333335E-3</v>
      </c>
      <c r="Q13">
        <f t="shared" si="6"/>
        <v>-0.55152404363020813</v>
      </c>
    </row>
    <row r="14" spans="1:17">
      <c r="A14" s="11" t="s">
        <v>25</v>
      </c>
      <c r="B14" s="12" t="s">
        <v>71</v>
      </c>
      <c r="C14" s="13" t="s">
        <v>42</v>
      </c>
      <c r="D14" s="10">
        <f t="shared" si="0"/>
        <v>0.29515224160909387</v>
      </c>
      <c r="E14" s="10">
        <f t="shared" si="1"/>
        <v>491.92040268182313</v>
      </c>
      <c r="F14">
        <f>AVERAGE(E14:E17)</f>
        <v>491.72129058045857</v>
      </c>
      <c r="G14">
        <f>E14-F$14</f>
        <v>0.19911210136456248</v>
      </c>
      <c r="H14">
        <f t="shared" si="2"/>
        <v>3.9645628909811804E-2</v>
      </c>
      <c r="I14">
        <f>SUM(H14:H17)</f>
        <v>1.3285369214326308</v>
      </c>
      <c r="J14">
        <v>1</v>
      </c>
      <c r="K14">
        <f t="shared" si="3"/>
        <v>0.29515224160909387</v>
      </c>
      <c r="M14">
        <v>17</v>
      </c>
      <c r="N14">
        <f t="shared" si="4"/>
        <v>9.4444444444444442E-2</v>
      </c>
      <c r="O14">
        <v>10</v>
      </c>
      <c r="P14">
        <f t="shared" si="5"/>
        <v>9.2592592592592596E-4</v>
      </c>
      <c r="Q14">
        <f t="shared" si="6"/>
        <v>0.29961485492569323</v>
      </c>
    </row>
    <row r="15" spans="1:17">
      <c r="A15" s="14"/>
      <c r="B15" s="12" t="s">
        <v>67</v>
      </c>
      <c r="C15" s="13" t="s">
        <v>2</v>
      </c>
      <c r="D15" s="10">
        <f t="shared" si="0"/>
        <v>0.58896129769900507</v>
      </c>
      <c r="E15" s="10">
        <f t="shared" si="1"/>
        <v>490.80108141583759</v>
      </c>
      <c r="G15">
        <f>E15-F$14</f>
        <v>-0.92020916462098512</v>
      </c>
      <c r="H15">
        <f t="shared" si="2"/>
        <v>0.84678490665245132</v>
      </c>
      <c r="J15">
        <v>2</v>
      </c>
      <c r="K15">
        <f t="shared" si="3"/>
        <v>0.58896129769900507</v>
      </c>
      <c r="M15">
        <v>36</v>
      </c>
      <c r="N15">
        <f t="shared" si="4"/>
        <v>0.2</v>
      </c>
      <c r="O15">
        <v>5</v>
      </c>
      <c r="P15">
        <f t="shared" si="5"/>
        <v>4.6296296296296298E-4</v>
      </c>
      <c r="Q15">
        <f t="shared" si="6"/>
        <v>0.62977297176128733</v>
      </c>
    </row>
    <row r="16" spans="1:17">
      <c r="A16" s="14"/>
      <c r="B16" s="12" t="s">
        <v>68</v>
      </c>
      <c r="C16" s="13" t="s">
        <v>50</v>
      </c>
      <c r="D16" s="10">
        <f t="shared" si="0"/>
        <v>-0.29543015832562192</v>
      </c>
      <c r="E16" s="10">
        <f t="shared" si="1"/>
        <v>492.3835972093699</v>
      </c>
      <c r="G16">
        <f>E16-F$14</f>
        <v>0.66230662891132397</v>
      </c>
      <c r="H16">
        <f t="shared" si="2"/>
        <v>0.43865007069988221</v>
      </c>
      <c r="J16">
        <v>-1</v>
      </c>
      <c r="K16">
        <f t="shared" si="3"/>
        <v>0.29543015832562192</v>
      </c>
      <c r="M16">
        <v>-17</v>
      </c>
      <c r="N16">
        <f t="shared" si="4"/>
        <v>-9.4444444444444442E-2</v>
      </c>
      <c r="O16">
        <v>-11</v>
      </c>
      <c r="P16">
        <f t="shared" si="5"/>
        <v>-1.0185185185185184E-3</v>
      </c>
      <c r="Q16">
        <f t="shared" si="6"/>
        <v>-0.29990574313435892</v>
      </c>
    </row>
    <row r="17" spans="1:17">
      <c r="A17" s="15"/>
      <c r="B17" s="12" t="s">
        <v>69</v>
      </c>
      <c r="C17" s="13" t="s">
        <v>49</v>
      </c>
      <c r="D17" s="10">
        <f t="shared" si="0"/>
        <v>-0.59013609721776439</v>
      </c>
      <c r="E17" s="10">
        <f t="shared" si="1"/>
        <v>491.78008101480367</v>
      </c>
      <c r="G17">
        <f>E17-F$14</f>
        <v>5.8790434345098674E-2</v>
      </c>
      <c r="H17">
        <f t="shared" si="2"/>
        <v>3.4563151704853578E-3</v>
      </c>
      <c r="J17">
        <v>-2</v>
      </c>
      <c r="K17">
        <f t="shared" si="3"/>
        <v>0.59013609721776439</v>
      </c>
      <c r="M17">
        <v>-36</v>
      </c>
      <c r="N17">
        <f t="shared" si="4"/>
        <v>-0.2</v>
      </c>
      <c r="O17">
        <v>-10</v>
      </c>
      <c r="P17">
        <f t="shared" si="5"/>
        <v>-9.2592592592592596E-4</v>
      </c>
      <c r="Q17">
        <f t="shared" si="6"/>
        <v>-0.63122741280461581</v>
      </c>
    </row>
    <row r="18" spans="1:17">
      <c r="A18" s="14" t="s">
        <v>26</v>
      </c>
      <c r="B18" s="12" t="s">
        <v>72</v>
      </c>
      <c r="C18" s="13" t="s">
        <v>52</v>
      </c>
      <c r="D18" s="10">
        <f t="shared" si="0"/>
        <v>0.32749275962763896</v>
      </c>
      <c r="E18" s="10">
        <f t="shared" si="1"/>
        <v>545.82126604606492</v>
      </c>
      <c r="F18">
        <f>AVERAGE(E18:E21)</f>
        <v>545.97097735108036</v>
      </c>
      <c r="G18">
        <f>E18-F$18</f>
        <v>-0.14971130501544394</v>
      </c>
      <c r="H18">
        <f t="shared" si="2"/>
        <v>2.2413474849427292E-2</v>
      </c>
      <c r="I18">
        <f>SUM(H18:H21)</f>
        <v>1.4886703744148293</v>
      </c>
      <c r="J18">
        <v>1</v>
      </c>
      <c r="K18">
        <f t="shared" si="3"/>
        <v>0.32749275962763896</v>
      </c>
      <c r="M18">
        <v>19</v>
      </c>
      <c r="N18">
        <f t="shared" si="4"/>
        <v>0.10555555555555556</v>
      </c>
      <c r="O18">
        <v>7</v>
      </c>
      <c r="P18">
        <f t="shared" si="5"/>
        <v>6.4814814814814813E-4</v>
      </c>
      <c r="Q18">
        <f t="shared" si="6"/>
        <v>0.33364877533958265</v>
      </c>
    </row>
    <row r="19" spans="1:17">
      <c r="A19" s="14"/>
      <c r="B19" s="12" t="s">
        <v>67</v>
      </c>
      <c r="C19" s="13" t="s">
        <v>54</v>
      </c>
      <c r="D19" s="10">
        <f t="shared" si="0"/>
        <v>0.6540809579092739</v>
      </c>
      <c r="E19" s="10">
        <f t="shared" si="1"/>
        <v>545.06746492439493</v>
      </c>
      <c r="G19">
        <f>E19-F$18</f>
        <v>-0.90351242668543819</v>
      </c>
      <c r="H19">
        <f t="shared" si="2"/>
        <v>0.81633470517500928</v>
      </c>
      <c r="J19">
        <v>2</v>
      </c>
      <c r="K19">
        <f t="shared" si="3"/>
        <v>0.6540809579092739</v>
      </c>
      <c r="M19">
        <v>40</v>
      </c>
      <c r="N19">
        <f t="shared" si="4"/>
        <v>0.22222222222222221</v>
      </c>
      <c r="O19">
        <v>51</v>
      </c>
      <c r="P19">
        <f t="shared" si="5"/>
        <v>4.7222222222222223E-3</v>
      </c>
      <c r="Q19">
        <f t="shared" si="6"/>
        <v>0.71296699943968356</v>
      </c>
    </row>
    <row r="20" spans="1:17">
      <c r="A20" s="14"/>
      <c r="B20" s="12" t="s">
        <v>68</v>
      </c>
      <c r="C20" s="13" t="s">
        <v>53</v>
      </c>
      <c r="D20" s="10">
        <f t="shared" si="0"/>
        <v>-0.32776759256506333</v>
      </c>
      <c r="E20" s="10">
        <f t="shared" si="1"/>
        <v>546.2793209417722</v>
      </c>
      <c r="G20">
        <f>E20-F$18</f>
        <v>0.30834359069183392</v>
      </c>
      <c r="H20">
        <f t="shared" si="2"/>
        <v>9.5075769920733216E-2</v>
      </c>
      <c r="J20">
        <v>-1</v>
      </c>
      <c r="K20">
        <f t="shared" si="3"/>
        <v>0.32776759256506333</v>
      </c>
      <c r="M20">
        <v>-19</v>
      </c>
      <c r="N20">
        <f t="shared" si="4"/>
        <v>-0.10555555555555556</v>
      </c>
      <c r="O20">
        <v>-8</v>
      </c>
      <c r="P20">
        <f t="shared" si="5"/>
        <v>-7.407407407407407E-4</v>
      </c>
      <c r="Q20">
        <f t="shared" si="6"/>
        <v>-0.33393966354824839</v>
      </c>
    </row>
    <row r="21" spans="1:17">
      <c r="A21" s="15"/>
      <c r="B21" s="12" t="s">
        <v>69</v>
      </c>
      <c r="C21" s="13" t="s">
        <v>51</v>
      </c>
      <c r="D21" s="10">
        <f t="shared" si="0"/>
        <v>-0.65605902899050728</v>
      </c>
      <c r="E21" s="10">
        <f t="shared" si="1"/>
        <v>546.71585749208941</v>
      </c>
      <c r="G21">
        <f>E21-F$18</f>
        <v>0.7448801410090482</v>
      </c>
      <c r="H21">
        <f t="shared" si="2"/>
        <v>0.55484642446965948</v>
      </c>
      <c r="J21">
        <v>-2</v>
      </c>
      <c r="K21">
        <f t="shared" si="3"/>
        <v>0.65605902899050728</v>
      </c>
      <c r="M21">
        <v>-41</v>
      </c>
      <c r="N21">
        <f t="shared" si="4"/>
        <v>-0.22777777777777777</v>
      </c>
      <c r="O21">
        <v>0</v>
      </c>
      <c r="P21">
        <f t="shared" si="5"/>
        <v>0</v>
      </c>
      <c r="Q21">
        <f t="shared" si="6"/>
        <v>-0.71558499331767511</v>
      </c>
    </row>
    <row r="22" spans="1:17">
      <c r="A22" s="14" t="s">
        <v>27</v>
      </c>
      <c r="B22" s="12" t="s">
        <v>73</v>
      </c>
      <c r="C22" s="13" t="s">
        <v>43</v>
      </c>
      <c r="D22" s="10">
        <f t="shared" si="0"/>
        <v>0.34611705707749291</v>
      </c>
      <c r="E22" s="10">
        <f t="shared" si="1"/>
        <v>576.86176179582151</v>
      </c>
      <c r="F22">
        <f>AVERAGE(E22:E25)</f>
        <v>576.91114233592805</v>
      </c>
      <c r="G22">
        <f>E22-F$22</f>
        <v>-4.9380540106540138E-2</v>
      </c>
      <c r="H22">
        <f t="shared" si="2"/>
        <v>2.438437741213619E-3</v>
      </c>
      <c r="I22">
        <f>SUM(H22:H25)</f>
        <v>0.98875456671501061</v>
      </c>
      <c r="J22">
        <v>1</v>
      </c>
      <c r="K22">
        <f t="shared" si="3"/>
        <v>0.34611705707749291</v>
      </c>
      <c r="M22">
        <v>20</v>
      </c>
      <c r="N22">
        <f t="shared" si="4"/>
        <v>0.1111111111111111</v>
      </c>
      <c r="O22">
        <v>15</v>
      </c>
      <c r="P22">
        <f t="shared" si="5"/>
        <v>1.3888888888888889E-3</v>
      </c>
      <c r="Q22">
        <f t="shared" si="6"/>
        <v>0.35342917352885167</v>
      </c>
    </row>
    <row r="23" spans="1:17">
      <c r="A23" s="14"/>
      <c r="B23" s="12" t="s">
        <v>67</v>
      </c>
      <c r="C23" s="13" t="s">
        <v>56</v>
      </c>
      <c r="D23" s="10">
        <f t="shared" si="0"/>
        <v>0.6915130557822694</v>
      </c>
      <c r="E23" s="10">
        <f t="shared" si="1"/>
        <v>576.2608798185579</v>
      </c>
      <c r="G23">
        <f>E23-F$22</f>
        <v>-0.65026251737015173</v>
      </c>
      <c r="H23">
        <f t="shared" si="2"/>
        <v>0.42284134149656688</v>
      </c>
      <c r="J23">
        <v>2</v>
      </c>
      <c r="K23">
        <f t="shared" si="3"/>
        <v>0.6915130557822694</v>
      </c>
      <c r="M23">
        <v>43</v>
      </c>
      <c r="N23">
        <f t="shared" si="4"/>
        <v>0.2388888888888889</v>
      </c>
      <c r="O23">
        <v>45</v>
      </c>
      <c r="P23">
        <f t="shared" si="5"/>
        <v>4.1666666666666666E-3</v>
      </c>
      <c r="Q23">
        <f t="shared" si="6"/>
        <v>0.76358154774751918</v>
      </c>
    </row>
    <row r="24" spans="1:17">
      <c r="A24" s="14"/>
      <c r="B24" s="12" t="s">
        <v>68</v>
      </c>
      <c r="C24" s="13" t="s">
        <v>44</v>
      </c>
      <c r="D24" s="10">
        <f t="shared" si="0"/>
        <v>-0.34611705707749291</v>
      </c>
      <c r="E24" s="10">
        <f t="shared" si="1"/>
        <v>576.86176179582151</v>
      </c>
      <c r="G24">
        <f>E24-F$22</f>
        <v>-4.9380540106540138E-2</v>
      </c>
      <c r="H24">
        <f t="shared" si="2"/>
        <v>2.438437741213619E-3</v>
      </c>
      <c r="J24">
        <v>-1</v>
      </c>
      <c r="K24">
        <f t="shared" si="3"/>
        <v>0.34611705707749291</v>
      </c>
      <c r="M24">
        <v>-20</v>
      </c>
      <c r="N24">
        <f t="shared" si="4"/>
        <v>-0.1111111111111111</v>
      </c>
      <c r="O24">
        <v>-15</v>
      </c>
      <c r="P24">
        <f t="shared" si="5"/>
        <v>-1.3888888888888889E-3</v>
      </c>
      <c r="Q24">
        <f t="shared" si="6"/>
        <v>-0.35342917352885167</v>
      </c>
    </row>
    <row r="25" spans="1:17">
      <c r="A25" s="15"/>
      <c r="B25" s="12" t="s">
        <v>69</v>
      </c>
      <c r="C25" s="13" t="s">
        <v>55</v>
      </c>
      <c r="D25" s="10">
        <f t="shared" si="0"/>
        <v>-0.69319219912021313</v>
      </c>
      <c r="E25" s="10">
        <f t="shared" si="1"/>
        <v>577.66016593351094</v>
      </c>
      <c r="G25">
        <f>E25-F$22</f>
        <v>0.74902359758289094</v>
      </c>
      <c r="H25">
        <f t="shared" si="2"/>
        <v>0.56103634973601657</v>
      </c>
      <c r="J25">
        <v>-2</v>
      </c>
      <c r="K25">
        <f t="shared" si="3"/>
        <v>0.69319219912021313</v>
      </c>
      <c r="M25">
        <v>-43</v>
      </c>
      <c r="N25">
        <f>M25/180</f>
        <v>-0.2388888888888889</v>
      </c>
      <c r="O25">
        <v>-53</v>
      </c>
      <c r="P25">
        <f>O25/10800</f>
        <v>-4.9074074074074072E-3</v>
      </c>
      <c r="Q25">
        <f>(N25+P25)*PI()</f>
        <v>-0.765908653416845</v>
      </c>
    </row>
    <row r="26" spans="1:17">
      <c r="A26" s="14" t="s">
        <v>27</v>
      </c>
      <c r="B26" s="12" t="s">
        <v>73</v>
      </c>
      <c r="C26" s="13" t="s">
        <v>45</v>
      </c>
      <c r="D26" s="10">
        <f t="shared" si="0"/>
        <v>0.34748123449413137</v>
      </c>
      <c r="E26" s="10">
        <f t="shared" si="1"/>
        <v>579.13539082355237</v>
      </c>
      <c r="F26">
        <f>AVERAGE(E26:E29)</f>
        <v>579.4271801648282</v>
      </c>
      <c r="G26">
        <f>E26-F$26</f>
        <v>-0.29178934127583034</v>
      </c>
      <c r="H26">
        <f t="shared" si="2"/>
        <v>8.5141019682182989E-2</v>
      </c>
      <c r="I26">
        <f>SUM(H26:H29)</f>
        <v>0.86344146185826509</v>
      </c>
      <c r="J26">
        <v>1</v>
      </c>
      <c r="K26">
        <f t="shared" si="3"/>
        <v>0.34748123449413137</v>
      </c>
      <c r="M26">
        <v>20</v>
      </c>
      <c r="N26">
        <f t="shared" si="4"/>
        <v>0.1111111111111111</v>
      </c>
      <c r="O26">
        <v>20</v>
      </c>
      <c r="P26">
        <f t="shared" si="5"/>
        <v>1.8518518518518519E-3</v>
      </c>
      <c r="Q26">
        <f t="shared" si="6"/>
        <v>0.35488361457218032</v>
      </c>
    </row>
    <row r="27" spans="1:17">
      <c r="A27" s="14"/>
      <c r="B27" s="12" t="s">
        <v>67</v>
      </c>
      <c r="C27" s="13" t="s">
        <v>59</v>
      </c>
      <c r="D27" s="10">
        <f t="shared" si="0"/>
        <v>0.69465837045899725</v>
      </c>
      <c r="E27" s="10">
        <f t="shared" si="1"/>
        <v>578.88197538249779</v>
      </c>
      <c r="G27">
        <f>E27-F$26</f>
        <v>-0.54520478233041558</v>
      </c>
      <c r="H27">
        <f t="shared" si="2"/>
        <v>0.29724825467595584</v>
      </c>
      <c r="J27">
        <v>2</v>
      </c>
      <c r="K27">
        <f t="shared" si="3"/>
        <v>0.69465837045899725</v>
      </c>
      <c r="M27">
        <v>44</v>
      </c>
      <c r="N27">
        <f t="shared" si="4"/>
        <v>0.24444444444444444</v>
      </c>
      <c r="O27">
        <v>0</v>
      </c>
      <c r="P27">
        <f t="shared" si="5"/>
        <v>0</v>
      </c>
      <c r="Q27">
        <f t="shared" si="6"/>
        <v>0.76794487087750496</v>
      </c>
    </row>
    <row r="28" spans="1:17">
      <c r="A28" s="14"/>
      <c r="B28" s="12" t="s">
        <v>68</v>
      </c>
      <c r="C28" s="13" t="s">
        <v>58</v>
      </c>
      <c r="D28" s="10">
        <f t="shared" si="0"/>
        <v>-0.34775398186242795</v>
      </c>
      <c r="E28" s="10">
        <f t="shared" si="1"/>
        <v>579.58996977071331</v>
      </c>
      <c r="G28">
        <f>E28-F$26</f>
        <v>0.16278960588510927</v>
      </c>
      <c r="H28">
        <f t="shared" si="2"/>
        <v>2.6500455784229202E-2</v>
      </c>
      <c r="J28">
        <v>-1</v>
      </c>
      <c r="K28">
        <f t="shared" si="3"/>
        <v>0.34775398186242795</v>
      </c>
      <c r="M28">
        <v>-20</v>
      </c>
      <c r="N28">
        <f t="shared" si="4"/>
        <v>-0.1111111111111111</v>
      </c>
      <c r="O28">
        <v>-21</v>
      </c>
      <c r="P28">
        <f t="shared" si="5"/>
        <v>-1.9444444444444444E-3</v>
      </c>
      <c r="Q28">
        <f t="shared" si="6"/>
        <v>-0.35517450278084606</v>
      </c>
    </row>
    <row r="29" spans="1:17">
      <c r="A29" s="15"/>
      <c r="B29" s="12" t="s">
        <v>69</v>
      </c>
      <c r="C29" s="13" t="s">
        <v>57</v>
      </c>
      <c r="D29" s="10">
        <f t="shared" si="0"/>
        <v>-0.69612166161905942</v>
      </c>
      <c r="E29" s="10">
        <f t="shared" si="1"/>
        <v>580.10138468254956</v>
      </c>
      <c r="G29">
        <f>E29-F$26</f>
        <v>0.67420451772136403</v>
      </c>
      <c r="H29">
        <f t="shared" si="2"/>
        <v>0.45455173171589708</v>
      </c>
      <c r="J29">
        <v>-2</v>
      </c>
      <c r="K29">
        <f t="shared" si="3"/>
        <v>0.69612166161905942</v>
      </c>
      <c r="M29">
        <v>-44</v>
      </c>
      <c r="N29">
        <f t="shared" si="4"/>
        <v>-0.24444444444444444</v>
      </c>
      <c r="O29">
        <v>-7</v>
      </c>
      <c r="P29">
        <f t="shared" si="5"/>
        <v>-6.4814814814814813E-4</v>
      </c>
      <c r="Q29">
        <f t="shared" si="6"/>
        <v>-0.76998108833816503</v>
      </c>
    </row>
  </sheetData>
  <phoneticPr fontId="1"/>
  <pageMargins left="2.04" right="0.78740157480314965" top="0.64" bottom="0.84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F1" sqref="F1:H29"/>
    </sheetView>
  </sheetViews>
  <sheetFormatPr defaultRowHeight="13"/>
  <cols>
    <col min="1" max="1" width="7" customWidth="1"/>
    <col min="2" max="2" width="4.54296875" customWidth="1"/>
    <col min="3" max="4" width="8.7265625" customWidth="1"/>
    <col min="5" max="5" width="9.54296875" customWidth="1"/>
    <col min="6" max="9" width="8.7265625" customWidth="1"/>
    <col min="10" max="10" width="9" customWidth="1"/>
  </cols>
  <sheetData>
    <row r="1" spans="1:16">
      <c r="A1" s="1" t="s">
        <v>18</v>
      </c>
      <c r="B1" s="1" t="s">
        <v>19</v>
      </c>
      <c r="C1" s="1" t="s">
        <v>20</v>
      </c>
      <c r="D1" s="1" t="s">
        <v>21</v>
      </c>
      <c r="E1" s="5" t="s">
        <v>3</v>
      </c>
      <c r="F1" s="1" t="s">
        <v>4</v>
      </c>
      <c r="G1" s="1"/>
      <c r="H1" s="1"/>
      <c r="L1" t="s">
        <v>47</v>
      </c>
      <c r="N1" t="s">
        <v>46</v>
      </c>
      <c r="P1" t="s">
        <v>48</v>
      </c>
    </row>
    <row r="2" spans="1:16">
      <c r="A2" s="5" t="s">
        <v>23</v>
      </c>
      <c r="B2" s="3" t="s">
        <v>28</v>
      </c>
      <c r="C2" s="2" t="s">
        <v>32</v>
      </c>
      <c r="D2" s="16">
        <f>SIN(P2)</f>
        <v>0.24248634979830822</v>
      </c>
      <c r="E2" s="5">
        <v>404.65629999999999</v>
      </c>
      <c r="F2" s="1">
        <f>E$2*J2/D2</f>
        <v>1668.7797079570835</v>
      </c>
      <c r="G2" s="1">
        <f>F2-F$30</f>
        <v>2.5971086475810807</v>
      </c>
      <c r="H2" s="1">
        <f>G2^2</f>
        <v>6.7449733273404302</v>
      </c>
      <c r="J2">
        <v>1</v>
      </c>
      <c r="L2">
        <v>14</v>
      </c>
      <c r="M2">
        <f>L2/180</f>
        <v>7.7777777777777779E-2</v>
      </c>
      <c r="N2">
        <v>2</v>
      </c>
      <c r="O2">
        <f>N2/10800</f>
        <v>1.8518518518518518E-4</v>
      </c>
      <c r="P2">
        <f>(M2+O2)*PI()</f>
        <v>0.2449278716965376</v>
      </c>
    </row>
    <row r="3" spans="1:16">
      <c r="A3" s="6"/>
      <c r="B3" s="3" t="s">
        <v>29</v>
      </c>
      <c r="C3" s="2" t="s">
        <v>33</v>
      </c>
      <c r="D3" s="16">
        <f t="shared" ref="D3:D29" si="0">SIN(P3)</f>
        <v>0.48480962024633706</v>
      </c>
      <c r="E3" s="6"/>
      <c r="F3" s="1">
        <f>E$2*J3/D3</f>
        <v>1669.3410489436646</v>
      </c>
      <c r="G3" s="1">
        <f t="shared" ref="G3:G29" si="1">F3-F$30</f>
        <v>3.1584496341622526</v>
      </c>
      <c r="H3" s="1">
        <f t="shared" ref="H3:H28" si="2">G3^2</f>
        <v>9.9758040915396666</v>
      </c>
      <c r="J3">
        <v>2</v>
      </c>
      <c r="L3">
        <v>29</v>
      </c>
      <c r="M3">
        <f t="shared" ref="M3:M29" si="3">L3/180</f>
        <v>0.16111111111111112</v>
      </c>
      <c r="N3">
        <v>0</v>
      </c>
      <c r="O3">
        <f t="shared" ref="O3:O29" si="4">N3/10800</f>
        <v>0</v>
      </c>
      <c r="P3">
        <f t="shared" ref="P3:P29" si="5">(M3+O3)*PI()</f>
        <v>0.50614548307835561</v>
      </c>
    </row>
    <row r="4" spans="1:16">
      <c r="A4" s="6"/>
      <c r="B4" s="3" t="s">
        <v>30</v>
      </c>
      <c r="C4" s="2" t="s">
        <v>0</v>
      </c>
      <c r="D4" s="16">
        <f t="shared" si="0"/>
        <v>-0.24305072192409963</v>
      </c>
      <c r="E4" s="6"/>
      <c r="F4" s="1">
        <f>E$2*J4/D4</f>
        <v>1664.9047441478774</v>
      </c>
      <c r="G4" s="1">
        <f t="shared" si="1"/>
        <v>-1.2778551616249842</v>
      </c>
      <c r="H4" s="1">
        <f t="shared" si="2"/>
        <v>1.6329138140916146</v>
      </c>
      <c r="J4">
        <v>-1</v>
      </c>
      <c r="L4">
        <v>-14</v>
      </c>
      <c r="M4">
        <f t="shared" si="3"/>
        <v>-7.7777777777777779E-2</v>
      </c>
      <c r="N4">
        <v>-4</v>
      </c>
      <c r="O4">
        <f t="shared" si="4"/>
        <v>-3.7037037037037035E-4</v>
      </c>
      <c r="P4">
        <f t="shared" si="5"/>
        <v>-0.24550964811386902</v>
      </c>
    </row>
    <row r="5" spans="1:16">
      <c r="A5" s="6"/>
      <c r="B5" s="3" t="s">
        <v>31</v>
      </c>
      <c r="C5" s="2" t="s">
        <v>35</v>
      </c>
      <c r="D5" s="16">
        <f t="shared" si="0"/>
        <v>-0.48658952988078175</v>
      </c>
      <c r="E5" s="6"/>
      <c r="F5" s="1">
        <f>E$2*J5/D5</f>
        <v>1663.2347190008136</v>
      </c>
      <c r="G5" s="1">
        <f t="shared" si="1"/>
        <v>-2.9478803086888092</v>
      </c>
      <c r="H5" s="1">
        <f t="shared" si="2"/>
        <v>8.6899983143552291</v>
      </c>
      <c r="J5">
        <v>-2</v>
      </c>
      <c r="L5">
        <v>-29</v>
      </c>
      <c r="M5">
        <f t="shared" si="3"/>
        <v>-0.16111111111111112</v>
      </c>
      <c r="N5">
        <v>-7</v>
      </c>
      <c r="O5">
        <f t="shared" si="4"/>
        <v>-6.4814814814814813E-4</v>
      </c>
      <c r="P5">
        <f t="shared" si="5"/>
        <v>-0.50818170053901568</v>
      </c>
    </row>
    <row r="6" spans="1:16">
      <c r="A6" s="5" t="s">
        <v>22</v>
      </c>
      <c r="B6" s="3" t="s">
        <v>28</v>
      </c>
      <c r="C6" s="2" t="s">
        <v>36</v>
      </c>
      <c r="D6" s="16">
        <f t="shared" si="0"/>
        <v>0.24530738587880255</v>
      </c>
      <c r="E6" s="5">
        <v>407.78314</v>
      </c>
      <c r="F6" s="1">
        <f>E$6*J6/D6</f>
        <v>1662.3353534143926</v>
      </c>
      <c r="G6" s="1">
        <f t="shared" si="1"/>
        <v>-3.8472458951098361</v>
      </c>
      <c r="H6" s="1">
        <f t="shared" si="2"/>
        <v>14.801300977439483</v>
      </c>
      <c r="J6">
        <v>1</v>
      </c>
      <c r="L6">
        <v>14</v>
      </c>
      <c r="M6">
        <f t="shared" si="3"/>
        <v>7.7777777777777779E-2</v>
      </c>
      <c r="N6">
        <v>12</v>
      </c>
      <c r="O6">
        <f t="shared" si="4"/>
        <v>1.1111111111111111E-3</v>
      </c>
      <c r="P6">
        <f t="shared" si="5"/>
        <v>0.24783675378319478</v>
      </c>
    </row>
    <row r="7" spans="1:16">
      <c r="A7" s="6"/>
      <c r="B7" s="3" t="s">
        <v>29</v>
      </c>
      <c r="C7" s="2" t="s">
        <v>37</v>
      </c>
      <c r="D7" s="16">
        <f t="shared" si="0"/>
        <v>0.48988971823808708</v>
      </c>
      <c r="E7" s="6"/>
      <c r="F7" s="1">
        <f>E$6*J7/D7</f>
        <v>1664.7956665292445</v>
      </c>
      <c r="G7" s="1">
        <f t="shared" si="1"/>
        <v>-1.3869327802578937</v>
      </c>
      <c r="H7" s="1">
        <f t="shared" si="2"/>
        <v>1.9235825369538908</v>
      </c>
      <c r="J7">
        <v>2</v>
      </c>
      <c r="L7">
        <v>29</v>
      </c>
      <c r="M7">
        <f t="shared" si="3"/>
        <v>0.16111111111111112</v>
      </c>
      <c r="N7">
        <v>20</v>
      </c>
      <c r="O7">
        <f t="shared" si="4"/>
        <v>1.8518518518518519E-3</v>
      </c>
      <c r="P7">
        <f t="shared" si="5"/>
        <v>0.51196324725167008</v>
      </c>
    </row>
    <row r="8" spans="1:16">
      <c r="A8" s="6"/>
      <c r="B8" s="3" t="s">
        <v>30</v>
      </c>
      <c r="C8" s="2" t="s">
        <v>34</v>
      </c>
      <c r="D8" s="16">
        <f t="shared" si="0"/>
        <v>-0.24502537528309054</v>
      </c>
      <c r="E8" s="6"/>
      <c r="F8" s="1">
        <f>E$6*J8/D8</f>
        <v>1664.2486090629061</v>
      </c>
      <c r="G8" s="1">
        <f t="shared" si="1"/>
        <v>-1.933990246596295</v>
      </c>
      <c r="H8" s="1">
        <f t="shared" si="2"/>
        <v>3.7403182739295979</v>
      </c>
      <c r="J8">
        <v>-1</v>
      </c>
      <c r="L8">
        <v>-14</v>
      </c>
      <c r="M8">
        <f t="shared" si="3"/>
        <v>-7.7777777777777779E-2</v>
      </c>
      <c r="N8">
        <v>-11</v>
      </c>
      <c r="O8">
        <f t="shared" si="4"/>
        <v>-1.0185185185185184E-3</v>
      </c>
      <c r="P8">
        <f t="shared" si="5"/>
        <v>-0.24754586557452907</v>
      </c>
    </row>
    <row r="9" spans="1:16">
      <c r="A9" s="6"/>
      <c r="B9" s="3" t="s">
        <v>31</v>
      </c>
      <c r="C9" s="2" t="s">
        <v>38</v>
      </c>
      <c r="D9" s="16">
        <f t="shared" si="0"/>
        <v>-0.48912875637915315</v>
      </c>
      <c r="E9" s="6"/>
      <c r="F9" s="1">
        <f>E$6*J9/D9</f>
        <v>1667.3856716937851</v>
      </c>
      <c r="G9" s="1">
        <f t="shared" si="1"/>
        <v>1.2030723842826774</v>
      </c>
      <c r="H9" s="1">
        <f t="shared" si="2"/>
        <v>1.4473831618236062</v>
      </c>
      <c r="J9">
        <v>-2</v>
      </c>
      <c r="L9">
        <v>-29</v>
      </c>
      <c r="M9">
        <f t="shared" si="3"/>
        <v>-0.16111111111111112</v>
      </c>
      <c r="N9">
        <v>-17</v>
      </c>
      <c r="O9">
        <f t="shared" si="4"/>
        <v>-1.5740740740740741E-3</v>
      </c>
      <c r="P9">
        <f t="shared" si="5"/>
        <v>-0.51109058262567286</v>
      </c>
    </row>
    <row r="10" spans="1:16">
      <c r="A10" s="5" t="s">
        <v>24</v>
      </c>
      <c r="B10" s="3" t="s">
        <v>28</v>
      </c>
      <c r="C10" s="2" t="s">
        <v>39</v>
      </c>
      <c r="D10" s="16">
        <f t="shared" si="0"/>
        <v>0.26134694315528956</v>
      </c>
      <c r="E10" s="5">
        <v>435.83276999999998</v>
      </c>
      <c r="F10" s="1">
        <f>E$10*J10/D10</f>
        <v>1667.6405881703113</v>
      </c>
      <c r="G10" s="1">
        <f t="shared" si="1"/>
        <v>1.4579888608088822</v>
      </c>
      <c r="H10" s="1">
        <f t="shared" si="2"/>
        <v>2.1257315182427821</v>
      </c>
      <c r="J10">
        <v>1</v>
      </c>
      <c r="L10">
        <v>15</v>
      </c>
      <c r="M10">
        <f t="shared" si="3"/>
        <v>8.3333333333333329E-2</v>
      </c>
      <c r="N10">
        <v>9</v>
      </c>
      <c r="O10">
        <f t="shared" si="4"/>
        <v>8.3333333333333339E-4</v>
      </c>
      <c r="P10">
        <f t="shared" si="5"/>
        <v>0.26441738167714091</v>
      </c>
    </row>
    <row r="11" spans="1:16">
      <c r="A11" s="6"/>
      <c r="B11" s="3" t="s">
        <v>29</v>
      </c>
      <c r="C11" s="2" t="s">
        <v>40</v>
      </c>
      <c r="D11" s="16">
        <f t="shared" si="0"/>
        <v>0.5224985647159488</v>
      </c>
      <c r="E11" s="6"/>
      <c r="F11" s="1">
        <f>E$10*J11/D11</f>
        <v>1668.2639893448747</v>
      </c>
      <c r="G11" s="1">
        <f t="shared" si="1"/>
        <v>2.0813900353723511</v>
      </c>
      <c r="H11" s="1">
        <f t="shared" si="2"/>
        <v>4.3321844793473172</v>
      </c>
      <c r="J11">
        <v>2</v>
      </c>
      <c r="L11">
        <v>31</v>
      </c>
      <c r="M11">
        <f t="shared" si="3"/>
        <v>0.17222222222222222</v>
      </c>
      <c r="N11">
        <v>30</v>
      </c>
      <c r="O11">
        <f t="shared" si="4"/>
        <v>2.7777777777777779E-3</v>
      </c>
      <c r="P11">
        <f t="shared" si="5"/>
        <v>0.5497787143782138</v>
      </c>
    </row>
    <row r="12" spans="1:16">
      <c r="A12" s="6"/>
      <c r="B12" s="3" t="s">
        <v>30</v>
      </c>
      <c r="C12" s="2" t="s">
        <v>41</v>
      </c>
      <c r="D12" s="16">
        <f t="shared" si="0"/>
        <v>-0.26162771046294359</v>
      </c>
      <c r="E12" s="6"/>
      <c r="F12" s="1">
        <f>E$10*J12/D12</f>
        <v>1665.8509499196587</v>
      </c>
      <c r="G12" s="1">
        <f t="shared" si="1"/>
        <v>-0.33164938984373293</v>
      </c>
      <c r="H12" s="1">
        <f t="shared" si="2"/>
        <v>0.10999131778372034</v>
      </c>
      <c r="J12">
        <v>-1</v>
      </c>
      <c r="L12">
        <v>-15</v>
      </c>
      <c r="M12">
        <f t="shared" si="3"/>
        <v>-8.3333333333333329E-2</v>
      </c>
      <c r="N12">
        <v>-10</v>
      </c>
      <c r="O12">
        <f t="shared" si="4"/>
        <v>-9.2592592592592596E-4</v>
      </c>
      <c r="P12">
        <f t="shared" si="5"/>
        <v>-0.26470826988580665</v>
      </c>
    </row>
    <row r="13" spans="1:16">
      <c r="A13" s="6"/>
      <c r="B13" s="3" t="s">
        <v>31</v>
      </c>
      <c r="C13" s="2" t="s">
        <v>1</v>
      </c>
      <c r="D13" s="16">
        <f t="shared" si="0"/>
        <v>-0.5239859059700791</v>
      </c>
      <c r="E13" s="6"/>
      <c r="F13" s="1">
        <f>E$10*J13/D13</f>
        <v>1663.5285988966548</v>
      </c>
      <c r="G13" s="1">
        <f t="shared" si="1"/>
        <v>-2.6540004128476085</v>
      </c>
      <c r="H13" s="1">
        <f t="shared" si="2"/>
        <v>7.0437181913952758</v>
      </c>
      <c r="J13">
        <v>-2</v>
      </c>
      <c r="L13">
        <v>-31</v>
      </c>
      <c r="M13">
        <f t="shared" si="3"/>
        <v>-0.17222222222222222</v>
      </c>
      <c r="N13">
        <v>-36</v>
      </c>
      <c r="O13">
        <f t="shared" si="4"/>
        <v>-3.3333333333333335E-3</v>
      </c>
      <c r="P13">
        <f t="shared" si="5"/>
        <v>-0.55152404363020813</v>
      </c>
    </row>
    <row r="14" spans="1:16">
      <c r="A14" s="5" t="s">
        <v>25</v>
      </c>
      <c r="B14" s="3" t="s">
        <v>28</v>
      </c>
      <c r="C14" s="2" t="s">
        <v>42</v>
      </c>
      <c r="D14" s="16">
        <f t="shared" si="0"/>
        <v>0.29515224160909387</v>
      </c>
      <c r="E14" s="5">
        <v>491.60680000000002</v>
      </c>
      <c r="F14" s="1">
        <f>E$14*J14/D14</f>
        <v>1665.6041550621014</v>
      </c>
      <c r="G14" s="1">
        <f t="shared" si="1"/>
        <v>-0.57844424740096656</v>
      </c>
      <c r="H14" s="1">
        <f t="shared" si="2"/>
        <v>0.33459774735127062</v>
      </c>
      <c r="J14">
        <v>1</v>
      </c>
      <c r="L14">
        <v>17</v>
      </c>
      <c r="M14">
        <f t="shared" si="3"/>
        <v>9.4444444444444442E-2</v>
      </c>
      <c r="N14">
        <v>10</v>
      </c>
      <c r="O14">
        <f t="shared" si="4"/>
        <v>9.2592592592592596E-4</v>
      </c>
      <c r="P14">
        <f t="shared" si="5"/>
        <v>0.29961485492569323</v>
      </c>
    </row>
    <row r="15" spans="1:16">
      <c r="A15" s="6"/>
      <c r="B15" s="3" t="s">
        <v>29</v>
      </c>
      <c r="C15" s="2" t="s">
        <v>2</v>
      </c>
      <c r="D15" s="16">
        <f t="shared" si="0"/>
        <v>0.58896129769900507</v>
      </c>
      <c r="E15" s="6"/>
      <c r="F15" s="1">
        <f>E$14*J15/D15</f>
        <v>1669.4027329831133</v>
      </c>
      <c r="G15" s="1">
        <f t="shared" si="1"/>
        <v>3.220133673610917</v>
      </c>
      <c r="H15" s="1">
        <f t="shared" si="2"/>
        <v>10.36926087592294</v>
      </c>
      <c r="J15">
        <v>2</v>
      </c>
      <c r="L15">
        <v>36</v>
      </c>
      <c r="M15">
        <f t="shared" si="3"/>
        <v>0.2</v>
      </c>
      <c r="N15">
        <v>5</v>
      </c>
      <c r="O15">
        <f t="shared" si="4"/>
        <v>4.6296296296296298E-4</v>
      </c>
      <c r="P15">
        <f t="shared" si="5"/>
        <v>0.62977297176128733</v>
      </c>
    </row>
    <row r="16" spans="1:16">
      <c r="A16" s="6"/>
      <c r="B16" s="3" t="s">
        <v>30</v>
      </c>
      <c r="C16" s="2" t="s">
        <v>50</v>
      </c>
      <c r="D16" s="16">
        <f t="shared" si="0"/>
        <v>-0.29543015832562192</v>
      </c>
      <c r="E16" s="6"/>
      <c r="F16" s="1">
        <f>E$14*J16/D16</f>
        <v>1664.0372898495793</v>
      </c>
      <c r="G16" s="1">
        <f t="shared" si="1"/>
        <v>-2.1453094599230553</v>
      </c>
      <c r="H16" s="1">
        <f t="shared" si="2"/>
        <v>4.6023526788353513</v>
      </c>
      <c r="J16">
        <v>-1</v>
      </c>
      <c r="L16">
        <v>-17</v>
      </c>
      <c r="M16">
        <f t="shared" si="3"/>
        <v>-9.4444444444444442E-2</v>
      </c>
      <c r="N16">
        <v>-11</v>
      </c>
      <c r="O16">
        <f t="shared" si="4"/>
        <v>-1.0185185185185184E-3</v>
      </c>
      <c r="P16">
        <f t="shared" si="5"/>
        <v>-0.29990574313435892</v>
      </c>
    </row>
    <row r="17" spans="1:16">
      <c r="A17" s="4"/>
      <c r="B17" s="3" t="s">
        <v>31</v>
      </c>
      <c r="C17" s="2" t="s">
        <v>49</v>
      </c>
      <c r="D17" s="16">
        <f t="shared" si="0"/>
        <v>-0.59013609721776439</v>
      </c>
      <c r="E17" s="6"/>
      <c r="F17" s="1">
        <f>E$14*J17/D17</f>
        <v>1666.0794088608127</v>
      </c>
      <c r="G17" s="1">
        <f t="shared" si="1"/>
        <v>-0.10319044868970195</v>
      </c>
      <c r="H17" s="1">
        <f t="shared" si="2"/>
        <v>1.0648268700782011E-2</v>
      </c>
      <c r="J17">
        <v>-2</v>
      </c>
      <c r="L17">
        <v>-36</v>
      </c>
      <c r="M17">
        <f t="shared" si="3"/>
        <v>-0.2</v>
      </c>
      <c r="N17">
        <v>-10</v>
      </c>
      <c r="O17">
        <f t="shared" si="4"/>
        <v>-9.2592592592592596E-4</v>
      </c>
      <c r="P17">
        <f t="shared" si="5"/>
        <v>-0.63122741280461581</v>
      </c>
    </row>
    <row r="18" spans="1:16">
      <c r="A18" s="6" t="s">
        <v>26</v>
      </c>
      <c r="B18" s="3" t="s">
        <v>28</v>
      </c>
      <c r="C18" s="2" t="s">
        <v>52</v>
      </c>
      <c r="D18" s="16">
        <f t="shared" si="0"/>
        <v>0.32749275962763896</v>
      </c>
      <c r="E18" s="5">
        <v>546.07348000000002</v>
      </c>
      <c r="F18" s="1">
        <f>E$18*J18/D18</f>
        <v>1667.4368026361515</v>
      </c>
      <c r="G18" s="1">
        <f t="shared" si="1"/>
        <v>1.2542033266490762</v>
      </c>
      <c r="H18" s="1">
        <f t="shared" si="2"/>
        <v>1.5730259845776093</v>
      </c>
      <c r="J18">
        <v>1</v>
      </c>
      <c r="L18">
        <v>19</v>
      </c>
      <c r="M18">
        <f t="shared" si="3"/>
        <v>0.10555555555555556</v>
      </c>
      <c r="N18">
        <v>7</v>
      </c>
      <c r="O18">
        <f t="shared" si="4"/>
        <v>6.4814814814814813E-4</v>
      </c>
      <c r="P18">
        <f t="shared" si="5"/>
        <v>0.33364877533958265</v>
      </c>
    </row>
    <row r="19" spans="1:16">
      <c r="A19" s="6"/>
      <c r="B19" s="3" t="s">
        <v>29</v>
      </c>
      <c r="C19" s="2" t="s">
        <v>54</v>
      </c>
      <c r="D19" s="16">
        <f t="shared" si="0"/>
        <v>0.6540809579092739</v>
      </c>
      <c r="E19" s="6"/>
      <c r="F19" s="1">
        <f>E$18*J19/D19</f>
        <v>1669.7427845797176</v>
      </c>
      <c r="G19" s="1">
        <f t="shared" si="1"/>
        <v>3.5601852702152428</v>
      </c>
      <c r="H19" s="1">
        <f t="shared" si="2"/>
        <v>12.67491915825758</v>
      </c>
      <c r="J19">
        <v>2</v>
      </c>
      <c r="L19">
        <v>40</v>
      </c>
      <c r="M19">
        <f t="shared" si="3"/>
        <v>0.22222222222222221</v>
      </c>
      <c r="N19">
        <v>51</v>
      </c>
      <c r="O19">
        <f t="shared" si="4"/>
        <v>4.7222222222222223E-3</v>
      </c>
      <c r="P19">
        <f t="shared" si="5"/>
        <v>0.71296699943968356</v>
      </c>
    </row>
    <row r="20" spans="1:16">
      <c r="A20" s="6"/>
      <c r="B20" s="3" t="s">
        <v>30</v>
      </c>
      <c r="C20" s="2" t="s">
        <v>53</v>
      </c>
      <c r="D20" s="16">
        <f t="shared" si="0"/>
        <v>-0.32776759256506333</v>
      </c>
      <c r="E20" s="6"/>
      <c r="F20" s="1">
        <f>E$18*J20/D20</f>
        <v>1666.0386578383341</v>
      </c>
      <c r="G20" s="1">
        <f t="shared" si="1"/>
        <v>-0.14394147116831846</v>
      </c>
      <c r="H20" s="1">
        <f t="shared" si="2"/>
        <v>2.0719147122099855E-2</v>
      </c>
      <c r="J20">
        <v>-1</v>
      </c>
      <c r="L20">
        <v>-19</v>
      </c>
      <c r="M20">
        <f t="shared" si="3"/>
        <v>-0.10555555555555556</v>
      </c>
      <c r="N20">
        <v>-8</v>
      </c>
      <c r="O20">
        <f t="shared" si="4"/>
        <v>-7.407407407407407E-4</v>
      </c>
      <c r="P20">
        <f t="shared" si="5"/>
        <v>-0.33393966354824839</v>
      </c>
    </row>
    <row r="21" spans="1:16">
      <c r="A21" s="4"/>
      <c r="B21" s="3" t="s">
        <v>31</v>
      </c>
      <c r="C21" s="2" t="s">
        <v>51</v>
      </c>
      <c r="D21" s="16">
        <f t="shared" si="0"/>
        <v>-0.65605902899050728</v>
      </c>
      <c r="E21" s="4"/>
      <c r="F21" s="1">
        <f>E$18*J21/D21</f>
        <v>1664.7083749163714</v>
      </c>
      <c r="G21" s="1">
        <f t="shared" si="1"/>
        <v>-1.4742243931309531</v>
      </c>
      <c r="H21" s="1">
        <f t="shared" si="2"/>
        <v>2.1733375613023269</v>
      </c>
      <c r="J21">
        <v>-2</v>
      </c>
      <c r="L21">
        <v>-41</v>
      </c>
      <c r="M21">
        <f t="shared" si="3"/>
        <v>-0.22777777777777777</v>
      </c>
      <c r="N21">
        <v>0</v>
      </c>
      <c r="O21">
        <f t="shared" si="4"/>
        <v>0</v>
      </c>
      <c r="P21">
        <f t="shared" si="5"/>
        <v>-0.71558499331767511</v>
      </c>
    </row>
    <row r="22" spans="1:16">
      <c r="A22" s="6" t="s">
        <v>27</v>
      </c>
      <c r="B22" s="3" t="s">
        <v>28</v>
      </c>
      <c r="C22" s="2" t="s">
        <v>43</v>
      </c>
      <c r="D22" s="16">
        <f t="shared" si="0"/>
        <v>0.34611705707749291</v>
      </c>
      <c r="E22" s="6">
        <v>576.95982000000004</v>
      </c>
      <c r="F22" s="1">
        <f>E$22*J22/D22</f>
        <v>1666.9499760331755</v>
      </c>
      <c r="G22" s="1">
        <f t="shared" si="1"/>
        <v>0.76737672367312371</v>
      </c>
      <c r="H22" s="1">
        <f t="shared" si="2"/>
        <v>0.58886703603529766</v>
      </c>
      <c r="J22">
        <v>1</v>
      </c>
      <c r="L22">
        <v>20</v>
      </c>
      <c r="M22">
        <f t="shared" si="3"/>
        <v>0.1111111111111111</v>
      </c>
      <c r="N22">
        <v>15</v>
      </c>
      <c r="O22">
        <f t="shared" si="4"/>
        <v>1.3888888888888889E-3</v>
      </c>
      <c r="P22">
        <f t="shared" si="5"/>
        <v>0.35342917352885167</v>
      </c>
    </row>
    <row r="23" spans="1:16">
      <c r="A23" s="6"/>
      <c r="B23" s="3" t="s">
        <v>29</v>
      </c>
      <c r="C23" s="2" t="s">
        <v>56</v>
      </c>
      <c r="D23" s="16">
        <f t="shared" si="0"/>
        <v>0.6915130557822694</v>
      </c>
      <c r="E23" s="6"/>
      <c r="F23" s="1">
        <f>E$22*J23/D23</f>
        <v>1668.6881474632989</v>
      </c>
      <c r="G23" s="1">
        <f t="shared" si="1"/>
        <v>2.5055481537965534</v>
      </c>
      <c r="H23" s="1">
        <f t="shared" si="2"/>
        <v>6.2777715509933172</v>
      </c>
      <c r="J23">
        <v>2</v>
      </c>
      <c r="L23">
        <v>43</v>
      </c>
      <c r="M23">
        <f t="shared" si="3"/>
        <v>0.2388888888888889</v>
      </c>
      <c r="N23">
        <v>45</v>
      </c>
      <c r="O23">
        <f t="shared" si="4"/>
        <v>4.1666666666666666E-3</v>
      </c>
      <c r="P23">
        <f t="shared" si="5"/>
        <v>0.76358154774751918</v>
      </c>
    </row>
    <row r="24" spans="1:16">
      <c r="A24" s="6"/>
      <c r="B24" s="3" t="s">
        <v>30</v>
      </c>
      <c r="C24" s="2" t="s">
        <v>44</v>
      </c>
      <c r="D24" s="16">
        <f t="shared" si="0"/>
        <v>-0.34611705707749291</v>
      </c>
      <c r="E24" s="6"/>
      <c r="F24" s="1">
        <f>E$22*J24/D24</f>
        <v>1666.9499760331755</v>
      </c>
      <c r="G24" s="1">
        <f t="shared" si="1"/>
        <v>0.76737672367312371</v>
      </c>
      <c r="H24" s="1">
        <f t="shared" si="2"/>
        <v>0.58886703603529766</v>
      </c>
      <c r="J24">
        <v>-1</v>
      </c>
      <c r="L24">
        <v>-20</v>
      </c>
      <c r="M24">
        <f t="shared" si="3"/>
        <v>-0.1111111111111111</v>
      </c>
      <c r="N24">
        <v>-15</v>
      </c>
      <c r="O24">
        <f t="shared" si="4"/>
        <v>-1.3888888888888889E-3</v>
      </c>
      <c r="P24">
        <f t="shared" si="5"/>
        <v>-0.35342917352885167</v>
      </c>
    </row>
    <row r="25" spans="1:16">
      <c r="A25" s="4"/>
      <c r="B25" s="3" t="s">
        <v>31</v>
      </c>
      <c r="C25" s="2" t="s">
        <v>55</v>
      </c>
      <c r="D25" s="16">
        <f t="shared" si="0"/>
        <v>-0.69319219912021313</v>
      </c>
      <c r="E25" s="4"/>
      <c r="F25" s="1">
        <f>E$22*J25/D25</f>
        <v>1664.6460266929341</v>
      </c>
      <c r="G25" s="1">
        <f t="shared" si="1"/>
        <v>-1.5365726165682645</v>
      </c>
      <c r="H25" s="1">
        <f t="shared" si="2"/>
        <v>2.3610554059874427</v>
      </c>
      <c r="J25">
        <v>-2</v>
      </c>
      <c r="L25">
        <v>-43</v>
      </c>
      <c r="M25">
        <f>L25/180</f>
        <v>-0.2388888888888889</v>
      </c>
      <c r="N25">
        <v>-53</v>
      </c>
      <c r="O25">
        <f>N25/10800</f>
        <v>-4.9074074074074072E-3</v>
      </c>
      <c r="P25">
        <f>(M25+O25)*PI()</f>
        <v>-0.765908653416845</v>
      </c>
    </row>
    <row r="26" spans="1:16">
      <c r="A26" s="6" t="s">
        <v>27</v>
      </c>
      <c r="B26" s="3" t="s">
        <v>28</v>
      </c>
      <c r="C26" s="2" t="s">
        <v>45</v>
      </c>
      <c r="D26" s="16">
        <f t="shared" si="0"/>
        <v>0.34748123449413137</v>
      </c>
      <c r="E26" s="6">
        <v>579.06629999999996</v>
      </c>
      <c r="F26" s="1">
        <f>E$26*J26/D26</f>
        <v>1666.4678334155619</v>
      </c>
      <c r="G26" s="1">
        <f t="shared" si="1"/>
        <v>0.28523410605953359</v>
      </c>
      <c r="H26" s="1">
        <f t="shared" si="2"/>
        <v>8.1358495259581262E-2</v>
      </c>
      <c r="J26">
        <v>1</v>
      </c>
      <c r="L26">
        <v>20</v>
      </c>
      <c r="M26">
        <f t="shared" si="3"/>
        <v>0.1111111111111111</v>
      </c>
      <c r="N26">
        <v>20</v>
      </c>
      <c r="O26">
        <f t="shared" si="4"/>
        <v>1.8518518518518519E-3</v>
      </c>
      <c r="P26">
        <f t="shared" si="5"/>
        <v>0.35488361457218032</v>
      </c>
    </row>
    <row r="27" spans="1:16">
      <c r="A27" s="6"/>
      <c r="B27" s="3" t="s">
        <v>29</v>
      </c>
      <c r="C27" s="2" t="s">
        <v>59</v>
      </c>
      <c r="D27" s="16">
        <f t="shared" si="0"/>
        <v>0.69465837045899725</v>
      </c>
      <c r="E27" s="6"/>
      <c r="F27" s="1">
        <f>E$26*J27/D27</f>
        <v>1667.1973580837455</v>
      </c>
      <c r="G27" s="1">
        <f t="shared" si="1"/>
        <v>1.0147587742430915</v>
      </c>
      <c r="H27" s="1">
        <f t="shared" si="2"/>
        <v>1.0297353699033416</v>
      </c>
      <c r="J27">
        <v>2</v>
      </c>
      <c r="L27">
        <v>44</v>
      </c>
      <c r="M27">
        <f t="shared" si="3"/>
        <v>0.24444444444444444</v>
      </c>
      <c r="N27">
        <v>0</v>
      </c>
      <c r="O27">
        <f t="shared" si="4"/>
        <v>0</v>
      </c>
      <c r="P27">
        <f t="shared" si="5"/>
        <v>0.76794487087750496</v>
      </c>
    </row>
    <row r="28" spans="1:16">
      <c r="A28" s="6"/>
      <c r="B28" s="3" t="s">
        <v>30</v>
      </c>
      <c r="C28" s="2" t="s">
        <v>58</v>
      </c>
      <c r="D28" s="16">
        <f t="shared" si="0"/>
        <v>-0.34775398186242795</v>
      </c>
      <c r="E28" s="6"/>
      <c r="F28" s="1">
        <f>E$26*J28/D28</f>
        <v>1665.1608039072851</v>
      </c>
      <c r="G28" s="1">
        <f t="shared" si="1"/>
        <v>-1.0217954022173217</v>
      </c>
      <c r="H28" s="1">
        <f t="shared" si="2"/>
        <v>1.0440658439924582</v>
      </c>
      <c r="J28">
        <v>-1</v>
      </c>
      <c r="L28">
        <v>-20</v>
      </c>
      <c r="M28">
        <f t="shared" si="3"/>
        <v>-0.1111111111111111</v>
      </c>
      <c r="N28">
        <v>-21</v>
      </c>
      <c r="O28">
        <f t="shared" si="4"/>
        <v>-1.9444444444444444E-3</v>
      </c>
      <c r="P28">
        <f t="shared" si="5"/>
        <v>-0.35517450278084606</v>
      </c>
    </row>
    <row r="29" spans="1:16">
      <c r="A29" s="4"/>
      <c r="B29" s="3" t="s">
        <v>31</v>
      </c>
      <c r="C29" s="2" t="s">
        <v>57</v>
      </c>
      <c r="D29" s="16">
        <f t="shared" si="0"/>
        <v>-0.69612166161905942</v>
      </c>
      <c r="E29" s="4"/>
      <c r="F29" s="1">
        <f>E$26*J29/D29</f>
        <v>1663.6928052294513</v>
      </c>
      <c r="G29" s="1">
        <f t="shared" si="1"/>
        <v>-2.4897940800510696</v>
      </c>
      <c r="H29" s="1">
        <f>G29^2</f>
        <v>6.1990745610573521</v>
      </c>
      <c r="J29">
        <v>-2</v>
      </c>
      <c r="L29">
        <v>-44</v>
      </c>
      <c r="M29">
        <f t="shared" si="3"/>
        <v>-0.24444444444444444</v>
      </c>
      <c r="N29">
        <v>-7</v>
      </c>
      <c r="O29">
        <f t="shared" si="4"/>
        <v>-6.4814814814814813E-4</v>
      </c>
      <c r="P29">
        <f t="shared" si="5"/>
        <v>-0.76998108833816503</v>
      </c>
    </row>
    <row r="30" spans="1:16">
      <c r="F30">
        <f>AVERAGE(F2:F29)</f>
        <v>1666.1825993095024</v>
      </c>
      <c r="H30">
        <f>SUM(H2:H29)</f>
        <v>112.49755672557666</v>
      </c>
      <c r="I30">
        <f>H30/(28*27)</f>
        <v>0.14880629196504849</v>
      </c>
    </row>
    <row r="31" spans="1:16">
      <c r="I31">
        <f>I30^(1/2)</f>
        <v>0.3857541859332812</v>
      </c>
    </row>
    <row r="32" spans="1:16">
      <c r="H32">
        <v>0.14880629196505046</v>
      </c>
    </row>
    <row r="33" spans="7:8">
      <c r="G33" t="s">
        <v>62</v>
      </c>
      <c r="H33">
        <v>0.38575418593328376</v>
      </c>
    </row>
  </sheetData>
  <phoneticPr fontId="1"/>
  <pageMargins left="2.72" right="0.75" top="1" bottom="1" header="0.51200000000000001" footer="0.51200000000000001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F16" sqref="F16"/>
    </sheetView>
  </sheetViews>
  <sheetFormatPr defaultRowHeight="13"/>
  <cols>
    <col min="1" max="1" width="3.26953125" customWidth="1"/>
    <col min="2" max="2" width="7.7265625" customWidth="1"/>
    <col min="3" max="3" width="9" customWidth="1"/>
    <col min="4" max="7" width="8.7265625" customWidth="1"/>
    <col min="8" max="10" width="11.453125" customWidth="1"/>
    <col min="11" max="11" width="9" customWidth="1"/>
    <col min="12" max="14" width="8.7265625" customWidth="1"/>
    <col min="15" max="15" width="4.1796875" customWidth="1"/>
  </cols>
  <sheetData>
    <row r="1" spans="1:17">
      <c r="A1" s="5" t="s">
        <v>18</v>
      </c>
      <c r="B1" s="1" t="s">
        <v>19</v>
      </c>
      <c r="C1" s="17" t="s">
        <v>8</v>
      </c>
      <c r="D1" s="1" t="s">
        <v>17</v>
      </c>
      <c r="E1" s="1" t="s">
        <v>3</v>
      </c>
      <c r="G1" t="s">
        <v>60</v>
      </c>
      <c r="H1" t="s">
        <v>61</v>
      </c>
      <c r="L1" t="s">
        <v>75</v>
      </c>
    </row>
    <row r="2" spans="1:17">
      <c r="A2" s="5" t="s">
        <v>5</v>
      </c>
      <c r="B2" s="19" t="s">
        <v>14</v>
      </c>
      <c r="C2" s="17" t="s">
        <v>9</v>
      </c>
      <c r="D2" s="1">
        <f t="shared" ref="D2:D7" si="0">SIN(Q2)</f>
        <v>0.26106615373351588</v>
      </c>
      <c r="E2" s="1">
        <f t="shared" ref="E2:E7" si="1">D2*I$11/K2</f>
        <v>434.98388261944365</v>
      </c>
      <c r="F2">
        <f t="shared" ref="F2:F7" si="2">D2*I$12/K2</f>
        <v>0.10070736160820593</v>
      </c>
      <c r="G2">
        <f t="shared" ref="G2:G7" si="3">100*1.0003/E2</f>
        <v>0.22996254343408329</v>
      </c>
      <c r="H2">
        <f>G2/(1/4-1/25)</f>
        <v>1.0950597306384919</v>
      </c>
      <c r="I2">
        <f t="shared" ref="I2:I7" si="4">H2-H$8</f>
        <v>-1.3365960861413395E-3</v>
      </c>
      <c r="J2">
        <f t="shared" ref="J2:J7" si="5">I2^2</f>
        <v>1.786489097488347E-6</v>
      </c>
      <c r="K2">
        <v>1</v>
      </c>
      <c r="L2">
        <f t="shared" ref="L2:L7" si="6">ABS(D2:D7)</f>
        <v>0.26106615373351588</v>
      </c>
      <c r="M2">
        <v>15</v>
      </c>
      <c r="N2">
        <f t="shared" ref="N2:N7" si="7">M2/180</f>
        <v>8.3333333333333329E-2</v>
      </c>
      <c r="O2">
        <v>8</v>
      </c>
      <c r="P2">
        <f t="shared" ref="P2:P7" si="8">O2/(180*60)</f>
        <v>7.407407407407407E-4</v>
      </c>
      <c r="Q2">
        <f t="shared" ref="Q2:Q7" si="9">(N2+P2)*PI()</f>
        <v>0.26412649346847517</v>
      </c>
    </row>
    <row r="3" spans="1:17">
      <c r="A3" s="6"/>
      <c r="B3" s="19" t="s">
        <v>15</v>
      </c>
      <c r="C3" s="18" t="s">
        <v>10</v>
      </c>
      <c r="D3" s="1">
        <f t="shared" si="0"/>
        <v>-0.26134694315528956</v>
      </c>
      <c r="E3" s="1">
        <f t="shared" si="1"/>
        <v>435.45172906807312</v>
      </c>
      <c r="F3">
        <f t="shared" si="2"/>
        <v>0.10081567730302091</v>
      </c>
      <c r="G3">
        <f t="shared" si="3"/>
        <v>0.22971547320314475</v>
      </c>
      <c r="H3">
        <f>G3/(1/4-1/25)</f>
        <v>1.0938832057292607</v>
      </c>
      <c r="I3">
        <f t="shared" si="4"/>
        <v>-2.5131209953725975E-3</v>
      </c>
      <c r="J3">
        <f t="shared" si="5"/>
        <v>6.3157771373825549E-6</v>
      </c>
      <c r="K3">
        <v>-1</v>
      </c>
      <c r="L3">
        <f t="shared" si="6"/>
        <v>0.26134694315528956</v>
      </c>
      <c r="M3" s="8">
        <v>-15</v>
      </c>
      <c r="N3">
        <f t="shared" si="7"/>
        <v>-8.3333333333333329E-2</v>
      </c>
      <c r="O3">
        <v>-9</v>
      </c>
      <c r="P3">
        <f t="shared" si="8"/>
        <v>-8.3333333333333339E-4</v>
      </c>
      <c r="Q3">
        <f t="shared" si="9"/>
        <v>-0.26441738167714091</v>
      </c>
    </row>
    <row r="4" spans="1:17">
      <c r="A4" s="5" t="s">
        <v>6</v>
      </c>
      <c r="B4" s="19" t="s">
        <v>14</v>
      </c>
      <c r="C4" s="17" t="s">
        <v>11</v>
      </c>
      <c r="D4" s="1">
        <f t="shared" si="0"/>
        <v>0.29153706016957137</v>
      </c>
      <c r="E4" s="1">
        <f t="shared" si="1"/>
        <v>485.7539767083872</v>
      </c>
      <c r="F4">
        <f t="shared" si="2"/>
        <v>0.11246164131509577</v>
      </c>
      <c r="G4">
        <f t="shared" si="3"/>
        <v>0.20592728993766124</v>
      </c>
      <c r="H4">
        <f>G4/(1/4-1/16)</f>
        <v>1.0982788796675267</v>
      </c>
      <c r="I4">
        <f t="shared" si="4"/>
        <v>1.8825529428934118E-3</v>
      </c>
      <c r="J4">
        <f t="shared" si="5"/>
        <v>3.5440055827966455E-6</v>
      </c>
      <c r="K4">
        <v>1</v>
      </c>
      <c r="L4">
        <f t="shared" si="6"/>
        <v>0.29153706016957137</v>
      </c>
      <c r="M4">
        <v>16</v>
      </c>
      <c r="N4">
        <f t="shared" si="7"/>
        <v>8.8888888888888892E-2</v>
      </c>
      <c r="O4">
        <v>57</v>
      </c>
      <c r="P4">
        <f t="shared" si="8"/>
        <v>5.2777777777777779E-3</v>
      </c>
      <c r="Q4">
        <f t="shared" si="9"/>
        <v>0.29583330821303888</v>
      </c>
    </row>
    <row r="5" spans="1:17">
      <c r="A5" s="6"/>
      <c r="B5" s="19" t="s">
        <v>15</v>
      </c>
      <c r="C5" s="18" t="s">
        <v>12</v>
      </c>
      <c r="D5" s="1">
        <f t="shared" si="0"/>
        <v>-0.29237170472273671</v>
      </c>
      <c r="E5" s="1">
        <f t="shared" si="1"/>
        <v>487.1446469394798</v>
      </c>
      <c r="F5">
        <f t="shared" si="2"/>
        <v>0.11278360894524571</v>
      </c>
      <c r="G5">
        <f t="shared" si="3"/>
        <v>0.20533942152181175</v>
      </c>
      <c r="H5">
        <f>G5/(1/4-1/16)</f>
        <v>1.0951435814496626</v>
      </c>
      <c r="I5">
        <f t="shared" si="4"/>
        <v>-1.2527452749706569E-3</v>
      </c>
      <c r="J5">
        <f t="shared" si="5"/>
        <v>1.5693707239613068E-6</v>
      </c>
      <c r="K5">
        <v>-1</v>
      </c>
      <c r="L5">
        <f t="shared" si="6"/>
        <v>0.29237170472273671</v>
      </c>
      <c r="M5">
        <v>-17</v>
      </c>
      <c r="N5">
        <f t="shared" si="7"/>
        <v>-9.4444444444444442E-2</v>
      </c>
      <c r="O5">
        <v>0</v>
      </c>
      <c r="P5">
        <f t="shared" si="8"/>
        <v>0</v>
      </c>
      <c r="Q5">
        <f t="shared" si="9"/>
        <v>-0.29670597283903599</v>
      </c>
    </row>
    <row r="6" spans="1:17">
      <c r="A6" s="5" t="s">
        <v>7</v>
      </c>
      <c r="B6" s="19" t="s">
        <v>14</v>
      </c>
      <c r="C6" s="17" t="s">
        <v>13</v>
      </c>
      <c r="D6" s="1">
        <f t="shared" si="0"/>
        <v>0.39287218063271689</v>
      </c>
      <c r="E6" s="1">
        <f t="shared" si="1"/>
        <v>654.59679112301262</v>
      </c>
      <c r="F6">
        <f t="shared" si="2"/>
        <v>0.15155208821580771</v>
      </c>
      <c r="G6">
        <f t="shared" si="3"/>
        <v>0.15281162596044906</v>
      </c>
      <c r="H6">
        <f>G6/(1/4-1/9)</f>
        <v>1.1002437069152331</v>
      </c>
      <c r="I6">
        <f t="shared" si="4"/>
        <v>3.8473801905998251E-3</v>
      </c>
      <c r="J6">
        <f t="shared" si="5"/>
        <v>1.4802334331019946E-5</v>
      </c>
      <c r="K6">
        <v>1</v>
      </c>
      <c r="L6">
        <f t="shared" si="6"/>
        <v>0.39287218063271689</v>
      </c>
      <c r="M6">
        <v>23</v>
      </c>
      <c r="N6">
        <f t="shared" si="7"/>
        <v>0.12777777777777777</v>
      </c>
      <c r="O6">
        <v>8</v>
      </c>
      <c r="P6">
        <f t="shared" si="8"/>
        <v>7.407407407407407E-4</v>
      </c>
      <c r="Q6">
        <f t="shared" si="9"/>
        <v>0.4037528336280215</v>
      </c>
    </row>
    <row r="7" spans="1:17">
      <c r="A7" s="4"/>
      <c r="B7" s="19" t="s">
        <v>15</v>
      </c>
      <c r="C7" s="18" t="s">
        <v>16</v>
      </c>
      <c r="D7" s="1">
        <f t="shared" si="0"/>
        <v>-0.39447657415796522</v>
      </c>
      <c r="E7" s="1">
        <f t="shared" si="1"/>
        <v>657.27000369722612</v>
      </c>
      <c r="F7">
        <f t="shared" si="2"/>
        <v>0.15217098973405652</v>
      </c>
      <c r="G7">
        <f t="shared" si="3"/>
        <v>0.15219011888161443</v>
      </c>
      <c r="H7">
        <f>G7/(1/4-1/9)</f>
        <v>1.095768855947624</v>
      </c>
      <c r="I7">
        <f t="shared" si="4"/>
        <v>-6.2747077700930909E-4</v>
      </c>
      <c r="J7">
        <f t="shared" si="5"/>
        <v>3.9371957600066609E-7</v>
      </c>
      <c r="K7">
        <v>-1</v>
      </c>
      <c r="L7">
        <f t="shared" si="6"/>
        <v>0.39447657415796522</v>
      </c>
      <c r="M7">
        <v>-23</v>
      </c>
      <c r="N7">
        <f t="shared" si="7"/>
        <v>-0.12777777777777777</v>
      </c>
      <c r="O7">
        <v>-14</v>
      </c>
      <c r="P7">
        <f t="shared" si="8"/>
        <v>-1.2962962962962963E-3</v>
      </c>
      <c r="Q7">
        <f t="shared" si="9"/>
        <v>-0.40549816288001583</v>
      </c>
    </row>
    <row r="8" spans="1:17">
      <c r="C8" s="7"/>
      <c r="H8">
        <f>AVERAGE(H2:H7)</f>
        <v>1.0963963267246333</v>
      </c>
      <c r="J8">
        <f>SUM(J2:J7)</f>
        <v>2.8411696448649466E-5</v>
      </c>
    </row>
    <row r="9" spans="1:17">
      <c r="J9">
        <f>(J8/30)^(1/2)</f>
        <v>9.7316830419425166E-4</v>
      </c>
    </row>
    <row r="11" spans="1:17">
      <c r="H11" t="s">
        <v>76</v>
      </c>
      <c r="I11">
        <v>1666.1825993095024</v>
      </c>
    </row>
    <row r="12" spans="1:17">
      <c r="H12" t="s">
        <v>77</v>
      </c>
      <c r="I12">
        <v>0.38575418593328376</v>
      </c>
      <c r="K12">
        <v>434.98388261944365</v>
      </c>
      <c r="L12">
        <v>0.26106615373351588</v>
      </c>
    </row>
    <row r="13" spans="1:17">
      <c r="K13">
        <v>485.7539767083872</v>
      </c>
      <c r="L13">
        <v>0.29153706016957137</v>
      </c>
    </row>
    <row r="14" spans="1:17">
      <c r="H14">
        <f t="shared" ref="H14:H19" si="10">H2*1.0005</f>
        <v>1.0956072605038112</v>
      </c>
      <c r="I14">
        <f t="shared" ref="I14:I19" si="11">H14-H$20</f>
        <v>-1.3372643841842446E-3</v>
      </c>
      <c r="J14">
        <f t="shared" ref="J14:J19" si="12">I14^2</f>
        <v>1.7882760332076672E-6</v>
      </c>
      <c r="K14">
        <v>654.59679112301262</v>
      </c>
      <c r="L14">
        <v>0.39287218063271689</v>
      </c>
    </row>
    <row r="15" spans="1:17">
      <c r="H15">
        <f t="shared" si="10"/>
        <v>1.0944301473321252</v>
      </c>
      <c r="I15">
        <f t="shared" si="11"/>
        <v>-2.5143775558702508E-3</v>
      </c>
      <c r="J15">
        <f t="shared" si="12"/>
        <v>6.3220944934640566E-6</v>
      </c>
      <c r="K15">
        <v>435.45172906807312</v>
      </c>
      <c r="L15">
        <v>0.26134694315528956</v>
      </c>
    </row>
    <row r="16" spans="1:17">
      <c r="H16">
        <f t="shared" si="10"/>
        <v>1.0988280191073605</v>
      </c>
      <c r="I16">
        <f t="shared" si="11"/>
        <v>1.8834942193650672E-3</v>
      </c>
      <c r="J16">
        <f t="shared" si="12"/>
        <v>3.5475504743816242E-6</v>
      </c>
      <c r="K16">
        <v>487.1446469394798</v>
      </c>
      <c r="L16">
        <v>0.29237170472273671</v>
      </c>
    </row>
    <row r="17" spans="1:12">
      <c r="H17">
        <f t="shared" si="10"/>
        <v>1.0956911532403875</v>
      </c>
      <c r="I17">
        <f t="shared" si="11"/>
        <v>-1.2533716476079704E-3</v>
      </c>
      <c r="J17">
        <f t="shared" si="12"/>
        <v>1.5709404870275183E-6</v>
      </c>
      <c r="K17">
        <v>657.27000369722623</v>
      </c>
      <c r="L17">
        <v>0.39447657415796528</v>
      </c>
    </row>
    <row r="18" spans="1:12">
      <c r="H18">
        <f t="shared" si="10"/>
        <v>1.1007938287686907</v>
      </c>
      <c r="I18">
        <f t="shared" si="11"/>
        <v>3.8493038806952651E-3</v>
      </c>
      <c r="J18">
        <f t="shared" si="12"/>
        <v>1.4817140365935628E-5</v>
      </c>
    </row>
    <row r="19" spans="1:12">
      <c r="H19">
        <f t="shared" si="10"/>
        <v>1.0963167403755978</v>
      </c>
      <c r="I19">
        <f t="shared" si="11"/>
        <v>-6.2778451239764443E-4</v>
      </c>
      <c r="J19">
        <f t="shared" si="12"/>
        <v>3.941133940063482E-7</v>
      </c>
    </row>
    <row r="20" spans="1:12">
      <c r="H20">
        <f>AVERAGE(H14:H19)</f>
        <v>1.0969445248879954</v>
      </c>
      <c r="J20">
        <f>SUM(J14:J19)</f>
        <v>2.8440115248022845E-5</v>
      </c>
    </row>
    <row r="21" spans="1:12">
      <c r="J21">
        <f>(J20/30)^(1/2)</f>
        <v>9.7365488834635938E-4</v>
      </c>
    </row>
    <row r="24" spans="1:12">
      <c r="A24" s="5" t="s">
        <v>18</v>
      </c>
      <c r="B24" s="1"/>
      <c r="C24" s="1"/>
      <c r="D24" s="1"/>
      <c r="E24" s="1"/>
    </row>
    <row r="25" spans="1:12">
      <c r="A25" s="5" t="s">
        <v>5</v>
      </c>
      <c r="B25" s="1">
        <v>0.22996254343408329</v>
      </c>
      <c r="C25" s="1">
        <v>5</v>
      </c>
      <c r="D25" s="1">
        <v>2</v>
      </c>
      <c r="E25" s="1">
        <v>1.0950597306384919</v>
      </c>
    </row>
    <row r="26" spans="1:12">
      <c r="A26" s="6"/>
      <c r="B26" s="1">
        <v>0.22971547320314475</v>
      </c>
      <c r="C26" s="1">
        <v>5</v>
      </c>
      <c r="D26" s="1">
        <v>2</v>
      </c>
      <c r="E26" s="1">
        <v>1.0938832057292607</v>
      </c>
    </row>
    <row r="27" spans="1:12">
      <c r="A27" s="5" t="s">
        <v>6</v>
      </c>
      <c r="B27" s="1">
        <v>0.20592728993766124</v>
      </c>
      <c r="C27" s="1">
        <v>4</v>
      </c>
      <c r="D27" s="1">
        <v>2</v>
      </c>
      <c r="E27" s="1">
        <v>1.0982788796675267</v>
      </c>
    </row>
    <row r="28" spans="1:12">
      <c r="A28" s="4"/>
      <c r="B28" s="1">
        <v>0.20533942152181175</v>
      </c>
      <c r="C28" s="1">
        <v>4</v>
      </c>
      <c r="D28" s="1">
        <v>2</v>
      </c>
      <c r="E28" s="1">
        <v>1.0951435814496626</v>
      </c>
    </row>
    <row r="29" spans="1:12">
      <c r="A29" s="6" t="s">
        <v>7</v>
      </c>
      <c r="B29" s="1">
        <v>0.15281162596044906</v>
      </c>
      <c r="C29" s="1">
        <v>3</v>
      </c>
      <c r="D29" s="1">
        <v>2</v>
      </c>
      <c r="E29" s="1">
        <v>1.1002437069152331</v>
      </c>
    </row>
    <row r="30" spans="1:12">
      <c r="A30" s="4"/>
      <c r="B30" s="1">
        <v>0.15219011888161441</v>
      </c>
      <c r="C30" s="1">
        <v>3</v>
      </c>
      <c r="D30" s="1">
        <v>2</v>
      </c>
      <c r="E30" s="1">
        <v>1.0957688559476237</v>
      </c>
    </row>
  </sheetData>
  <phoneticPr fontId="1"/>
  <pageMargins left="2.38" right="0.78740157480314965" top="0.98425196850393704" bottom="0.98425196850393704" header="0.51181102362204722" footer="0.51181102362204722"/>
  <pageSetup paperSize="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Company>Keio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桜庭玉藻</cp:lastModifiedBy>
  <cp:lastPrinted>2003-11-10T09:19:30Z</cp:lastPrinted>
  <dcterms:created xsi:type="dcterms:W3CDTF">2003-11-06T06:11:29Z</dcterms:created>
  <dcterms:modified xsi:type="dcterms:W3CDTF">2014-08-09T09:55:03Z</dcterms:modified>
</cp:coreProperties>
</file>