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\\fssjaz01s\jpc\10_業務\07_経理\03_社員\じゃぱこん\43期\送付資料\12月\"/>
    </mc:Choice>
  </mc:AlternateContent>
  <xr:revisionPtr revIDLastSave="0" documentId="13_ncr:1_{E6B0CEDA-182F-4E99-A00E-AE4E0E2FC952}" xr6:coauthVersionLast="36" xr6:coauthVersionMax="36" xr10:uidLastSave="{00000000-0000-0000-0000-000000000000}"/>
  <bookViews>
    <workbookView xWindow="0" yWindow="0" windowWidth="22635" windowHeight="14085" tabRatio="939" firstSheet="4" activeTab="5" xr2:uid="{00000000-000D-0000-FFFF-FFFF00000000}"/>
  </bookViews>
  <sheets>
    <sheet name="損益_発生" sheetId="9" r:id="rId1"/>
    <sheet name="製造_発生" sheetId="10" r:id="rId2"/>
    <sheet name="損益_累計" sheetId="11" r:id="rId3"/>
    <sheet name="製造_累計" sheetId="12" r:id="rId4"/>
    <sheet name="稼動準備" sheetId="16" r:id="rId5"/>
    <sheet name="実績推移" sheetId="14" r:id="rId6"/>
    <sheet name="事業部別損益_発生" sheetId="17" r:id="rId7"/>
    <sheet name="事業部別製造_発生" sheetId="18" r:id="rId8"/>
    <sheet name="事業部別損益_累計" sheetId="19" r:id="rId9"/>
    <sheet name="事業部別製造_累計" sheetId="20" r:id="rId10"/>
    <sheet name="稼動ﾍﾞｰｽ実績" sheetId="15" r:id="rId11"/>
  </sheets>
  <definedNames>
    <definedName name="_xlnm._FilterDatabase" localSheetId="4" hidden="1">稼動準備!#REF!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3" i="20" l="1"/>
  <c r="I43" i="20"/>
  <c r="G43" i="20"/>
  <c r="F43" i="20"/>
  <c r="E43" i="20"/>
  <c r="D43" i="20"/>
  <c r="C43" i="20"/>
  <c r="H42" i="20"/>
  <c r="J42" i="20" s="1"/>
  <c r="M42" i="20" s="1"/>
  <c r="L41" i="20"/>
  <c r="J41" i="20"/>
  <c r="M41" i="20" s="1"/>
  <c r="H41" i="20"/>
  <c r="L40" i="20"/>
  <c r="J40" i="20"/>
  <c r="M40" i="20" s="1"/>
  <c r="H40" i="20"/>
  <c r="L39" i="20"/>
  <c r="J39" i="20"/>
  <c r="M39" i="20" s="1"/>
  <c r="H39" i="20"/>
  <c r="L38" i="20"/>
  <c r="J38" i="20"/>
  <c r="M38" i="20" s="1"/>
  <c r="H38" i="20"/>
  <c r="L37" i="20"/>
  <c r="J37" i="20"/>
  <c r="M37" i="20" s="1"/>
  <c r="H37" i="20"/>
  <c r="M36" i="20"/>
  <c r="L36" i="20"/>
  <c r="J36" i="20"/>
  <c r="H36" i="20"/>
  <c r="M35" i="20"/>
  <c r="L35" i="20"/>
  <c r="J35" i="20"/>
  <c r="H35" i="20"/>
  <c r="L34" i="20"/>
  <c r="J34" i="20"/>
  <c r="M34" i="20" s="1"/>
  <c r="H34" i="20"/>
  <c r="L33" i="20"/>
  <c r="J33" i="20"/>
  <c r="M33" i="20" s="1"/>
  <c r="H33" i="20"/>
  <c r="L32" i="20"/>
  <c r="J32" i="20"/>
  <c r="M32" i="20" s="1"/>
  <c r="H32" i="20"/>
  <c r="L31" i="20"/>
  <c r="J31" i="20"/>
  <c r="M31" i="20" s="1"/>
  <c r="H31" i="20"/>
  <c r="L30" i="20"/>
  <c r="J30" i="20"/>
  <c r="M30" i="20" s="1"/>
  <c r="H30" i="20"/>
  <c r="L29" i="20"/>
  <c r="J29" i="20"/>
  <c r="M29" i="20" s="1"/>
  <c r="H29" i="20"/>
  <c r="L28" i="20"/>
  <c r="J28" i="20"/>
  <c r="M28" i="20" s="1"/>
  <c r="H28" i="20"/>
  <c r="L27" i="20"/>
  <c r="J27" i="20"/>
  <c r="M27" i="20" s="1"/>
  <c r="H27" i="20"/>
  <c r="L26" i="20"/>
  <c r="J26" i="20"/>
  <c r="M26" i="20" s="1"/>
  <c r="H26" i="20"/>
  <c r="L25" i="20"/>
  <c r="J25" i="20"/>
  <c r="M25" i="20" s="1"/>
  <c r="H25" i="20"/>
  <c r="L24" i="20"/>
  <c r="J24" i="20"/>
  <c r="M24" i="20" s="1"/>
  <c r="H24" i="20"/>
  <c r="L23" i="20"/>
  <c r="J23" i="20"/>
  <c r="H23" i="20"/>
  <c r="H43" i="20" s="1"/>
  <c r="K21" i="20"/>
  <c r="I21" i="20"/>
  <c r="H21" i="20"/>
  <c r="G21" i="20"/>
  <c r="F21" i="20"/>
  <c r="E21" i="20"/>
  <c r="D21" i="20"/>
  <c r="C21" i="20"/>
  <c r="J20" i="20"/>
  <c r="H20" i="20"/>
  <c r="K18" i="20"/>
  <c r="I18" i="20"/>
  <c r="G18" i="20"/>
  <c r="F18" i="20"/>
  <c r="E18" i="20"/>
  <c r="D18" i="20"/>
  <c r="C18" i="20"/>
  <c r="H17" i="20"/>
  <c r="J17" i="20" s="1"/>
  <c r="H16" i="20"/>
  <c r="J16" i="20" s="1"/>
  <c r="H15" i="20"/>
  <c r="J15" i="20" s="1"/>
  <c r="H14" i="20"/>
  <c r="J14" i="20" s="1"/>
  <c r="H13" i="20"/>
  <c r="K11" i="20"/>
  <c r="K45" i="20" s="1"/>
  <c r="J11" i="20"/>
  <c r="I11" i="20"/>
  <c r="I45" i="20" s="1"/>
  <c r="H11" i="20"/>
  <c r="G11" i="20"/>
  <c r="G45" i="20" s="1"/>
  <c r="F11" i="20"/>
  <c r="F45" i="20" s="1"/>
  <c r="E11" i="20"/>
  <c r="D11" i="20"/>
  <c r="C11" i="20"/>
  <c r="C45" i="20" s="1"/>
  <c r="M10" i="20"/>
  <c r="L10" i="20"/>
  <c r="J10" i="20"/>
  <c r="H10" i="20"/>
  <c r="L30" i="19"/>
  <c r="J30" i="19"/>
  <c r="E27" i="19"/>
  <c r="F25" i="19"/>
  <c r="H24" i="19"/>
  <c r="O23" i="19"/>
  <c r="J23" i="19"/>
  <c r="H23" i="19"/>
  <c r="L23" i="19" s="1"/>
  <c r="N23" i="19" s="1"/>
  <c r="M22" i="19"/>
  <c r="K22" i="19"/>
  <c r="K25" i="19" s="1"/>
  <c r="I22" i="19"/>
  <c r="I25" i="19" s="1"/>
  <c r="I27" i="19" s="1"/>
  <c r="G22" i="19"/>
  <c r="G25" i="19" s="1"/>
  <c r="G27" i="19" s="1"/>
  <c r="F22" i="19"/>
  <c r="E22" i="19"/>
  <c r="E25" i="19" s="1"/>
  <c r="D22" i="19"/>
  <c r="D25" i="19" s="1"/>
  <c r="C22" i="19"/>
  <c r="C25" i="19" s="1"/>
  <c r="N21" i="19"/>
  <c r="L21" i="19"/>
  <c r="O21" i="19" s="1"/>
  <c r="J21" i="19"/>
  <c r="H21" i="19"/>
  <c r="H20" i="19"/>
  <c r="J19" i="19"/>
  <c r="H19" i="19"/>
  <c r="L19" i="19" s="1"/>
  <c r="L18" i="19"/>
  <c r="J18" i="19"/>
  <c r="H18" i="19"/>
  <c r="O17" i="19"/>
  <c r="N17" i="19"/>
  <c r="L17" i="19"/>
  <c r="J17" i="19"/>
  <c r="H17" i="19"/>
  <c r="H16" i="19"/>
  <c r="J15" i="19"/>
  <c r="H15" i="19"/>
  <c r="L15" i="19" s="1"/>
  <c r="L14" i="19"/>
  <c r="J14" i="19"/>
  <c r="H14" i="19"/>
  <c r="H22" i="19" s="1"/>
  <c r="H25" i="19" s="1"/>
  <c r="M12" i="19"/>
  <c r="K12" i="19"/>
  <c r="K27" i="19" s="1"/>
  <c r="I12" i="19"/>
  <c r="F12" i="19"/>
  <c r="E12" i="19"/>
  <c r="D12" i="19"/>
  <c r="D27" i="19" s="1"/>
  <c r="C12" i="19"/>
  <c r="C27" i="19" s="1"/>
  <c r="N11" i="19"/>
  <c r="L11" i="19"/>
  <c r="O11" i="19" s="1"/>
  <c r="H11" i="19"/>
  <c r="H10" i="19"/>
  <c r="H12" i="19" s="1"/>
  <c r="I45" i="18"/>
  <c r="E45" i="18"/>
  <c r="K43" i="18"/>
  <c r="I43" i="18"/>
  <c r="H43" i="18"/>
  <c r="G43" i="18"/>
  <c r="F43" i="18"/>
  <c r="E43" i="18"/>
  <c r="D43" i="18"/>
  <c r="C43" i="18"/>
  <c r="J42" i="18"/>
  <c r="H42" i="18"/>
  <c r="J41" i="18"/>
  <c r="H41" i="18"/>
  <c r="J40" i="18"/>
  <c r="H40" i="18"/>
  <c r="J39" i="18"/>
  <c r="H39" i="18"/>
  <c r="J38" i="18"/>
  <c r="H38" i="18"/>
  <c r="J37" i="18"/>
  <c r="H37" i="18"/>
  <c r="M36" i="18"/>
  <c r="J36" i="18"/>
  <c r="L36" i="18" s="1"/>
  <c r="H36" i="18"/>
  <c r="M35" i="18"/>
  <c r="J35" i="18"/>
  <c r="L35" i="18" s="1"/>
  <c r="H35" i="18"/>
  <c r="J34" i="18"/>
  <c r="H34" i="18"/>
  <c r="J33" i="18"/>
  <c r="H33" i="18"/>
  <c r="J32" i="18"/>
  <c r="H32" i="18"/>
  <c r="J31" i="18"/>
  <c r="H31" i="18"/>
  <c r="J30" i="18"/>
  <c r="H30" i="18"/>
  <c r="J29" i="18"/>
  <c r="H29" i="18"/>
  <c r="J28" i="18"/>
  <c r="H28" i="18"/>
  <c r="J27" i="18"/>
  <c r="H27" i="18"/>
  <c r="J26" i="18"/>
  <c r="H26" i="18"/>
  <c r="J25" i="18"/>
  <c r="H25" i="18"/>
  <c r="J24" i="18"/>
  <c r="H24" i="18"/>
  <c r="J23" i="18"/>
  <c r="H23" i="18"/>
  <c r="K21" i="18"/>
  <c r="I21" i="18"/>
  <c r="G21" i="18"/>
  <c r="F21" i="18"/>
  <c r="E21" i="18"/>
  <c r="D21" i="18"/>
  <c r="C21" i="18"/>
  <c r="H20" i="18"/>
  <c r="K18" i="18"/>
  <c r="J18" i="18"/>
  <c r="I18" i="18"/>
  <c r="G18" i="18"/>
  <c r="F18" i="18"/>
  <c r="E18" i="18"/>
  <c r="D18" i="18"/>
  <c r="C18" i="18"/>
  <c r="M17" i="18"/>
  <c r="L17" i="18"/>
  <c r="J17" i="18"/>
  <c r="H17" i="18"/>
  <c r="M16" i="18"/>
  <c r="L16" i="18"/>
  <c r="J16" i="18"/>
  <c r="H16" i="18"/>
  <c r="M15" i="18"/>
  <c r="L15" i="18"/>
  <c r="J15" i="18"/>
  <c r="H15" i="18"/>
  <c r="M14" i="18"/>
  <c r="L14" i="18"/>
  <c r="J14" i="18"/>
  <c r="H14" i="18"/>
  <c r="M13" i="18"/>
  <c r="L13" i="18"/>
  <c r="J13" i="18"/>
  <c r="H13" i="18"/>
  <c r="H18" i="18" s="1"/>
  <c r="M11" i="18"/>
  <c r="K11" i="18"/>
  <c r="I11" i="18"/>
  <c r="H11" i="18"/>
  <c r="G11" i="18"/>
  <c r="G45" i="18" s="1"/>
  <c r="F11" i="18"/>
  <c r="E11" i="18"/>
  <c r="D11" i="18"/>
  <c r="C11" i="18"/>
  <c r="C45" i="18" s="1"/>
  <c r="L10" i="18"/>
  <c r="J10" i="18"/>
  <c r="J11" i="18" s="1"/>
  <c r="H10" i="18"/>
  <c r="H30" i="17"/>
  <c r="J30" i="17" s="1"/>
  <c r="L30" i="17" s="1"/>
  <c r="E25" i="17"/>
  <c r="H24" i="17"/>
  <c r="J24" i="17" s="1"/>
  <c r="L24" i="17" s="1"/>
  <c r="O23" i="17"/>
  <c r="H23" i="17"/>
  <c r="M22" i="17"/>
  <c r="M25" i="17" s="1"/>
  <c r="K22" i="17"/>
  <c r="K25" i="17" s="1"/>
  <c r="I22" i="17"/>
  <c r="I25" i="17" s="1"/>
  <c r="G22" i="17"/>
  <c r="G25" i="17" s="1"/>
  <c r="G27" i="17" s="1"/>
  <c r="F22" i="17"/>
  <c r="F25" i="17" s="1"/>
  <c r="E22" i="17"/>
  <c r="D22" i="17"/>
  <c r="D25" i="17" s="1"/>
  <c r="C22" i="17"/>
  <c r="C25" i="17" s="1"/>
  <c r="C27" i="17" s="1"/>
  <c r="H21" i="17"/>
  <c r="J21" i="17" s="1"/>
  <c r="L21" i="17" s="1"/>
  <c r="O21" i="17" s="1"/>
  <c r="H20" i="17"/>
  <c r="J20" i="17" s="1"/>
  <c r="L20" i="17" s="1"/>
  <c r="H19" i="17"/>
  <c r="H18" i="17"/>
  <c r="O17" i="17"/>
  <c r="H17" i="17"/>
  <c r="J17" i="17" s="1"/>
  <c r="L17" i="17" s="1"/>
  <c r="N17" i="17" s="1"/>
  <c r="H16" i="17"/>
  <c r="J16" i="17" s="1"/>
  <c r="L16" i="17" s="1"/>
  <c r="O15" i="17"/>
  <c r="H15" i="17"/>
  <c r="O14" i="17"/>
  <c r="H14" i="17"/>
  <c r="M12" i="17"/>
  <c r="K12" i="17"/>
  <c r="I12" i="17"/>
  <c r="H12" i="17"/>
  <c r="G12" i="17"/>
  <c r="F12" i="17"/>
  <c r="E12" i="17"/>
  <c r="D12" i="17"/>
  <c r="C12" i="17"/>
  <c r="L11" i="17"/>
  <c r="O11" i="17" s="1"/>
  <c r="I10" i="17"/>
  <c r="H10" i="17"/>
  <c r="J10" i="17" s="1"/>
  <c r="J12" i="17" l="1"/>
  <c r="L10" i="17"/>
  <c r="L12" i="17" s="1"/>
  <c r="L14" i="17"/>
  <c r="N14" i="17" s="1"/>
  <c r="I27" i="17"/>
  <c r="E27" i="17"/>
  <c r="J14" i="17"/>
  <c r="D27" i="17"/>
  <c r="N11" i="17"/>
  <c r="F27" i="17"/>
  <c r="M27" i="17"/>
  <c r="J18" i="17"/>
  <c r="L18" i="17" s="1"/>
  <c r="K27" i="17"/>
  <c r="O16" i="17"/>
  <c r="N16" i="17"/>
  <c r="O24" i="17"/>
  <c r="N24" i="17"/>
  <c r="O20" i="17"/>
  <c r="N20" i="17"/>
  <c r="L15" i="17"/>
  <c r="N15" i="17" s="1"/>
  <c r="H22" i="17"/>
  <c r="H25" i="17" s="1"/>
  <c r="H27" i="17" s="1"/>
  <c r="M24" i="18"/>
  <c r="L24" i="18"/>
  <c r="M28" i="18"/>
  <c r="L28" i="18"/>
  <c r="M32" i="18"/>
  <c r="L32" i="18"/>
  <c r="M37" i="18"/>
  <c r="L37" i="18"/>
  <c r="M39" i="18"/>
  <c r="L39" i="18"/>
  <c r="O15" i="19"/>
  <c r="N15" i="19"/>
  <c r="O19" i="19"/>
  <c r="N19" i="19"/>
  <c r="M15" i="20"/>
  <c r="L15" i="20"/>
  <c r="N10" i="17"/>
  <c r="N12" i="17" s="1"/>
  <c r="J15" i="17"/>
  <c r="J19" i="17"/>
  <c r="N21" i="17"/>
  <c r="J23" i="17"/>
  <c r="L23" i="17" s="1"/>
  <c r="N23" i="17" s="1"/>
  <c r="D45" i="18"/>
  <c r="H21" i="18"/>
  <c r="H45" i="18" s="1"/>
  <c r="J20" i="18"/>
  <c r="M16" i="20"/>
  <c r="L16" i="20"/>
  <c r="L42" i="20"/>
  <c r="O10" i="17"/>
  <c r="O12" i="17"/>
  <c r="L11" i="18"/>
  <c r="J43" i="18"/>
  <c r="L43" i="18" s="1"/>
  <c r="M23" i="18"/>
  <c r="L23" i="18"/>
  <c r="M25" i="18"/>
  <c r="L25" i="18"/>
  <c r="M27" i="18"/>
  <c r="L27" i="18"/>
  <c r="M29" i="18"/>
  <c r="L29" i="18"/>
  <c r="M31" i="18"/>
  <c r="L31" i="18"/>
  <c r="M33" i="18"/>
  <c r="L33" i="18"/>
  <c r="M38" i="18"/>
  <c r="L38" i="18"/>
  <c r="M40" i="18"/>
  <c r="L40" i="18"/>
  <c r="M42" i="18"/>
  <c r="L42" i="18"/>
  <c r="M43" i="18"/>
  <c r="J16" i="19"/>
  <c r="L16" i="19" s="1"/>
  <c r="J22" i="19"/>
  <c r="J25" i="19" s="1"/>
  <c r="L20" i="19"/>
  <c r="J20" i="19"/>
  <c r="D45" i="20"/>
  <c r="H45" i="20"/>
  <c r="H18" i="20"/>
  <c r="J13" i="20"/>
  <c r="M17" i="20"/>
  <c r="L17" i="20"/>
  <c r="J43" i="20"/>
  <c r="M26" i="18"/>
  <c r="L26" i="18"/>
  <c r="M30" i="18"/>
  <c r="L30" i="18"/>
  <c r="M34" i="18"/>
  <c r="L34" i="18"/>
  <c r="M41" i="18"/>
  <c r="L41" i="18"/>
  <c r="M11" i="20"/>
  <c r="L11" i="20"/>
  <c r="F45" i="18"/>
  <c r="K45" i="18"/>
  <c r="M18" i="18"/>
  <c r="L18" i="18"/>
  <c r="H27" i="19"/>
  <c r="F27" i="19"/>
  <c r="O14" i="19"/>
  <c r="N14" i="19"/>
  <c r="L22" i="19"/>
  <c r="O18" i="19"/>
  <c r="N18" i="19"/>
  <c r="M25" i="19"/>
  <c r="O22" i="19"/>
  <c r="L24" i="19"/>
  <c r="J24" i="19"/>
  <c r="E45" i="20"/>
  <c r="M14" i="20"/>
  <c r="L14" i="20"/>
  <c r="J21" i="20"/>
  <c r="L21" i="20" s="1"/>
  <c r="M20" i="20"/>
  <c r="L20" i="20"/>
  <c r="M21" i="20"/>
  <c r="M10" i="18"/>
  <c r="M23" i="20"/>
  <c r="J10" i="19"/>
  <c r="N18" i="17" l="1"/>
  <c r="O18" i="17"/>
  <c r="J22" i="17"/>
  <c r="J25" i="17" s="1"/>
  <c r="J27" i="17" s="1"/>
  <c r="N16" i="19"/>
  <c r="O16" i="19"/>
  <c r="L10" i="19"/>
  <c r="J12" i="19"/>
  <c r="J27" i="19" s="1"/>
  <c r="L25" i="19"/>
  <c r="N25" i="19" s="1"/>
  <c r="N22" i="19"/>
  <c r="O25" i="19"/>
  <c r="M27" i="19"/>
  <c r="J18" i="20"/>
  <c r="M13" i="20"/>
  <c r="L13" i="20"/>
  <c r="L19" i="17"/>
  <c r="N24" i="19"/>
  <c r="O24" i="19"/>
  <c r="J21" i="18"/>
  <c r="M20" i="18"/>
  <c r="L20" i="18"/>
  <c r="L43" i="20"/>
  <c r="M43" i="20"/>
  <c r="N20" i="19"/>
  <c r="O20" i="19"/>
  <c r="L12" i="19" l="1"/>
  <c r="O10" i="19"/>
  <c r="N10" i="19"/>
  <c r="N12" i="19" s="1"/>
  <c r="L18" i="20"/>
  <c r="J45" i="20"/>
  <c r="M18" i="20"/>
  <c r="L21" i="18"/>
  <c r="J45" i="18"/>
  <c r="M21" i="18"/>
  <c r="N19" i="17"/>
  <c r="O19" i="17"/>
  <c r="L22" i="17"/>
  <c r="L25" i="17" l="1"/>
  <c r="O22" i="17"/>
  <c r="N22" i="17"/>
  <c r="L45" i="18"/>
  <c r="M45" i="18"/>
  <c r="L45" i="20"/>
  <c r="M45" i="20"/>
  <c r="L27" i="19"/>
  <c r="O12" i="19"/>
  <c r="N27" i="19" l="1"/>
  <c r="O27" i="19"/>
  <c r="N25" i="17"/>
  <c r="O25" i="17"/>
  <c r="L27" i="17"/>
  <c r="N27" i="17" l="1"/>
  <c r="O27" i="17"/>
  <c r="O31" i="15" l="1"/>
  <c r="O29" i="15"/>
  <c r="O25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O20" i="15"/>
  <c r="O19" i="15"/>
  <c r="O18" i="15"/>
  <c r="O17" i="15"/>
  <c r="O16" i="15"/>
  <c r="N14" i="15"/>
  <c r="M14" i="15"/>
  <c r="L14" i="15"/>
  <c r="K14" i="15"/>
  <c r="K23" i="15" s="1"/>
  <c r="K27" i="15" s="1"/>
  <c r="K33" i="15" s="1"/>
  <c r="J14" i="15"/>
  <c r="I14" i="15"/>
  <c r="H14" i="15"/>
  <c r="G14" i="15"/>
  <c r="G23" i="15" s="1"/>
  <c r="G27" i="15" s="1"/>
  <c r="G33" i="15" s="1"/>
  <c r="F14" i="15"/>
  <c r="E14" i="15"/>
  <c r="D14" i="15"/>
  <c r="C14" i="15"/>
  <c r="C23" i="15" s="1"/>
  <c r="C27" i="15" s="1"/>
  <c r="C33" i="15" s="1"/>
  <c r="O13" i="15"/>
  <c r="O12" i="15"/>
  <c r="O11" i="15"/>
  <c r="O10" i="15"/>
  <c r="O9" i="15"/>
  <c r="P61" i="14"/>
  <c r="O61" i="14"/>
  <c r="N61" i="14"/>
  <c r="M61" i="14"/>
  <c r="L61" i="14"/>
  <c r="K61" i="14"/>
  <c r="J61" i="14"/>
  <c r="I61" i="14"/>
  <c r="H61" i="14"/>
  <c r="G61" i="14"/>
  <c r="F61" i="14"/>
  <c r="E61" i="14"/>
  <c r="P59" i="14"/>
  <c r="O59" i="14"/>
  <c r="N59" i="14"/>
  <c r="M59" i="14"/>
  <c r="L59" i="14"/>
  <c r="K59" i="14"/>
  <c r="J59" i="14"/>
  <c r="I59" i="14"/>
  <c r="H59" i="14"/>
  <c r="G59" i="14"/>
  <c r="F59" i="14"/>
  <c r="E59" i="14"/>
  <c r="P56" i="14"/>
  <c r="O56" i="14"/>
  <c r="N56" i="14"/>
  <c r="M56" i="14"/>
  <c r="L56" i="14"/>
  <c r="K56" i="14"/>
  <c r="J56" i="14"/>
  <c r="I56" i="14"/>
  <c r="H56" i="14"/>
  <c r="G56" i="14"/>
  <c r="F56" i="14"/>
  <c r="E56" i="14"/>
  <c r="P55" i="14"/>
  <c r="P58" i="14" s="1"/>
  <c r="O55" i="14"/>
  <c r="O58" i="14" s="1"/>
  <c r="N55" i="14"/>
  <c r="N58" i="14" s="1"/>
  <c r="M55" i="14"/>
  <c r="M58" i="14" s="1"/>
  <c r="L55" i="14"/>
  <c r="L58" i="14" s="1"/>
  <c r="K55" i="14"/>
  <c r="K58" i="14" s="1"/>
  <c r="J55" i="14"/>
  <c r="J58" i="14" s="1"/>
  <c r="I55" i="14"/>
  <c r="I58" i="14" s="1"/>
  <c r="H55" i="14"/>
  <c r="H58" i="14" s="1"/>
  <c r="G55" i="14"/>
  <c r="F55" i="14"/>
  <c r="E55" i="14"/>
  <c r="Q54" i="14"/>
  <c r="Q52" i="14"/>
  <c r="P51" i="14"/>
  <c r="O51" i="14"/>
  <c r="N51" i="14"/>
  <c r="M51" i="14"/>
  <c r="L51" i="14"/>
  <c r="K51" i="14"/>
  <c r="J51" i="14"/>
  <c r="I51" i="14"/>
  <c r="H51" i="14"/>
  <c r="G51" i="14"/>
  <c r="F51" i="14"/>
  <c r="E51" i="14"/>
  <c r="P50" i="14"/>
  <c r="P53" i="14" s="1"/>
  <c r="O50" i="14"/>
  <c r="O53" i="14" s="1"/>
  <c r="N50" i="14"/>
  <c r="N53" i="14" s="1"/>
  <c r="M50" i="14"/>
  <c r="M53" i="14" s="1"/>
  <c r="L50" i="14"/>
  <c r="L53" i="14" s="1"/>
  <c r="K50" i="14"/>
  <c r="K53" i="14" s="1"/>
  <c r="J50" i="14"/>
  <c r="J53" i="14" s="1"/>
  <c r="I50" i="14"/>
  <c r="I53" i="14" s="1"/>
  <c r="H50" i="14"/>
  <c r="H53" i="14" s="1"/>
  <c r="G50" i="14"/>
  <c r="G53" i="14" s="1"/>
  <c r="F50" i="14"/>
  <c r="F53" i="14" s="1"/>
  <c r="E50" i="14"/>
  <c r="E53" i="14" s="1"/>
  <c r="Q49" i="14"/>
  <c r="Q48" i="14"/>
  <c r="Q51" i="14" s="1"/>
  <c r="Q47" i="14"/>
  <c r="Q45" i="14"/>
  <c r="P44" i="14"/>
  <c r="O44" i="14"/>
  <c r="N44" i="14"/>
  <c r="M44" i="14"/>
  <c r="L44" i="14"/>
  <c r="K44" i="14"/>
  <c r="J44" i="14"/>
  <c r="I44" i="14"/>
  <c r="H44" i="14"/>
  <c r="P43" i="14"/>
  <c r="P46" i="14" s="1"/>
  <c r="O43" i="14"/>
  <c r="O46" i="14" s="1"/>
  <c r="N43" i="14"/>
  <c r="N46" i="14" s="1"/>
  <c r="M43" i="14"/>
  <c r="M46" i="14" s="1"/>
  <c r="L43" i="14"/>
  <c r="L46" i="14" s="1"/>
  <c r="K43" i="14"/>
  <c r="K46" i="14" s="1"/>
  <c r="J43" i="14"/>
  <c r="J46" i="14" s="1"/>
  <c r="I43" i="14"/>
  <c r="I46" i="14" s="1"/>
  <c r="H43" i="14"/>
  <c r="H46" i="14" s="1"/>
  <c r="G43" i="14"/>
  <c r="G46" i="14" s="1"/>
  <c r="F43" i="14"/>
  <c r="F44" i="14" s="1"/>
  <c r="E43" i="14"/>
  <c r="E44" i="14" s="1"/>
  <c r="Q42" i="14"/>
  <c r="Q41" i="14"/>
  <c r="Q40" i="14"/>
  <c r="M39" i="14"/>
  <c r="Q38" i="14"/>
  <c r="P37" i="14"/>
  <c r="O37" i="14"/>
  <c r="N37" i="14"/>
  <c r="M37" i="14"/>
  <c r="L37" i="14"/>
  <c r="K37" i="14"/>
  <c r="J37" i="14"/>
  <c r="I37" i="14"/>
  <c r="H37" i="14"/>
  <c r="P36" i="14"/>
  <c r="P39" i="14" s="1"/>
  <c r="O36" i="14"/>
  <c r="O39" i="14" s="1"/>
  <c r="N36" i="14"/>
  <c r="N39" i="14" s="1"/>
  <c r="M36" i="14"/>
  <c r="L36" i="14"/>
  <c r="L39" i="14" s="1"/>
  <c r="K36" i="14"/>
  <c r="K39" i="14" s="1"/>
  <c r="J36" i="14"/>
  <c r="J39" i="14" s="1"/>
  <c r="I36" i="14"/>
  <c r="I39" i="14" s="1"/>
  <c r="H36" i="14"/>
  <c r="H39" i="14" s="1"/>
  <c r="G36" i="14"/>
  <c r="G39" i="14" s="1"/>
  <c r="F36" i="14"/>
  <c r="E36" i="14"/>
  <c r="E37" i="14" s="1"/>
  <c r="Q35" i="14"/>
  <c r="Q34" i="14"/>
  <c r="Q33" i="14"/>
  <c r="Q31" i="14"/>
  <c r="P30" i="14"/>
  <c r="O30" i="14"/>
  <c r="N30" i="14"/>
  <c r="M30" i="14"/>
  <c r="L30" i="14"/>
  <c r="K30" i="14"/>
  <c r="J30" i="14"/>
  <c r="I30" i="14"/>
  <c r="H30" i="14"/>
  <c r="P29" i="14"/>
  <c r="P32" i="14" s="1"/>
  <c r="O29" i="14"/>
  <c r="O32" i="14" s="1"/>
  <c r="N29" i="14"/>
  <c r="N32" i="14" s="1"/>
  <c r="M29" i="14"/>
  <c r="M32" i="14" s="1"/>
  <c r="L29" i="14"/>
  <c r="L32" i="14" s="1"/>
  <c r="K29" i="14"/>
  <c r="K32" i="14" s="1"/>
  <c r="J29" i="14"/>
  <c r="J32" i="14" s="1"/>
  <c r="I29" i="14"/>
  <c r="I32" i="14" s="1"/>
  <c r="H29" i="14"/>
  <c r="H32" i="14" s="1"/>
  <c r="G29" i="14"/>
  <c r="G30" i="14" s="1"/>
  <c r="F29" i="14"/>
  <c r="F32" i="14" s="1"/>
  <c r="E29" i="14"/>
  <c r="Q28" i="14"/>
  <c r="Q27" i="14"/>
  <c r="Q26" i="14"/>
  <c r="Q24" i="14"/>
  <c r="P23" i="14"/>
  <c r="O23" i="14"/>
  <c r="N23" i="14"/>
  <c r="M23" i="14"/>
  <c r="L23" i="14"/>
  <c r="K23" i="14"/>
  <c r="J23" i="14"/>
  <c r="I23" i="14"/>
  <c r="H23" i="14"/>
  <c r="P22" i="14"/>
  <c r="P25" i="14" s="1"/>
  <c r="O22" i="14"/>
  <c r="O25" i="14" s="1"/>
  <c r="N22" i="14"/>
  <c r="N25" i="14" s="1"/>
  <c r="M22" i="14"/>
  <c r="M25" i="14" s="1"/>
  <c r="L22" i="14"/>
  <c r="L25" i="14" s="1"/>
  <c r="K22" i="14"/>
  <c r="K25" i="14" s="1"/>
  <c r="J22" i="14"/>
  <c r="J25" i="14" s="1"/>
  <c r="I22" i="14"/>
  <c r="I25" i="14" s="1"/>
  <c r="H22" i="14"/>
  <c r="H25" i="14" s="1"/>
  <c r="G22" i="14"/>
  <c r="G23" i="14" s="1"/>
  <c r="F22" i="14"/>
  <c r="F23" i="14" s="1"/>
  <c r="E22" i="14"/>
  <c r="E25" i="14" s="1"/>
  <c r="Q21" i="14"/>
  <c r="Q20" i="14"/>
  <c r="Q19" i="14"/>
  <c r="Q17" i="14"/>
  <c r="P16" i="14"/>
  <c r="O16" i="14"/>
  <c r="N16" i="14"/>
  <c r="M16" i="14"/>
  <c r="L16" i="14"/>
  <c r="K16" i="14"/>
  <c r="J16" i="14"/>
  <c r="I16" i="14"/>
  <c r="H16" i="14"/>
  <c r="P15" i="14"/>
  <c r="P18" i="14" s="1"/>
  <c r="O15" i="14"/>
  <c r="O18" i="14" s="1"/>
  <c r="N15" i="14"/>
  <c r="N18" i="14" s="1"/>
  <c r="M15" i="14"/>
  <c r="M18" i="14" s="1"/>
  <c r="L15" i="14"/>
  <c r="L18" i="14" s="1"/>
  <c r="K15" i="14"/>
  <c r="K18" i="14" s="1"/>
  <c r="J15" i="14"/>
  <c r="J18" i="14" s="1"/>
  <c r="I15" i="14"/>
  <c r="I18" i="14" s="1"/>
  <c r="H15" i="14"/>
  <c r="H18" i="14" s="1"/>
  <c r="G15" i="14"/>
  <c r="G18" i="14" s="1"/>
  <c r="F15" i="14"/>
  <c r="F16" i="14" s="1"/>
  <c r="E15" i="14"/>
  <c r="E16" i="14" s="1"/>
  <c r="Q14" i="14"/>
  <c r="Q13" i="14"/>
  <c r="Q12" i="14"/>
  <c r="Q10" i="14"/>
  <c r="P9" i="14"/>
  <c r="O9" i="14"/>
  <c r="N9" i="14"/>
  <c r="M9" i="14"/>
  <c r="L9" i="14"/>
  <c r="K9" i="14"/>
  <c r="J9" i="14"/>
  <c r="I9" i="14"/>
  <c r="H9" i="14"/>
  <c r="P8" i="14"/>
  <c r="P11" i="14" s="1"/>
  <c r="O8" i="14"/>
  <c r="O57" i="14" s="1"/>
  <c r="N8" i="14"/>
  <c r="N11" i="14" s="1"/>
  <c r="M8" i="14"/>
  <c r="L8" i="14"/>
  <c r="L11" i="14" s="1"/>
  <c r="K8" i="14"/>
  <c r="K57" i="14" s="1"/>
  <c r="J8" i="14"/>
  <c r="J11" i="14" s="1"/>
  <c r="I8" i="14"/>
  <c r="H8" i="14"/>
  <c r="G8" i="14"/>
  <c r="G9" i="14" s="1"/>
  <c r="F8" i="14"/>
  <c r="F11" i="14" s="1"/>
  <c r="E8" i="14"/>
  <c r="Q7" i="14"/>
  <c r="Q6" i="14"/>
  <c r="K22" i="11"/>
  <c r="K25" i="11" s="1"/>
  <c r="I22" i="11"/>
  <c r="I25" i="11" s="1"/>
  <c r="G22" i="11"/>
  <c r="G25" i="11" s="1"/>
  <c r="F22" i="11"/>
  <c r="E22" i="11"/>
  <c r="E25" i="11" s="1"/>
  <c r="D22" i="11"/>
  <c r="D25" i="11" s="1"/>
  <c r="C22" i="11"/>
  <c r="C25" i="11" s="1"/>
  <c r="K66" i="11"/>
  <c r="M66" i="11" s="1"/>
  <c r="I66" i="11"/>
  <c r="G66" i="11"/>
  <c r="F66" i="11"/>
  <c r="E66" i="11"/>
  <c r="D66" i="11"/>
  <c r="C66" i="11"/>
  <c r="K60" i="11"/>
  <c r="I60" i="11"/>
  <c r="G60" i="11"/>
  <c r="F60" i="11"/>
  <c r="E60" i="11"/>
  <c r="D60" i="11"/>
  <c r="C60" i="11"/>
  <c r="F25" i="11"/>
  <c r="K12" i="11"/>
  <c r="K27" i="11" s="1"/>
  <c r="I12" i="11"/>
  <c r="G12" i="11"/>
  <c r="F12" i="11"/>
  <c r="E12" i="11"/>
  <c r="E27" i="11" s="1"/>
  <c r="D12" i="11"/>
  <c r="C12" i="11"/>
  <c r="K43" i="12"/>
  <c r="I43" i="12"/>
  <c r="G43" i="12"/>
  <c r="F43" i="12"/>
  <c r="E43" i="12"/>
  <c r="D43" i="12"/>
  <c r="C43" i="12"/>
  <c r="K21" i="12"/>
  <c r="I21" i="12"/>
  <c r="G21" i="12"/>
  <c r="F21" i="12"/>
  <c r="E21" i="12"/>
  <c r="D21" i="12"/>
  <c r="C21" i="12"/>
  <c r="K18" i="12"/>
  <c r="I18" i="12"/>
  <c r="G18" i="12"/>
  <c r="F18" i="12"/>
  <c r="E18" i="12"/>
  <c r="D18" i="12"/>
  <c r="C18" i="12"/>
  <c r="K11" i="12"/>
  <c r="I11" i="12"/>
  <c r="G11" i="12"/>
  <c r="F11" i="12"/>
  <c r="E11" i="12"/>
  <c r="D11" i="12"/>
  <c r="C11" i="12"/>
  <c r="K22" i="9"/>
  <c r="K25" i="9" s="1"/>
  <c r="I22" i="9"/>
  <c r="I25" i="9" s="1"/>
  <c r="G22" i="9"/>
  <c r="G25" i="9" s="1"/>
  <c r="F22" i="9"/>
  <c r="F25" i="9" s="1"/>
  <c r="E22" i="9"/>
  <c r="E25" i="9" s="1"/>
  <c r="D22" i="9"/>
  <c r="D25" i="9" s="1"/>
  <c r="C22" i="9"/>
  <c r="C25" i="9" s="1"/>
  <c r="K66" i="9"/>
  <c r="M66" i="9" s="1"/>
  <c r="I66" i="9"/>
  <c r="G66" i="9"/>
  <c r="F66" i="9"/>
  <c r="E66" i="9"/>
  <c r="D66" i="9"/>
  <c r="C66" i="9"/>
  <c r="K60" i="9"/>
  <c r="I60" i="9"/>
  <c r="G60" i="9"/>
  <c r="F60" i="9"/>
  <c r="E60" i="9"/>
  <c r="D60" i="9"/>
  <c r="C60" i="9"/>
  <c r="K12" i="9"/>
  <c r="I12" i="9"/>
  <c r="I27" i="9" s="1"/>
  <c r="G12" i="9"/>
  <c r="F12" i="9"/>
  <c r="E12" i="9"/>
  <c r="D12" i="9"/>
  <c r="D27" i="9" s="1"/>
  <c r="C12" i="9"/>
  <c r="K43" i="10"/>
  <c r="I43" i="10"/>
  <c r="G43" i="10"/>
  <c r="F43" i="10"/>
  <c r="E43" i="10"/>
  <c r="D43" i="10"/>
  <c r="C43" i="10"/>
  <c r="K21" i="10"/>
  <c r="I21" i="10"/>
  <c r="G21" i="10"/>
  <c r="F21" i="10"/>
  <c r="E21" i="10"/>
  <c r="D21" i="10"/>
  <c r="C21" i="10"/>
  <c r="K18" i="10"/>
  <c r="I18" i="10"/>
  <c r="G18" i="10"/>
  <c r="F18" i="10"/>
  <c r="E18" i="10"/>
  <c r="D18" i="10"/>
  <c r="C18" i="10"/>
  <c r="K11" i="10"/>
  <c r="I11" i="10"/>
  <c r="G11" i="10"/>
  <c r="F11" i="10"/>
  <c r="E11" i="10"/>
  <c r="D11" i="10"/>
  <c r="C11" i="10"/>
  <c r="H42" i="12"/>
  <c r="J42" i="12" s="1"/>
  <c r="H41" i="12"/>
  <c r="J41" i="12" s="1"/>
  <c r="L41" i="12" s="1"/>
  <c r="H40" i="12"/>
  <c r="J40" i="12" s="1"/>
  <c r="H39" i="12"/>
  <c r="J39" i="12" s="1"/>
  <c r="H38" i="12"/>
  <c r="J38" i="12" s="1"/>
  <c r="H37" i="12"/>
  <c r="J37" i="12" s="1"/>
  <c r="L37" i="12" s="1"/>
  <c r="M36" i="12"/>
  <c r="J36" i="12"/>
  <c r="L36" i="12" s="1"/>
  <c r="H36" i="12"/>
  <c r="M35" i="12"/>
  <c r="H35" i="12"/>
  <c r="J35" i="12" s="1"/>
  <c r="L35" i="12" s="1"/>
  <c r="H34" i="12"/>
  <c r="J34" i="12" s="1"/>
  <c r="H33" i="12"/>
  <c r="J33" i="12" s="1"/>
  <c r="L33" i="12" s="1"/>
  <c r="H32" i="12"/>
  <c r="J32" i="12" s="1"/>
  <c r="H31" i="12"/>
  <c r="J31" i="12" s="1"/>
  <c r="H30" i="12"/>
  <c r="J30" i="12" s="1"/>
  <c r="L30" i="12" s="1"/>
  <c r="H29" i="12"/>
  <c r="J29" i="12" s="1"/>
  <c r="L29" i="12" s="1"/>
  <c r="H28" i="12"/>
  <c r="J28" i="12" s="1"/>
  <c r="H27" i="12"/>
  <c r="J27" i="12" s="1"/>
  <c r="J26" i="12"/>
  <c r="L26" i="12" s="1"/>
  <c r="H26" i="12"/>
  <c r="H25" i="12"/>
  <c r="J25" i="12" s="1"/>
  <c r="L25" i="12" s="1"/>
  <c r="H24" i="12"/>
  <c r="J24" i="12" s="1"/>
  <c r="H23" i="12"/>
  <c r="J23" i="12" s="1"/>
  <c r="H20" i="12"/>
  <c r="J20" i="12" s="1"/>
  <c r="L20" i="12" s="1"/>
  <c r="H17" i="12"/>
  <c r="J17" i="12" s="1"/>
  <c r="H16" i="12"/>
  <c r="J16" i="12" s="1"/>
  <c r="H15" i="12"/>
  <c r="J15" i="12" s="1"/>
  <c r="H14" i="12"/>
  <c r="J14" i="12" s="1"/>
  <c r="L14" i="12" s="1"/>
  <c r="H13" i="12"/>
  <c r="H10" i="12"/>
  <c r="H11" i="12" s="1"/>
  <c r="M65" i="11"/>
  <c r="H65" i="11"/>
  <c r="J65" i="11" s="1"/>
  <c r="L65" i="11" s="1"/>
  <c r="M64" i="11"/>
  <c r="H64" i="11"/>
  <c r="J64" i="11" s="1"/>
  <c r="L64" i="11" s="1"/>
  <c r="M63" i="11"/>
  <c r="H63" i="11"/>
  <c r="J63" i="11" s="1"/>
  <c r="L63" i="11" s="1"/>
  <c r="M62" i="11"/>
  <c r="H62" i="11"/>
  <c r="M60" i="11"/>
  <c r="M59" i="11"/>
  <c r="H59" i="11"/>
  <c r="J59" i="11" s="1"/>
  <c r="L59" i="11" s="1"/>
  <c r="M58" i="11"/>
  <c r="H58" i="11"/>
  <c r="J58" i="11" s="1"/>
  <c r="L58" i="11" s="1"/>
  <c r="M57" i="11"/>
  <c r="H57" i="11"/>
  <c r="J57" i="11" s="1"/>
  <c r="L57" i="11" s="1"/>
  <c r="M56" i="11"/>
  <c r="H56" i="11"/>
  <c r="J56" i="11" s="1"/>
  <c r="H51" i="11"/>
  <c r="J51" i="11" s="1"/>
  <c r="L51" i="11" s="1"/>
  <c r="H50" i="11"/>
  <c r="J50" i="11" s="1"/>
  <c r="L50" i="11" s="1"/>
  <c r="H49" i="11"/>
  <c r="J49" i="11" s="1"/>
  <c r="H48" i="11"/>
  <c r="J48" i="11" s="1"/>
  <c r="L48" i="11" s="1"/>
  <c r="H47" i="11"/>
  <c r="J47" i="11" s="1"/>
  <c r="L47" i="11" s="1"/>
  <c r="H46" i="11"/>
  <c r="J46" i="11" s="1"/>
  <c r="L46" i="11" s="1"/>
  <c r="M45" i="11"/>
  <c r="H45" i="11"/>
  <c r="J45" i="11" s="1"/>
  <c r="L45" i="11" s="1"/>
  <c r="M44" i="11"/>
  <c r="H44" i="11"/>
  <c r="J44" i="11" s="1"/>
  <c r="L44" i="11" s="1"/>
  <c r="H43" i="11"/>
  <c r="J43" i="11" s="1"/>
  <c r="L43" i="11" s="1"/>
  <c r="H42" i="11"/>
  <c r="J42" i="11" s="1"/>
  <c r="H41" i="11"/>
  <c r="J41" i="11" s="1"/>
  <c r="L41" i="11" s="1"/>
  <c r="H40" i="11"/>
  <c r="J40" i="11" s="1"/>
  <c r="L40" i="11" s="1"/>
  <c r="H39" i="11"/>
  <c r="J39" i="11" s="1"/>
  <c r="L39" i="11" s="1"/>
  <c r="H38" i="11"/>
  <c r="J38" i="11" s="1"/>
  <c r="H37" i="11"/>
  <c r="J37" i="11" s="1"/>
  <c r="H36" i="11"/>
  <c r="J36" i="11" s="1"/>
  <c r="L36" i="11" s="1"/>
  <c r="H35" i="11"/>
  <c r="J35" i="11" s="1"/>
  <c r="L35" i="11" s="1"/>
  <c r="M34" i="11"/>
  <c r="H34" i="11"/>
  <c r="J34" i="11" s="1"/>
  <c r="L34" i="11" s="1"/>
  <c r="H33" i="11"/>
  <c r="J33" i="11" s="1"/>
  <c r="L33" i="11" s="1"/>
  <c r="H32" i="11"/>
  <c r="J32" i="11" s="1"/>
  <c r="L32" i="11" s="1"/>
  <c r="H31" i="11"/>
  <c r="J31" i="11" s="1"/>
  <c r="L31" i="11" s="1"/>
  <c r="H30" i="11"/>
  <c r="J30" i="11" s="1"/>
  <c r="L30" i="11" s="1"/>
  <c r="K52" i="11"/>
  <c r="I52" i="11"/>
  <c r="G52" i="11"/>
  <c r="F52" i="11"/>
  <c r="E52" i="11"/>
  <c r="D52" i="11"/>
  <c r="C52" i="11"/>
  <c r="H24" i="11"/>
  <c r="J24" i="11" s="1"/>
  <c r="M24" i="11" s="1"/>
  <c r="M23" i="11"/>
  <c r="H23" i="11"/>
  <c r="J23" i="11" s="1"/>
  <c r="L23" i="11" s="1"/>
  <c r="H21" i="11"/>
  <c r="J21" i="11" s="1"/>
  <c r="L21" i="11" s="1"/>
  <c r="J20" i="11"/>
  <c r="L20" i="11" s="1"/>
  <c r="H20" i="11"/>
  <c r="H19" i="11"/>
  <c r="J19" i="11" s="1"/>
  <c r="H18" i="11"/>
  <c r="J18" i="11" s="1"/>
  <c r="L18" i="11" s="1"/>
  <c r="M17" i="11"/>
  <c r="H17" i="11"/>
  <c r="J17" i="11" s="1"/>
  <c r="L17" i="11" s="1"/>
  <c r="H16" i="11"/>
  <c r="J16" i="11" s="1"/>
  <c r="L16" i="11" s="1"/>
  <c r="H15" i="11"/>
  <c r="J15" i="11" s="1"/>
  <c r="L15" i="11" s="1"/>
  <c r="H14" i="11"/>
  <c r="J14" i="11" s="1"/>
  <c r="L14" i="11" s="1"/>
  <c r="H11" i="11"/>
  <c r="J11" i="11" s="1"/>
  <c r="M11" i="11" s="1"/>
  <c r="H10" i="11"/>
  <c r="K45" i="10"/>
  <c r="H42" i="10"/>
  <c r="J42" i="10" s="1"/>
  <c r="L42" i="10" s="1"/>
  <c r="H41" i="10"/>
  <c r="J41" i="10" s="1"/>
  <c r="L41" i="10" s="1"/>
  <c r="H40" i="10"/>
  <c r="J40" i="10" s="1"/>
  <c r="L40" i="10" s="1"/>
  <c r="H39" i="10"/>
  <c r="J39" i="10" s="1"/>
  <c r="L39" i="10" s="1"/>
  <c r="H38" i="10"/>
  <c r="J38" i="10" s="1"/>
  <c r="L38" i="10" s="1"/>
  <c r="H37" i="10"/>
  <c r="J37" i="10" s="1"/>
  <c r="L37" i="10" s="1"/>
  <c r="M36" i="10"/>
  <c r="H36" i="10"/>
  <c r="J36" i="10" s="1"/>
  <c r="L36" i="10" s="1"/>
  <c r="M35" i="10"/>
  <c r="H35" i="10"/>
  <c r="J35" i="10" s="1"/>
  <c r="L35" i="10" s="1"/>
  <c r="H34" i="10"/>
  <c r="J34" i="10" s="1"/>
  <c r="J33" i="10"/>
  <c r="L33" i="10" s="1"/>
  <c r="H33" i="10"/>
  <c r="H32" i="10"/>
  <c r="J32" i="10" s="1"/>
  <c r="H31" i="10"/>
  <c r="J31" i="10" s="1"/>
  <c r="L31" i="10" s="1"/>
  <c r="H30" i="10"/>
  <c r="J30" i="10" s="1"/>
  <c r="H29" i="10"/>
  <c r="J29" i="10" s="1"/>
  <c r="L29" i="10" s="1"/>
  <c r="H28" i="10"/>
  <c r="J28" i="10" s="1"/>
  <c r="H27" i="10"/>
  <c r="J27" i="10" s="1"/>
  <c r="L27" i="10" s="1"/>
  <c r="H26" i="10"/>
  <c r="J26" i="10" s="1"/>
  <c r="H25" i="10"/>
  <c r="J25" i="10" s="1"/>
  <c r="L25" i="10" s="1"/>
  <c r="H24" i="10"/>
  <c r="J24" i="10" s="1"/>
  <c r="H23" i="10"/>
  <c r="H20" i="10"/>
  <c r="H21" i="10" s="1"/>
  <c r="H17" i="10"/>
  <c r="J17" i="10" s="1"/>
  <c r="H16" i="10"/>
  <c r="J16" i="10" s="1"/>
  <c r="L16" i="10" s="1"/>
  <c r="H15" i="10"/>
  <c r="J15" i="10" s="1"/>
  <c r="H14" i="10"/>
  <c r="J14" i="10" s="1"/>
  <c r="L14" i="10" s="1"/>
  <c r="H13" i="10"/>
  <c r="H10" i="10"/>
  <c r="J10" i="10" s="1"/>
  <c r="M65" i="9"/>
  <c r="H65" i="9"/>
  <c r="J65" i="9" s="1"/>
  <c r="L65" i="9" s="1"/>
  <c r="M64" i="9"/>
  <c r="H64" i="9"/>
  <c r="J64" i="9" s="1"/>
  <c r="L64" i="9" s="1"/>
  <c r="M63" i="9"/>
  <c r="H63" i="9"/>
  <c r="J63" i="9" s="1"/>
  <c r="L63" i="9" s="1"/>
  <c r="M62" i="9"/>
  <c r="H62" i="9"/>
  <c r="M60" i="9"/>
  <c r="M59" i="9"/>
  <c r="H59" i="9"/>
  <c r="J59" i="9" s="1"/>
  <c r="L59" i="9" s="1"/>
  <c r="M58" i="9"/>
  <c r="H58" i="9"/>
  <c r="J58" i="9" s="1"/>
  <c r="L58" i="9" s="1"/>
  <c r="M57" i="9"/>
  <c r="H57" i="9"/>
  <c r="J57" i="9" s="1"/>
  <c r="L57" i="9" s="1"/>
  <c r="M56" i="9"/>
  <c r="H56" i="9"/>
  <c r="J56" i="9" s="1"/>
  <c r="H51" i="9"/>
  <c r="J51" i="9" s="1"/>
  <c r="L51" i="9" s="1"/>
  <c r="H50" i="9"/>
  <c r="J50" i="9" s="1"/>
  <c r="H49" i="9"/>
  <c r="J49" i="9" s="1"/>
  <c r="L49" i="9" s="1"/>
  <c r="H48" i="9"/>
  <c r="J48" i="9" s="1"/>
  <c r="H47" i="9"/>
  <c r="J47" i="9" s="1"/>
  <c r="L47" i="9" s="1"/>
  <c r="H46" i="9"/>
  <c r="J46" i="9" s="1"/>
  <c r="M45" i="9"/>
  <c r="H45" i="9"/>
  <c r="J45" i="9" s="1"/>
  <c r="L45" i="9" s="1"/>
  <c r="M44" i="9"/>
  <c r="H44" i="9"/>
  <c r="J44" i="9" s="1"/>
  <c r="L44" i="9" s="1"/>
  <c r="H43" i="9"/>
  <c r="J43" i="9" s="1"/>
  <c r="L43" i="9" s="1"/>
  <c r="H42" i="9"/>
  <c r="J42" i="9" s="1"/>
  <c r="H41" i="9"/>
  <c r="J41" i="9" s="1"/>
  <c r="L41" i="9" s="1"/>
  <c r="H40" i="9"/>
  <c r="J40" i="9" s="1"/>
  <c r="H39" i="9"/>
  <c r="J39" i="9" s="1"/>
  <c r="L39" i="9" s="1"/>
  <c r="H38" i="9"/>
  <c r="J38" i="9" s="1"/>
  <c r="H37" i="9"/>
  <c r="J37" i="9" s="1"/>
  <c r="L37" i="9" s="1"/>
  <c r="H36" i="9"/>
  <c r="J36" i="9" s="1"/>
  <c r="L36" i="9" s="1"/>
  <c r="H35" i="9"/>
  <c r="J35" i="9" s="1"/>
  <c r="L35" i="9" s="1"/>
  <c r="M34" i="9"/>
  <c r="H34" i="9"/>
  <c r="J34" i="9" s="1"/>
  <c r="L34" i="9" s="1"/>
  <c r="H33" i="9"/>
  <c r="J33" i="9" s="1"/>
  <c r="L33" i="9" s="1"/>
  <c r="H32" i="9"/>
  <c r="J32" i="9" s="1"/>
  <c r="H31" i="9"/>
  <c r="J31" i="9" s="1"/>
  <c r="L31" i="9" s="1"/>
  <c r="H30" i="9"/>
  <c r="J30" i="9" s="1"/>
  <c r="L30" i="9" s="1"/>
  <c r="K52" i="9"/>
  <c r="I52" i="9"/>
  <c r="G52" i="9"/>
  <c r="F52" i="9"/>
  <c r="E52" i="9"/>
  <c r="D52" i="9"/>
  <c r="C52" i="9"/>
  <c r="H24" i="9"/>
  <c r="J24" i="9" s="1"/>
  <c r="L24" i="9" s="1"/>
  <c r="M23" i="9"/>
  <c r="H23" i="9"/>
  <c r="J23" i="9" s="1"/>
  <c r="L23" i="9" s="1"/>
  <c r="H21" i="9"/>
  <c r="J21" i="9" s="1"/>
  <c r="L21" i="9" s="1"/>
  <c r="H20" i="9"/>
  <c r="J20" i="9" s="1"/>
  <c r="L20" i="9" s="1"/>
  <c r="H19" i="9"/>
  <c r="J19" i="9" s="1"/>
  <c r="L19" i="9" s="1"/>
  <c r="H18" i="9"/>
  <c r="J18" i="9" s="1"/>
  <c r="L18" i="9" s="1"/>
  <c r="M17" i="9"/>
  <c r="H17" i="9"/>
  <c r="J17" i="9" s="1"/>
  <c r="L17" i="9" s="1"/>
  <c r="H16" i="9"/>
  <c r="J16" i="9" s="1"/>
  <c r="L16" i="9" s="1"/>
  <c r="M15" i="9"/>
  <c r="H15" i="9"/>
  <c r="J15" i="9" s="1"/>
  <c r="L15" i="9" s="1"/>
  <c r="M14" i="9"/>
  <c r="H14" i="9"/>
  <c r="J14" i="9" s="1"/>
  <c r="L14" i="9" s="1"/>
  <c r="H11" i="9"/>
  <c r="J11" i="9" s="1"/>
  <c r="L11" i="9" s="1"/>
  <c r="H10" i="9"/>
  <c r="J10" i="9" s="1"/>
  <c r="L10" i="9" s="1"/>
  <c r="D23" i="15" l="1"/>
  <c r="D27" i="15" s="1"/>
  <c r="D33" i="15" s="1"/>
  <c r="H23" i="15"/>
  <c r="H27" i="15" s="1"/>
  <c r="H33" i="15" s="1"/>
  <c r="L23" i="15"/>
  <c r="L27" i="15" s="1"/>
  <c r="L33" i="15" s="1"/>
  <c r="F23" i="15"/>
  <c r="F27" i="15" s="1"/>
  <c r="F33" i="15" s="1"/>
  <c r="J23" i="15"/>
  <c r="J27" i="15" s="1"/>
  <c r="J33" i="15" s="1"/>
  <c r="N23" i="15"/>
  <c r="N27" i="15" s="1"/>
  <c r="N33" i="15" s="1"/>
  <c r="I27" i="11"/>
  <c r="E27" i="9"/>
  <c r="K27" i="9"/>
  <c r="M30" i="12"/>
  <c r="G45" i="12"/>
  <c r="C27" i="11"/>
  <c r="L60" i="14"/>
  <c r="E39" i="14"/>
  <c r="E23" i="15"/>
  <c r="E27" i="15" s="1"/>
  <c r="E33" i="15" s="1"/>
  <c r="I23" i="15"/>
  <c r="I27" i="15" s="1"/>
  <c r="I33" i="15" s="1"/>
  <c r="M23" i="15"/>
  <c r="M27" i="15" s="1"/>
  <c r="M33" i="15" s="1"/>
  <c r="G44" i="14"/>
  <c r="H43" i="10"/>
  <c r="C45" i="10"/>
  <c r="G45" i="10"/>
  <c r="E45" i="10"/>
  <c r="F45" i="10"/>
  <c r="E45" i="12"/>
  <c r="K45" i="12"/>
  <c r="G16" i="14"/>
  <c r="O21" i="15"/>
  <c r="D27" i="11"/>
  <c r="D54" i="11" s="1"/>
  <c r="D68" i="11" s="1"/>
  <c r="H12" i="11"/>
  <c r="M31" i="11"/>
  <c r="F27" i="11"/>
  <c r="F54" i="11" s="1"/>
  <c r="F68" i="11" s="1"/>
  <c r="C27" i="9"/>
  <c r="G27" i="9"/>
  <c r="F18" i="14"/>
  <c r="O14" i="15"/>
  <c r="O23" i="15" s="1"/>
  <c r="O27" i="15" s="1"/>
  <c r="O33" i="15" s="1"/>
  <c r="G25" i="14"/>
  <c r="J23" i="10"/>
  <c r="L23" i="10" s="1"/>
  <c r="J10" i="12"/>
  <c r="L10" i="12" s="1"/>
  <c r="I45" i="10"/>
  <c r="M57" i="14"/>
  <c r="L15" i="12"/>
  <c r="M15" i="12"/>
  <c r="L34" i="12"/>
  <c r="M34" i="12"/>
  <c r="D45" i="10"/>
  <c r="M16" i="11"/>
  <c r="M18" i="11"/>
  <c r="M26" i="12"/>
  <c r="E57" i="14"/>
  <c r="I57" i="14"/>
  <c r="E9" i="14"/>
  <c r="F39" i="14"/>
  <c r="F37" i="14"/>
  <c r="H66" i="9"/>
  <c r="J62" i="9"/>
  <c r="L62" i="9" s="1"/>
  <c r="L24" i="11"/>
  <c r="F27" i="9"/>
  <c r="D45" i="12"/>
  <c r="F45" i="12"/>
  <c r="J60" i="14"/>
  <c r="N60" i="14"/>
  <c r="P60" i="14"/>
  <c r="Q53" i="14"/>
  <c r="Q59" i="14"/>
  <c r="Q61" i="14"/>
  <c r="H18" i="12"/>
  <c r="C45" i="12"/>
  <c r="Q29" i="14"/>
  <c r="E30" i="14"/>
  <c r="H18" i="10"/>
  <c r="J20" i="10"/>
  <c r="L20" i="10" s="1"/>
  <c r="M40" i="10"/>
  <c r="I45" i="12"/>
  <c r="G27" i="11"/>
  <c r="H57" i="14"/>
  <c r="L57" i="14"/>
  <c r="P57" i="14"/>
  <c r="H11" i="14"/>
  <c r="H60" i="14" s="1"/>
  <c r="F46" i="14"/>
  <c r="F60" i="14" s="1"/>
  <c r="Q55" i="14"/>
  <c r="Q56" i="14"/>
  <c r="Q39" i="14"/>
  <c r="Q30" i="14"/>
  <c r="G11" i="14"/>
  <c r="G60" i="14" s="1"/>
  <c r="K11" i="14"/>
  <c r="K60" i="14" s="1"/>
  <c r="O11" i="14"/>
  <c r="O60" i="14" s="1"/>
  <c r="E18" i="14"/>
  <c r="Q22" i="14"/>
  <c r="Q23" i="14" s="1"/>
  <c r="F25" i="14"/>
  <c r="Q25" i="14" s="1"/>
  <c r="G32" i="14"/>
  <c r="E46" i="14"/>
  <c r="Q46" i="14" s="1"/>
  <c r="Q50" i="14"/>
  <c r="F57" i="14"/>
  <c r="F58" i="14" s="1"/>
  <c r="J57" i="14"/>
  <c r="N57" i="14"/>
  <c r="E58" i="14"/>
  <c r="F9" i="14"/>
  <c r="Q15" i="14"/>
  <c r="Q16" i="14" s="1"/>
  <c r="E23" i="14"/>
  <c r="F30" i="14"/>
  <c r="G37" i="14"/>
  <c r="Q43" i="14"/>
  <c r="Q44" i="14" s="1"/>
  <c r="G57" i="14"/>
  <c r="G58" i="14" s="1"/>
  <c r="E11" i="14"/>
  <c r="I11" i="14"/>
  <c r="I60" i="14" s="1"/>
  <c r="M11" i="14"/>
  <c r="M60" i="14" s="1"/>
  <c r="E32" i="14"/>
  <c r="Q32" i="14" s="1"/>
  <c r="Q36" i="14"/>
  <c r="Q37" i="14" s="1"/>
  <c r="Q8" i="14"/>
  <c r="Q9" i="14" s="1"/>
  <c r="L16" i="12"/>
  <c r="M16" i="12"/>
  <c r="L24" i="12"/>
  <c r="M24" i="12"/>
  <c r="L38" i="12"/>
  <c r="M38" i="12"/>
  <c r="L42" i="11"/>
  <c r="M42" i="11"/>
  <c r="L17" i="12"/>
  <c r="M17" i="12"/>
  <c r="L31" i="12"/>
  <c r="M31" i="12"/>
  <c r="L39" i="12"/>
  <c r="M39" i="12"/>
  <c r="L42" i="12"/>
  <c r="M42" i="12"/>
  <c r="L27" i="12"/>
  <c r="M27" i="12"/>
  <c r="L32" i="12"/>
  <c r="M32" i="12"/>
  <c r="L40" i="12"/>
  <c r="M40" i="12"/>
  <c r="L23" i="12"/>
  <c r="J43" i="12"/>
  <c r="L43" i="12" s="1"/>
  <c r="M23" i="12"/>
  <c r="L28" i="12"/>
  <c r="M28" i="12"/>
  <c r="H21" i="12"/>
  <c r="J10" i="11"/>
  <c r="J12" i="11" s="1"/>
  <c r="L11" i="11"/>
  <c r="M15" i="11"/>
  <c r="M21" i="11"/>
  <c r="M36" i="11"/>
  <c r="M39" i="11"/>
  <c r="H66" i="11"/>
  <c r="M10" i="12"/>
  <c r="J13" i="12"/>
  <c r="M14" i="12"/>
  <c r="M25" i="12"/>
  <c r="M29" i="12"/>
  <c r="M33" i="12"/>
  <c r="M37" i="12"/>
  <c r="M41" i="12"/>
  <c r="J11" i="12"/>
  <c r="J21" i="12"/>
  <c r="H43" i="12"/>
  <c r="M30" i="11"/>
  <c r="J62" i="11"/>
  <c r="L62" i="11" s="1"/>
  <c r="M20" i="12"/>
  <c r="L38" i="11"/>
  <c r="M38" i="11"/>
  <c r="L19" i="11"/>
  <c r="M19" i="11"/>
  <c r="L49" i="11"/>
  <c r="M49" i="11"/>
  <c r="L56" i="11"/>
  <c r="J60" i="11"/>
  <c r="L60" i="11" s="1"/>
  <c r="L37" i="11"/>
  <c r="M37" i="11"/>
  <c r="C54" i="11"/>
  <c r="C68" i="11" s="1"/>
  <c r="H60" i="11"/>
  <c r="H22" i="11"/>
  <c r="H25" i="11" s="1"/>
  <c r="H27" i="11" s="1"/>
  <c r="M14" i="11"/>
  <c r="M20" i="11"/>
  <c r="G54" i="11"/>
  <c r="G68" i="11" s="1"/>
  <c r="K54" i="11"/>
  <c r="K68" i="11" s="1"/>
  <c r="M33" i="11"/>
  <c r="M41" i="11"/>
  <c r="M46" i="11"/>
  <c r="M48" i="11"/>
  <c r="M51" i="11"/>
  <c r="M32" i="11"/>
  <c r="M35" i="11"/>
  <c r="M40" i="11"/>
  <c r="M43" i="11"/>
  <c r="M50" i="11"/>
  <c r="J22" i="11"/>
  <c r="E54" i="11"/>
  <c r="E68" i="11" s="1"/>
  <c r="I54" i="11"/>
  <c r="I68" i="11" s="1"/>
  <c r="M47" i="11"/>
  <c r="L28" i="10"/>
  <c r="M28" i="10"/>
  <c r="L17" i="10"/>
  <c r="M17" i="10"/>
  <c r="L26" i="10"/>
  <c r="M26" i="10"/>
  <c r="L34" i="10"/>
  <c r="M34" i="10"/>
  <c r="J11" i="10"/>
  <c r="M10" i="10"/>
  <c r="L10" i="10"/>
  <c r="L15" i="10"/>
  <c r="M15" i="10"/>
  <c r="L24" i="10"/>
  <c r="M24" i="10"/>
  <c r="L32" i="10"/>
  <c r="M32" i="10"/>
  <c r="L42" i="9"/>
  <c r="M42" i="9"/>
  <c r="L48" i="9"/>
  <c r="M48" i="9"/>
  <c r="L30" i="10"/>
  <c r="M30" i="10"/>
  <c r="M20" i="10"/>
  <c r="H11" i="10"/>
  <c r="H45" i="10" s="1"/>
  <c r="J43" i="10"/>
  <c r="J13" i="10"/>
  <c r="M14" i="10"/>
  <c r="M23" i="10"/>
  <c r="M27" i="10"/>
  <c r="M31" i="10"/>
  <c r="M37" i="10"/>
  <c r="M39" i="10"/>
  <c r="M41" i="10"/>
  <c r="J21" i="10"/>
  <c r="M31" i="9"/>
  <c r="M39" i="9"/>
  <c r="M16" i="10"/>
  <c r="M25" i="10"/>
  <c r="M29" i="10"/>
  <c r="M33" i="10"/>
  <c r="M38" i="10"/>
  <c r="M42" i="10"/>
  <c r="L32" i="9"/>
  <c r="M32" i="9"/>
  <c r="L40" i="9"/>
  <c r="M40" i="9"/>
  <c r="L38" i="9"/>
  <c r="M38" i="9"/>
  <c r="L56" i="9"/>
  <c r="J60" i="9"/>
  <c r="L60" i="9" s="1"/>
  <c r="L46" i="9"/>
  <c r="M46" i="9"/>
  <c r="L50" i="9"/>
  <c r="M50" i="9"/>
  <c r="M11" i="9"/>
  <c r="M19" i="9"/>
  <c r="M21" i="9"/>
  <c r="E54" i="9"/>
  <c r="E68" i="9" s="1"/>
  <c r="I54" i="9"/>
  <c r="I68" i="9" s="1"/>
  <c r="M30" i="9"/>
  <c r="M37" i="9"/>
  <c r="M49" i="9"/>
  <c r="J12" i="9"/>
  <c r="H60" i="9"/>
  <c r="H22" i="9"/>
  <c r="H25" i="9" s="1"/>
  <c r="C54" i="9"/>
  <c r="C68" i="9" s="1"/>
  <c r="F54" i="9"/>
  <c r="F68" i="9" s="1"/>
  <c r="M10" i="9"/>
  <c r="M16" i="9"/>
  <c r="M18" i="9"/>
  <c r="M20" i="9"/>
  <c r="M24" i="9"/>
  <c r="G54" i="9"/>
  <c r="G68" i="9" s="1"/>
  <c r="K54" i="9"/>
  <c r="M33" i="9"/>
  <c r="M36" i="9"/>
  <c r="M41" i="9"/>
  <c r="M47" i="9"/>
  <c r="M51" i="9"/>
  <c r="H12" i="9"/>
  <c r="J22" i="9"/>
  <c r="D54" i="9"/>
  <c r="D68" i="9" s="1"/>
  <c r="M35" i="9"/>
  <c r="M43" i="9"/>
  <c r="K68" i="9"/>
  <c r="H27" i="9" l="1"/>
  <c r="J66" i="9"/>
  <c r="L66" i="9" s="1"/>
  <c r="Q18" i="14"/>
  <c r="H45" i="12"/>
  <c r="E60" i="14"/>
  <c r="Q60" i="14" s="1"/>
  <c r="Q11" i="14"/>
  <c r="Q57" i="14"/>
  <c r="Q58" i="14" s="1"/>
  <c r="L11" i="12"/>
  <c r="M11" i="12"/>
  <c r="J66" i="11"/>
  <c r="L66" i="11" s="1"/>
  <c r="M43" i="12"/>
  <c r="M21" i="12"/>
  <c r="L21" i="12"/>
  <c r="L13" i="12"/>
  <c r="M13" i="12"/>
  <c r="J18" i="12"/>
  <c r="J45" i="12" s="1"/>
  <c r="M10" i="11"/>
  <c r="L10" i="11"/>
  <c r="J25" i="11"/>
  <c r="M22" i="11"/>
  <c r="L22" i="11"/>
  <c r="J29" i="11"/>
  <c r="H52" i="11"/>
  <c r="H54" i="11" s="1"/>
  <c r="H68" i="11" s="1"/>
  <c r="M12" i="11"/>
  <c r="L12" i="11"/>
  <c r="M21" i="10"/>
  <c r="L21" i="10"/>
  <c r="L13" i="10"/>
  <c r="M13" i="10"/>
  <c r="J18" i="10"/>
  <c r="M43" i="10"/>
  <c r="L43" i="10"/>
  <c r="M11" i="10"/>
  <c r="J45" i="10"/>
  <c r="L11" i="10"/>
  <c r="J25" i="9"/>
  <c r="J27" i="9" s="1"/>
  <c r="M22" i="9"/>
  <c r="L22" i="9"/>
  <c r="L12" i="9"/>
  <c r="M12" i="9"/>
  <c r="J29" i="9"/>
  <c r="H52" i="9"/>
  <c r="H54" i="9" l="1"/>
  <c r="H68" i="9" s="1"/>
  <c r="L45" i="12"/>
  <c r="M45" i="12"/>
  <c r="M18" i="12"/>
  <c r="L18" i="12"/>
  <c r="M25" i="11"/>
  <c r="L25" i="11"/>
  <c r="J27" i="11"/>
  <c r="L29" i="11"/>
  <c r="J52" i="11"/>
  <c r="M29" i="11"/>
  <c r="L45" i="10"/>
  <c r="M45" i="10"/>
  <c r="L18" i="10"/>
  <c r="M18" i="10"/>
  <c r="L29" i="9"/>
  <c r="J52" i="9"/>
  <c r="J54" i="9" s="1"/>
  <c r="M29" i="9"/>
  <c r="L27" i="9"/>
  <c r="M27" i="9"/>
  <c r="L25" i="9"/>
  <c r="M25" i="9"/>
  <c r="J54" i="11" l="1"/>
  <c r="L27" i="11"/>
  <c r="M27" i="11"/>
  <c r="L52" i="11"/>
  <c r="M52" i="11"/>
  <c r="L54" i="9"/>
  <c r="M54" i="9"/>
  <c r="J68" i="9"/>
  <c r="L52" i="9"/>
  <c r="M52" i="9"/>
  <c r="M54" i="11" l="1"/>
  <c r="L54" i="11"/>
  <c r="J68" i="11"/>
  <c r="L68" i="9"/>
  <c r="M68" i="9"/>
  <c r="M68" i="11" l="1"/>
  <c r="L68" i="11"/>
</calcChain>
</file>

<file path=xl/sharedStrings.xml><?xml version="1.0" encoding="utf-8"?>
<sst xmlns="http://schemas.openxmlformats.org/spreadsheetml/2006/main" count="662" uniqueCount="259">
  <si>
    <t>事業本部</t>
  </si>
  <si>
    <t>売上高</t>
  </si>
  <si>
    <t>純売上高</t>
  </si>
  <si>
    <t>仕入高</t>
  </si>
  <si>
    <t>当期製品製造原価</t>
  </si>
  <si>
    <t>売上総利益</t>
  </si>
  <si>
    <t>福利厚生費</t>
  </si>
  <si>
    <t>消耗品費</t>
  </si>
  <si>
    <t>地代家賃</t>
  </si>
  <si>
    <t>保険料</t>
  </si>
  <si>
    <t>減価償却費</t>
  </si>
  <si>
    <t>旅費交通費</t>
  </si>
  <si>
    <t>通信費</t>
  </si>
  <si>
    <t>会議費</t>
  </si>
  <si>
    <t>水道光熱費</t>
  </si>
  <si>
    <t>支払手数料</t>
  </si>
  <si>
    <t>広告宣伝費</t>
  </si>
  <si>
    <t>交際費</t>
  </si>
  <si>
    <t>荷造運賃</t>
  </si>
  <si>
    <t>賃借料</t>
  </si>
  <si>
    <t>募集費</t>
  </si>
  <si>
    <t>リース料</t>
  </si>
  <si>
    <t>雑費</t>
  </si>
  <si>
    <t>販売費及び一般管理費</t>
  </si>
  <si>
    <t>営業利益</t>
  </si>
  <si>
    <t>受取利息</t>
  </si>
  <si>
    <t>雑収入</t>
  </si>
  <si>
    <t>営業外収益</t>
  </si>
  <si>
    <t>営業外費用</t>
  </si>
  <si>
    <t>経常利益</t>
  </si>
  <si>
    <t>経費計</t>
  </si>
  <si>
    <t>雑費(原)</t>
  </si>
  <si>
    <t>リース料(原)</t>
  </si>
  <si>
    <t>教育訓練費(原)</t>
  </si>
  <si>
    <t>賃借料(原)</t>
  </si>
  <si>
    <t>荷造運賃(原)</t>
  </si>
  <si>
    <t>図書費(原)</t>
  </si>
  <si>
    <t>支払手数料(原)</t>
  </si>
  <si>
    <t>水道光熱費(原)</t>
  </si>
  <si>
    <t>会議費(原)</t>
  </si>
  <si>
    <t>通信費(原)</t>
  </si>
  <si>
    <t>旅費交通費(原)</t>
  </si>
  <si>
    <t>減価償却費(原)</t>
  </si>
  <si>
    <t>修繕費(原)</t>
  </si>
  <si>
    <t>保険料(原)</t>
  </si>
  <si>
    <t>地代家賃(原)</t>
  </si>
  <si>
    <t>消耗品費(原)</t>
  </si>
  <si>
    <t>外注費計</t>
  </si>
  <si>
    <t>外注費(原)</t>
  </si>
  <si>
    <t>福利厚生費(原)</t>
  </si>
  <si>
    <t>法定福利費(原)</t>
  </si>
  <si>
    <t>賞与(原)</t>
  </si>
  <si>
    <t>給与(原)</t>
  </si>
  <si>
    <t>材料費計</t>
  </si>
  <si>
    <t>仕入高(原)</t>
  </si>
  <si>
    <t>教育訓練費</t>
  </si>
  <si>
    <t>図書費</t>
  </si>
  <si>
    <t>（単位：　円）</t>
    <rPh sb="1" eb="3">
      <t>タンイ</t>
    </rPh>
    <rPh sb="5" eb="6">
      <t>エン</t>
    </rPh>
    <phoneticPr fontId="3"/>
  </si>
  <si>
    <t>管理本部 経理部</t>
    <rPh sb="0" eb="2">
      <t>カンリ</t>
    </rPh>
    <rPh sb="2" eb="4">
      <t>ホンブ</t>
    </rPh>
    <rPh sb="5" eb="7">
      <t>ケイリ</t>
    </rPh>
    <rPh sb="7" eb="8">
      <t>ブ</t>
    </rPh>
    <phoneticPr fontId="3"/>
  </si>
  <si>
    <t>勘定科目</t>
    <rPh sb="0" eb="2">
      <t>カンジョウ</t>
    </rPh>
    <rPh sb="2" eb="4">
      <t>カモク</t>
    </rPh>
    <phoneticPr fontId="3"/>
  </si>
  <si>
    <t>実績</t>
    <phoneticPr fontId="3"/>
  </si>
  <si>
    <t>予算</t>
    <rPh sb="0" eb="2">
      <t>ヨサン</t>
    </rPh>
    <phoneticPr fontId="3"/>
  </si>
  <si>
    <t>差額</t>
    <rPh sb="0" eb="2">
      <t>サガク</t>
    </rPh>
    <phoneticPr fontId="3"/>
  </si>
  <si>
    <t>達成率</t>
    <rPh sb="0" eb="3">
      <t>タッセイリツ</t>
    </rPh>
    <phoneticPr fontId="3"/>
  </si>
  <si>
    <t>管理部門</t>
    <rPh sb="0" eb="2">
      <t>カンリ</t>
    </rPh>
    <rPh sb="2" eb="4">
      <t>ブモン</t>
    </rPh>
    <phoneticPr fontId="3"/>
  </si>
  <si>
    <t>営業本部</t>
    <rPh sb="0" eb="2">
      <t>エイギョウ</t>
    </rPh>
    <rPh sb="2" eb="4">
      <t>ホンブ</t>
    </rPh>
    <phoneticPr fontId="3"/>
  </si>
  <si>
    <t>合計</t>
    <rPh sb="0" eb="2">
      <t>ゴウケイ</t>
    </rPh>
    <phoneticPr fontId="3"/>
  </si>
  <si>
    <t>第一営業部</t>
    <rPh sb="0" eb="2">
      <t>ダイイチ</t>
    </rPh>
    <rPh sb="2" eb="4">
      <t>エイギョウ</t>
    </rPh>
    <rPh sb="4" eb="5">
      <t>ブ</t>
    </rPh>
    <phoneticPr fontId="3"/>
  </si>
  <si>
    <t>第二営業部</t>
    <rPh sb="0" eb="2">
      <t>ダイニ</t>
    </rPh>
    <rPh sb="2" eb="4">
      <t>エイギョウ</t>
    </rPh>
    <rPh sb="4" eb="5">
      <t>ブ</t>
    </rPh>
    <phoneticPr fontId="3"/>
  </si>
  <si>
    <t>ＢＳ営業部</t>
    <rPh sb="2" eb="4">
      <t>エイギョウ</t>
    </rPh>
    <rPh sb="4" eb="5">
      <t>ブ</t>
    </rPh>
    <phoneticPr fontId="3"/>
  </si>
  <si>
    <t>ＳＩ営業部</t>
    <rPh sb="2" eb="4">
      <t>エイギョウ</t>
    </rPh>
    <rPh sb="4" eb="5">
      <t>ブ</t>
    </rPh>
    <phoneticPr fontId="3"/>
  </si>
  <si>
    <t>計</t>
    <rPh sb="0" eb="1">
      <t>ケイ</t>
    </rPh>
    <phoneticPr fontId="3"/>
  </si>
  <si>
    <t>業務受託収入</t>
    <phoneticPr fontId="3"/>
  </si>
  <si>
    <t>期首商品棚卸高</t>
    <rPh sb="0" eb="2">
      <t>キシュ</t>
    </rPh>
    <rPh sb="2" eb="4">
      <t>ショウヒン</t>
    </rPh>
    <rPh sb="4" eb="6">
      <t>タナオロシ</t>
    </rPh>
    <phoneticPr fontId="3"/>
  </si>
  <si>
    <t>期首仕掛品棚卸高</t>
    <rPh sb="0" eb="2">
      <t>キシュ</t>
    </rPh>
    <rPh sb="2" eb="4">
      <t>シカカリ</t>
    </rPh>
    <rPh sb="4" eb="5">
      <t>ヒン</t>
    </rPh>
    <phoneticPr fontId="3"/>
  </si>
  <si>
    <t>外注費</t>
    <rPh sb="0" eb="3">
      <t>ガイチュウヒ</t>
    </rPh>
    <phoneticPr fontId="3"/>
  </si>
  <si>
    <t>材料費</t>
    <rPh sb="0" eb="3">
      <t>ザイリョウヒ</t>
    </rPh>
    <phoneticPr fontId="2"/>
  </si>
  <si>
    <t>労務費</t>
    <rPh sb="0" eb="3">
      <t>ロウムヒ</t>
    </rPh>
    <phoneticPr fontId="2"/>
  </si>
  <si>
    <t>外注費</t>
    <rPh sb="0" eb="3">
      <t>ガイチュウヒ</t>
    </rPh>
    <phoneticPr fontId="2"/>
  </si>
  <si>
    <t>経費</t>
    <rPh sb="0" eb="2">
      <t>ケイヒ</t>
    </rPh>
    <phoneticPr fontId="2"/>
  </si>
  <si>
    <t>月末商品棚卸高</t>
    <phoneticPr fontId="3"/>
  </si>
  <si>
    <t>月末仕掛品棚卸高</t>
    <rPh sb="2" eb="4">
      <t>シカカリ</t>
    </rPh>
    <rPh sb="4" eb="5">
      <t>ヒン</t>
    </rPh>
    <phoneticPr fontId="3"/>
  </si>
  <si>
    <t>売上原価</t>
    <phoneticPr fontId="3"/>
  </si>
  <si>
    <t>人件費</t>
    <rPh sb="0" eb="3">
      <t>ジンケンヒ</t>
    </rPh>
    <phoneticPr fontId="3"/>
  </si>
  <si>
    <t>修繕費</t>
  </si>
  <si>
    <t>租税公課</t>
    <phoneticPr fontId="3"/>
  </si>
  <si>
    <t>諸会費</t>
  </si>
  <si>
    <t>受取配当金</t>
  </si>
  <si>
    <t>為替差益</t>
    <rPh sb="0" eb="2">
      <t>カワセ</t>
    </rPh>
    <rPh sb="2" eb="4">
      <t>サエキ</t>
    </rPh>
    <phoneticPr fontId="3"/>
  </si>
  <si>
    <t>支払利息割引料</t>
    <phoneticPr fontId="3"/>
  </si>
  <si>
    <t>社債発行費</t>
    <phoneticPr fontId="3"/>
  </si>
  <si>
    <t>為替差損</t>
    <rPh sb="0" eb="2">
      <t>カワセ</t>
    </rPh>
    <rPh sb="2" eb="4">
      <t>サソン</t>
    </rPh>
    <phoneticPr fontId="3"/>
  </si>
  <si>
    <t>雑損失</t>
    <rPh sb="0" eb="1">
      <t>ザツ</t>
    </rPh>
    <rPh sb="1" eb="3">
      <t>ソンシツ</t>
    </rPh>
    <phoneticPr fontId="3"/>
  </si>
  <si>
    <t>技術研修･稼動準備</t>
    <rPh sb="0" eb="2">
      <t>ギジュツ</t>
    </rPh>
    <rPh sb="2" eb="4">
      <t>ケンシュウ</t>
    </rPh>
    <rPh sb="5" eb="7">
      <t>カドウ</t>
    </rPh>
    <rPh sb="7" eb="9">
      <t>ジュンビ</t>
    </rPh>
    <phoneticPr fontId="3"/>
  </si>
  <si>
    <t>実績</t>
    <rPh sb="0" eb="2">
      <t>ジッセキ</t>
    </rPh>
    <phoneticPr fontId="3"/>
  </si>
  <si>
    <t>退職給与引当金繰入額(原)</t>
    <rPh sb="2" eb="4">
      <t>キュウヨ</t>
    </rPh>
    <rPh sb="4" eb="6">
      <t>ヒキアテ</t>
    </rPh>
    <rPh sb="6" eb="7">
      <t>キン</t>
    </rPh>
    <rPh sb="7" eb="9">
      <t>クリイレ</t>
    </rPh>
    <rPh sb="9" eb="10">
      <t>ガク</t>
    </rPh>
    <phoneticPr fontId="3"/>
  </si>
  <si>
    <t>労務費計</t>
    <phoneticPr fontId="3"/>
  </si>
  <si>
    <t>租税公課(原)</t>
    <rPh sb="0" eb="2">
      <t>ソゼイ</t>
    </rPh>
    <rPh sb="2" eb="4">
      <t>コウカ</t>
    </rPh>
    <phoneticPr fontId="3"/>
  </si>
  <si>
    <t>交際費(原)</t>
  </si>
  <si>
    <t>諸会費(原)</t>
  </si>
  <si>
    <t>募集費(原)</t>
    <rPh sb="0" eb="3">
      <t>ボシュウヒ</t>
    </rPh>
    <phoneticPr fontId="3"/>
  </si>
  <si>
    <t>㈱ジャパンコンピューターサービス　第43期</t>
    <phoneticPr fontId="3"/>
  </si>
  <si>
    <t>12月予算実績対比（製造原価/発生）</t>
    <phoneticPr fontId="3"/>
  </si>
  <si>
    <t>(単位：円)</t>
    <phoneticPr fontId="3"/>
  </si>
  <si>
    <t>管理本部 経理部</t>
    <phoneticPr fontId="3"/>
  </si>
  <si>
    <t>12月予算実績対比（損益/発生）</t>
    <phoneticPr fontId="3"/>
  </si>
  <si>
    <t>12月予算実績対比（製造原価/累計）</t>
    <phoneticPr fontId="3"/>
  </si>
  <si>
    <t>12月予算実績対比（損益/累計）</t>
    <phoneticPr fontId="3"/>
  </si>
  <si>
    <t>技術研修･稼動準備内訳</t>
    <rPh sb="0" eb="2">
      <t>ギジュツ</t>
    </rPh>
    <rPh sb="2" eb="4">
      <t>ケンシュウ</t>
    </rPh>
    <rPh sb="5" eb="7">
      <t>カドウ</t>
    </rPh>
    <rPh sb="7" eb="9">
      <t>ジュンビ</t>
    </rPh>
    <rPh sb="9" eb="11">
      <t>ウチワケ</t>
    </rPh>
    <phoneticPr fontId="3"/>
  </si>
  <si>
    <t>管理本部経理部</t>
    <rPh sb="0" eb="2">
      <t>カンリ</t>
    </rPh>
    <rPh sb="2" eb="4">
      <t>ホンブ</t>
    </rPh>
    <rPh sb="4" eb="6">
      <t>ケイリ</t>
    </rPh>
    <rPh sb="6" eb="7">
      <t>ブ</t>
    </rPh>
    <phoneticPr fontId="3"/>
  </si>
  <si>
    <t>部署</t>
    <rPh sb="0" eb="2">
      <t>ブショ</t>
    </rPh>
    <phoneticPr fontId="3"/>
  </si>
  <si>
    <t>氏名</t>
    <rPh sb="0" eb="2">
      <t>シメイ</t>
    </rPh>
    <phoneticPr fontId="3"/>
  </si>
  <si>
    <t>10月</t>
    <phoneticPr fontId="3"/>
  </si>
  <si>
    <t>11月</t>
    <phoneticPr fontId="3"/>
  </si>
  <si>
    <t>12月</t>
    <phoneticPr fontId="3"/>
  </si>
  <si>
    <t>松下 圭一</t>
    <phoneticPr fontId="3"/>
  </si>
  <si>
    <t xml:space="preserve">-    </t>
    <phoneticPr fontId="3"/>
  </si>
  <si>
    <t xml:space="preserve">8:00    </t>
    <phoneticPr fontId="3"/>
  </si>
  <si>
    <t>長田 仁志</t>
    <phoneticPr fontId="3"/>
  </si>
  <si>
    <t>田嶋 勇太</t>
    <phoneticPr fontId="3"/>
  </si>
  <si>
    <t>小山 渓祐</t>
    <phoneticPr fontId="3"/>
  </si>
  <si>
    <t xml:space="preserve">1:00    </t>
    <phoneticPr fontId="3"/>
  </si>
  <si>
    <t>君嶋 倭</t>
    <phoneticPr fontId="3"/>
  </si>
  <si>
    <t xml:space="preserve">164:30    </t>
    <phoneticPr fontId="3"/>
  </si>
  <si>
    <t>SD事業部</t>
  </si>
  <si>
    <t>富田 杏奈</t>
    <phoneticPr fontId="3"/>
  </si>
  <si>
    <t xml:space="preserve">160:00    </t>
    <phoneticPr fontId="3"/>
  </si>
  <si>
    <t>石毛 俊輔</t>
    <phoneticPr fontId="3"/>
  </si>
  <si>
    <t xml:space="preserve">13:00    </t>
    <phoneticPr fontId="3"/>
  </si>
  <si>
    <t>SD1部</t>
    <rPh sb="3" eb="4">
      <t>ブ</t>
    </rPh>
    <phoneticPr fontId="6"/>
  </si>
  <si>
    <t>吉元 俊皓</t>
    <phoneticPr fontId="3"/>
  </si>
  <si>
    <t xml:space="preserve">116:00    </t>
    <phoneticPr fontId="3"/>
  </si>
  <si>
    <t xml:space="preserve">16:00    </t>
    <phoneticPr fontId="3"/>
  </si>
  <si>
    <t>SD2部</t>
  </si>
  <si>
    <t>関口 宗馬</t>
    <phoneticPr fontId="3"/>
  </si>
  <si>
    <t xml:space="preserve">128:00    </t>
    <phoneticPr fontId="3"/>
  </si>
  <si>
    <t xml:space="preserve">168:00    </t>
    <phoneticPr fontId="3"/>
  </si>
  <si>
    <t>山本 貴大</t>
    <phoneticPr fontId="3"/>
  </si>
  <si>
    <t>SD3部</t>
    <rPh sb="3" eb="4">
      <t>ブ</t>
    </rPh>
    <phoneticPr fontId="6"/>
  </si>
  <si>
    <t>勝二 多可良</t>
    <phoneticPr fontId="3"/>
  </si>
  <si>
    <t xml:space="preserve">158:00    </t>
    <phoneticPr fontId="3"/>
  </si>
  <si>
    <t>SD4部</t>
    <rPh sb="3" eb="4">
      <t>ブ</t>
    </rPh>
    <phoneticPr fontId="6"/>
  </si>
  <si>
    <t>田島 玲子</t>
    <phoneticPr fontId="3"/>
  </si>
  <si>
    <t xml:space="preserve">151:00    </t>
    <phoneticPr fontId="3"/>
  </si>
  <si>
    <t>IS事業部</t>
  </si>
  <si>
    <t>羽賀 覚</t>
    <phoneticPr fontId="3"/>
  </si>
  <si>
    <t xml:space="preserve">84:30    </t>
    <phoneticPr fontId="3"/>
  </si>
  <si>
    <t>PA事業部</t>
    <phoneticPr fontId="6"/>
  </si>
  <si>
    <t>京谷 泰行</t>
    <phoneticPr fontId="6"/>
  </si>
  <si>
    <t xml:space="preserve">6:50    </t>
    <phoneticPr fontId="3"/>
  </si>
  <si>
    <t xml:space="preserve">9:45    </t>
    <phoneticPr fontId="3"/>
  </si>
  <si>
    <t>PA1部</t>
  </si>
  <si>
    <t>山本 拓史</t>
    <phoneticPr fontId="3"/>
  </si>
  <si>
    <t xml:space="preserve">13:30    </t>
    <phoneticPr fontId="3"/>
  </si>
  <si>
    <t xml:space="preserve">4:00    </t>
    <phoneticPr fontId="3"/>
  </si>
  <si>
    <t xml:space="preserve">1:30    </t>
    <phoneticPr fontId="3"/>
  </si>
  <si>
    <t>桂馬 貴史</t>
    <phoneticPr fontId="3"/>
  </si>
  <si>
    <t xml:space="preserve">17:15    </t>
    <phoneticPr fontId="3"/>
  </si>
  <si>
    <t xml:space="preserve">12:30    </t>
    <phoneticPr fontId="3"/>
  </si>
  <si>
    <t xml:space="preserve">2:30    </t>
    <phoneticPr fontId="3"/>
  </si>
  <si>
    <t>京谷 泰行</t>
    <phoneticPr fontId="3"/>
  </si>
  <si>
    <t xml:space="preserve">42:15    </t>
    <phoneticPr fontId="3"/>
  </si>
  <si>
    <t xml:space="preserve">73:55    </t>
    <phoneticPr fontId="3"/>
  </si>
  <si>
    <t>堀井 銀兵</t>
    <phoneticPr fontId="3"/>
  </si>
  <si>
    <t xml:space="preserve">164:00    </t>
    <phoneticPr fontId="3"/>
  </si>
  <si>
    <t xml:space="preserve">143:00    </t>
    <phoneticPr fontId="3"/>
  </si>
  <si>
    <t xml:space="preserve">85:30    </t>
    <phoneticPr fontId="3"/>
  </si>
  <si>
    <t>齋藤 大暉</t>
    <phoneticPr fontId="3"/>
  </si>
  <si>
    <t xml:space="preserve">58:30    </t>
    <phoneticPr fontId="3"/>
  </si>
  <si>
    <t xml:space="preserve">113:45    </t>
    <phoneticPr fontId="3"/>
  </si>
  <si>
    <t xml:space="preserve">66:00    </t>
    <phoneticPr fontId="3"/>
  </si>
  <si>
    <t>重山 一誠</t>
    <phoneticPr fontId="3"/>
  </si>
  <si>
    <t xml:space="preserve">52:00    </t>
    <phoneticPr fontId="3"/>
  </si>
  <si>
    <t xml:space="preserve">103:15    </t>
    <phoneticPr fontId="3"/>
  </si>
  <si>
    <t xml:space="preserve">41:15    </t>
    <phoneticPr fontId="3"/>
  </si>
  <si>
    <t>串崎 亮</t>
    <phoneticPr fontId="3"/>
  </si>
  <si>
    <t xml:space="preserve">151:30    </t>
    <phoneticPr fontId="3"/>
  </si>
  <si>
    <t xml:space="preserve">55:45    </t>
    <phoneticPr fontId="3"/>
  </si>
  <si>
    <t xml:space="preserve">5:30    </t>
    <phoneticPr fontId="3"/>
  </si>
  <si>
    <t>佐藤 樹</t>
    <phoneticPr fontId="3"/>
  </si>
  <si>
    <t xml:space="preserve">63:45    </t>
    <phoneticPr fontId="3"/>
  </si>
  <si>
    <t xml:space="preserve">89:15    </t>
    <phoneticPr fontId="3"/>
  </si>
  <si>
    <t xml:space="preserve">44:45    </t>
    <phoneticPr fontId="3"/>
  </si>
  <si>
    <t>PA2部</t>
  </si>
  <si>
    <t>飯野 和真</t>
    <phoneticPr fontId="3"/>
  </si>
  <si>
    <t xml:space="preserve">64:00    </t>
    <phoneticPr fontId="3"/>
  </si>
  <si>
    <t>合    計</t>
    <phoneticPr fontId="3"/>
  </si>
  <si>
    <t xml:space="preserve">1312:15    </t>
    <phoneticPr fontId="3"/>
  </si>
  <si>
    <t xml:space="preserve">912:15    </t>
    <phoneticPr fontId="3"/>
  </si>
  <si>
    <t xml:space="preserve">624:15    </t>
    <phoneticPr fontId="3"/>
  </si>
  <si>
    <t>実績推移表</t>
    <rPh sb="0" eb="2">
      <t>ジッセキ</t>
    </rPh>
    <rPh sb="2" eb="4">
      <t>スイイ</t>
    </rPh>
    <rPh sb="4" eb="5">
      <t>ヒョウ</t>
    </rPh>
    <phoneticPr fontId="3"/>
  </si>
  <si>
    <t>10月</t>
    <rPh sb="2" eb="3">
      <t>ガツ</t>
    </rPh>
    <phoneticPr fontId="3"/>
  </si>
  <si>
    <t>11月</t>
  </si>
  <si>
    <t>12月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</si>
  <si>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</si>
  <si>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</si>
  <si>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</si>
  <si>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</si>
  <si>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</si>
  <si>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</si>
  <si>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</si>
  <si>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</si>
  <si>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</si>
  <si>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売上高</t>
    <rPh sb="0" eb="2">
      <t>ウリアゲ</t>
    </rPh>
    <rPh sb="2" eb="3">
      <t>ダカ</t>
    </rPh>
    <phoneticPr fontId="3"/>
  </si>
  <si>
    <t>売上原価</t>
    <rPh sb="0" eb="2">
      <t>ウリアゲ</t>
    </rPh>
    <rPh sb="2" eb="4">
      <t>ゲンカ</t>
    </rPh>
    <phoneticPr fontId="3"/>
  </si>
  <si>
    <t>売上総利益</t>
    <rPh sb="0" eb="2">
      <t>ウリアゲ</t>
    </rPh>
    <rPh sb="2" eb="5">
      <t>ソウリエキ</t>
    </rPh>
    <phoneticPr fontId="3"/>
  </si>
  <si>
    <t>粗利率</t>
    <rPh sb="0" eb="1">
      <t>アラ</t>
    </rPh>
    <rPh sb="1" eb="3">
      <t>リリツ</t>
    </rPh>
    <phoneticPr fontId="3"/>
  </si>
  <si>
    <t>販売費及び一般管理費</t>
    <rPh sb="0" eb="3">
      <t>ハンバイヒ</t>
    </rPh>
    <rPh sb="3" eb="4">
      <t>オヨ</t>
    </rPh>
    <rPh sb="5" eb="7">
      <t>イッパン</t>
    </rPh>
    <rPh sb="7" eb="10">
      <t>カンリヒ</t>
    </rPh>
    <phoneticPr fontId="3"/>
  </si>
  <si>
    <t>営業利益</t>
    <rPh sb="0" eb="2">
      <t>エイギョウ</t>
    </rPh>
    <rPh sb="2" eb="4">
      <t>リエキ</t>
    </rPh>
    <phoneticPr fontId="3"/>
  </si>
  <si>
    <t>経常利益</t>
    <rPh sb="0" eb="2">
      <t>ケイジョウ</t>
    </rPh>
    <rPh sb="2" eb="4">
      <t>リエキ</t>
    </rPh>
    <phoneticPr fontId="3"/>
  </si>
  <si>
    <t>営業本部</t>
    <rPh sb="0" eb="2">
      <t>エイギョウ</t>
    </rPh>
    <rPh sb="2" eb="4">
      <t>ホンブ</t>
    </rPh>
    <phoneticPr fontId="6"/>
  </si>
  <si>
    <t>計</t>
    <rPh sb="0" eb="1">
      <t>ケイ</t>
    </rPh>
    <phoneticPr fontId="6"/>
  </si>
  <si>
    <t>事業本部</t>
    <rPh sb="0" eb="2">
      <t>ジギョウ</t>
    </rPh>
    <rPh sb="2" eb="4">
      <t>ホンブ</t>
    </rPh>
    <phoneticPr fontId="3"/>
  </si>
  <si>
    <t>稼動ベース実績（全社合計）</t>
    <rPh sb="0" eb="2">
      <t>カドウ</t>
    </rPh>
    <rPh sb="5" eb="7">
      <t>ジッセキ</t>
    </rPh>
    <rPh sb="8" eb="10">
      <t>ゼンシャ</t>
    </rPh>
    <rPh sb="10" eb="12">
      <t>ゴウケイ</t>
    </rPh>
    <phoneticPr fontId="3"/>
  </si>
  <si>
    <t>※仕掛プロジェクトは売価を売上、原価を製造原価に加算しています。</t>
    <rPh sb="1" eb="3">
      <t>シカカリ</t>
    </rPh>
    <rPh sb="10" eb="12">
      <t>バイカ</t>
    </rPh>
    <rPh sb="13" eb="15">
      <t>ウリアゲ</t>
    </rPh>
    <rPh sb="16" eb="18">
      <t>ゲンカ</t>
    </rPh>
    <rPh sb="19" eb="21">
      <t>セイゾウ</t>
    </rPh>
    <rPh sb="21" eb="23">
      <t>ゲンカ</t>
    </rPh>
    <rPh sb="24" eb="26">
      <t>カサン</t>
    </rPh>
    <phoneticPr fontId="3"/>
  </si>
  <si>
    <t>11月</t>
    <rPh sb="2" eb="3">
      <t>ガツ</t>
    </rPh>
    <phoneticPr fontId="3"/>
  </si>
  <si>
    <t>2月</t>
    <phoneticPr fontId="3"/>
  </si>
  <si>
    <t>3月</t>
    <phoneticPr fontId="3"/>
  </si>
  <si>
    <t>4月</t>
    <phoneticPr fontId="3"/>
  </si>
  <si>
    <t>5月</t>
    <phoneticPr fontId="3"/>
  </si>
  <si>
    <t>6月</t>
    <phoneticPr fontId="3"/>
  </si>
  <si>
    <t>7月</t>
    <phoneticPr fontId="3"/>
  </si>
  <si>
    <t>8月</t>
    <phoneticPr fontId="3"/>
  </si>
  <si>
    <t>9月</t>
    <phoneticPr fontId="3"/>
  </si>
  <si>
    <t xml:space="preserve">売上高              </t>
    <phoneticPr fontId="3"/>
  </si>
  <si>
    <t>業務受託収入</t>
    <rPh sb="0" eb="2">
      <t>ギョウム</t>
    </rPh>
    <rPh sb="2" eb="4">
      <t>ジュタク</t>
    </rPh>
    <rPh sb="4" eb="6">
      <t>シュウニュウ</t>
    </rPh>
    <phoneticPr fontId="9"/>
  </si>
  <si>
    <t xml:space="preserve">賃貸収入            </t>
  </si>
  <si>
    <t>当月末仕掛品売価</t>
    <rPh sb="0" eb="1">
      <t>トウ</t>
    </rPh>
    <rPh sb="1" eb="3">
      <t>ガツマツ</t>
    </rPh>
    <rPh sb="3" eb="5">
      <t>シカカリ</t>
    </rPh>
    <rPh sb="5" eb="6">
      <t>ヒン</t>
    </rPh>
    <rPh sb="6" eb="8">
      <t>バイカ</t>
    </rPh>
    <phoneticPr fontId="3"/>
  </si>
  <si>
    <t>前月末仕掛品売価</t>
    <rPh sb="0" eb="1">
      <t>マエ</t>
    </rPh>
    <rPh sb="1" eb="3">
      <t>ゲツマツ</t>
    </rPh>
    <rPh sb="3" eb="5">
      <t>シカカリ</t>
    </rPh>
    <rPh sb="5" eb="6">
      <t>ヒン</t>
    </rPh>
    <rPh sb="6" eb="8">
      <t>バイカ</t>
    </rPh>
    <phoneticPr fontId="3"/>
  </si>
  <si>
    <t>売上高計</t>
    <rPh sb="0" eb="2">
      <t>ウリアゲ</t>
    </rPh>
    <rPh sb="2" eb="3">
      <t>ダカ</t>
    </rPh>
    <rPh sb="3" eb="4">
      <t>ケイ</t>
    </rPh>
    <phoneticPr fontId="3"/>
  </si>
  <si>
    <t xml:space="preserve">仕入高              </t>
  </si>
  <si>
    <t xml:space="preserve">当期製品製造原価    </t>
  </si>
  <si>
    <t>月末商品棚卸高</t>
    <rPh sb="0" eb="2">
      <t>ゲツマツ</t>
    </rPh>
    <rPh sb="2" eb="4">
      <t>ショウヒン</t>
    </rPh>
    <rPh sb="4" eb="6">
      <t>タナオロシ</t>
    </rPh>
    <rPh sb="6" eb="7">
      <t>ダカ</t>
    </rPh>
    <phoneticPr fontId="3"/>
  </si>
  <si>
    <t>月末仕掛品棚卸高</t>
    <rPh sb="0" eb="2">
      <t>ゲツマツ</t>
    </rPh>
    <rPh sb="2" eb="4">
      <t>シカカリ</t>
    </rPh>
    <rPh sb="4" eb="5">
      <t>シナ</t>
    </rPh>
    <rPh sb="5" eb="7">
      <t>タナオロシ</t>
    </rPh>
    <rPh sb="7" eb="8">
      <t>ダカ</t>
    </rPh>
    <phoneticPr fontId="3"/>
  </si>
  <si>
    <t xml:space="preserve">売上原価            </t>
  </si>
  <si>
    <t xml:space="preserve">売上総利益          </t>
  </si>
  <si>
    <t xml:space="preserve">営業利益            </t>
  </si>
  <si>
    <t xml:space="preserve">営業外収益          </t>
  </si>
  <si>
    <t xml:space="preserve">営業外費用          </t>
  </si>
  <si>
    <t xml:space="preserve">経常利益            </t>
  </si>
  <si>
    <t>IS3部</t>
    <rPh sb="3" eb="4">
      <t>ブ</t>
    </rPh>
    <phoneticPr fontId="6"/>
  </si>
  <si>
    <t xml:space="preserve">10:00   </t>
    <phoneticPr fontId="3"/>
  </si>
  <si>
    <t>12月事業部別損益（発生）</t>
    <rPh sb="3" eb="7">
      <t>ジギョウブベツ</t>
    </rPh>
    <rPh sb="7" eb="9">
      <t>ソンエキ</t>
    </rPh>
    <rPh sb="10" eb="12">
      <t>ハッセイ</t>
    </rPh>
    <phoneticPr fontId="3"/>
  </si>
  <si>
    <t>事業部</t>
    <rPh sb="0" eb="2">
      <t>ジギョウ</t>
    </rPh>
    <rPh sb="2" eb="3">
      <t>ブ</t>
    </rPh>
    <phoneticPr fontId="3"/>
  </si>
  <si>
    <t>事業本部</t>
    <rPh sb="0" eb="4">
      <t>ジギョウホンブ</t>
    </rPh>
    <phoneticPr fontId="3"/>
  </si>
  <si>
    <t>物販</t>
    <rPh sb="0" eb="2">
      <t>ブッパン</t>
    </rPh>
    <phoneticPr fontId="1"/>
  </si>
  <si>
    <t>SD</t>
    <phoneticPr fontId="3"/>
  </si>
  <si>
    <t>IS</t>
    <phoneticPr fontId="3"/>
  </si>
  <si>
    <t>LCM</t>
    <phoneticPr fontId="3"/>
  </si>
  <si>
    <t>PA</t>
    <phoneticPr fontId="1"/>
  </si>
  <si>
    <t>R&amp;D室</t>
    <rPh sb="3" eb="4">
      <t>シツ</t>
    </rPh>
    <phoneticPr fontId="1"/>
  </si>
  <si>
    <t>計</t>
    <rPh sb="0" eb="1">
      <t>ケイ</t>
    </rPh>
    <phoneticPr fontId="1"/>
  </si>
  <si>
    <t>業務受託収入</t>
    <rPh sb="0" eb="6">
      <t>ギョウムジュタクシュウニュウ</t>
    </rPh>
    <phoneticPr fontId="1"/>
  </si>
  <si>
    <t>12月事業部別製造原価（発生）</t>
    <rPh sb="2" eb="3">
      <t>ガツ</t>
    </rPh>
    <rPh sb="3" eb="7">
      <t>ジギョウブベツ</t>
    </rPh>
    <rPh sb="7" eb="11">
      <t>セイゾウゲンカ</t>
    </rPh>
    <rPh sb="12" eb="14">
      <t>ハッセイ</t>
    </rPh>
    <phoneticPr fontId="3"/>
  </si>
  <si>
    <t>募集費(原)</t>
    <rPh sb="0" eb="2">
      <t>ボシュウ</t>
    </rPh>
    <rPh sb="2" eb="3">
      <t>ヒ</t>
    </rPh>
    <phoneticPr fontId="1"/>
  </si>
  <si>
    <t>㈱ジャパンコンピューターサービス　第42期</t>
    <phoneticPr fontId="3"/>
  </si>
  <si>
    <t>12月事業部別損益（累計）</t>
    <rPh sb="3" eb="7">
      <t>ジギョウブベツ</t>
    </rPh>
    <rPh sb="7" eb="9">
      <t>ソンエキ</t>
    </rPh>
    <rPh sb="10" eb="12">
      <t>ルイケイ</t>
    </rPh>
    <phoneticPr fontId="3"/>
  </si>
  <si>
    <t>12月事業部別製造原価（累計）</t>
    <rPh sb="3" eb="7">
      <t>ジギョウブベツ</t>
    </rPh>
    <rPh sb="7" eb="11">
      <t>セイゾウゲンカ</t>
    </rPh>
    <phoneticPr fontId="3"/>
  </si>
  <si>
    <t>2022/1/14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</si>
</sst>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11"/>
      <name val="ＭＳ ゴシック"/>
      <family val="3"/>
      <charset val="128"/>
    </font>
    <font>
      <i/>
      <sz val="1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Ｐ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9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hair">
        <color indexed="64"/>
      </bottom>
      <diagonal/>
    </border>
    <border>
      <left style="thin">
        <color indexed="64"/>
      </left>
      <right/>
      <top style="thin">
        <color auto="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indexed="64"/>
      </bottom>
      <diagonal/>
    </border>
    <border>
      <left style="hair">
        <color indexed="64"/>
      </left>
      <right/>
      <top style="thin">
        <color auto="1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</borders>
  <cellStyleXfs count="11">
    <xf numFmtId="0" fontId="0" fillId="0" borderId="0">
      <alignment vertical="center"/>
    </xf>
    <xf numFmtId="0" fontId="2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2" fillId="0" borderId="0">
      <alignment vertical="center"/>
    </xf>
    <xf numFmtId="38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</cellStyleXfs>
  <cellXfs count="462">
    <xf numFmtId="0" fontId="0" fillId="0" borderId="0" xfId="0">
      <alignment vertical="center"/>
    </xf>
    <xf numFmtId="49" fontId="2" fillId="0" borderId="0" xfId="1" applyNumberFormat="1" applyFont="1">
      <alignment vertical="center"/>
    </xf>
    <xf numFmtId="49" fontId="2" fillId="0" borderId="0" xfId="2" applyNumberFormat="1" applyFont="1">
      <alignment vertical="center"/>
    </xf>
    <xf numFmtId="49" fontId="5" fillId="0" borderId="0" xfId="2" applyNumberFormat="1" applyFont="1" applyAlignment="1">
      <alignment horizontal="right" vertical="center"/>
    </xf>
    <xf numFmtId="49" fontId="2" fillId="0" borderId="0" xfId="1" applyNumberFormat="1">
      <alignment vertical="center"/>
    </xf>
    <xf numFmtId="49" fontId="2" fillId="0" borderId="0" xfId="2" applyNumberFormat="1" applyFont="1" applyAlignment="1">
      <alignment vertical="center"/>
    </xf>
    <xf numFmtId="49" fontId="2" fillId="0" borderId="0" xfId="2" applyNumberFormat="1" applyFont="1" applyAlignment="1">
      <alignment horizontal="right" vertical="center"/>
    </xf>
    <xf numFmtId="0" fontId="2" fillId="0" borderId="0" xfId="1">
      <alignment vertical="center"/>
    </xf>
    <xf numFmtId="38" fontId="2" fillId="0" borderId="0" xfId="2" applyFont="1">
      <alignment vertical="center"/>
    </xf>
    <xf numFmtId="38" fontId="5" fillId="0" borderId="0" xfId="2" applyFont="1" applyAlignment="1">
      <alignment horizontal="right" vertical="center"/>
    </xf>
    <xf numFmtId="0" fontId="2" fillId="0" borderId="0" xfId="1" applyNumberFormat="1">
      <alignment vertical="center"/>
    </xf>
    <xf numFmtId="49" fontId="4" fillId="0" borderId="0" xfId="3" applyNumberFormat="1">
      <alignment vertical="center"/>
    </xf>
    <xf numFmtId="38" fontId="5" fillId="0" borderId="20" xfId="2" applyFont="1" applyBorder="1" applyAlignment="1">
      <alignment horizontal="center" vertical="center" shrinkToFit="1"/>
    </xf>
    <xf numFmtId="38" fontId="5" fillId="0" borderId="21" xfId="2" applyFont="1" applyBorder="1" applyAlignment="1">
      <alignment horizontal="center" vertical="center" shrinkToFit="1"/>
    </xf>
    <xf numFmtId="0" fontId="2" fillId="0" borderId="0" xfId="1" applyAlignment="1">
      <alignment horizontal="center" vertical="center" shrinkToFit="1"/>
    </xf>
    <xf numFmtId="38" fontId="2" fillId="0" borderId="27" xfId="2" applyFont="1" applyBorder="1">
      <alignment vertical="center"/>
    </xf>
    <xf numFmtId="38" fontId="2" fillId="0" borderId="28" xfId="2" applyFont="1" applyBorder="1">
      <alignment vertical="center"/>
    </xf>
    <xf numFmtId="38" fontId="2" fillId="0" borderId="29" xfId="2" applyFont="1" applyBorder="1">
      <alignment vertical="center"/>
    </xf>
    <xf numFmtId="38" fontId="2" fillId="0" borderId="30" xfId="2" applyFont="1" applyBorder="1">
      <alignment vertical="center"/>
    </xf>
    <xf numFmtId="38" fontId="2" fillId="0" borderId="31" xfId="2" applyFont="1" applyBorder="1">
      <alignment vertical="center"/>
    </xf>
    <xf numFmtId="0" fontId="2" fillId="0" borderId="32" xfId="2" applyNumberFormat="1" applyFont="1" applyBorder="1">
      <alignment vertical="center"/>
    </xf>
    <xf numFmtId="38" fontId="2" fillId="0" borderId="33" xfId="2" applyFont="1" applyBorder="1">
      <alignment vertical="center"/>
    </xf>
    <xf numFmtId="38" fontId="2" fillId="0" borderId="34" xfId="2" applyFont="1" applyBorder="1">
      <alignment vertical="center"/>
    </xf>
    <xf numFmtId="38" fontId="2" fillId="0" borderId="35" xfId="2" applyFont="1" applyBorder="1">
      <alignment vertical="center"/>
    </xf>
    <xf numFmtId="38" fontId="2" fillId="0" borderId="36" xfId="2" applyFont="1" applyBorder="1">
      <alignment vertical="center"/>
    </xf>
    <xf numFmtId="38" fontId="2" fillId="0" borderId="37" xfId="2" applyFont="1" applyBorder="1">
      <alignment vertical="center"/>
    </xf>
    <xf numFmtId="0" fontId="2" fillId="0" borderId="38" xfId="2" applyNumberFormat="1" applyFont="1" applyBorder="1">
      <alignment vertical="center"/>
    </xf>
    <xf numFmtId="38" fontId="2" fillId="2" borderId="39" xfId="2" applyFont="1" applyFill="1" applyBorder="1">
      <alignment vertical="center"/>
    </xf>
    <xf numFmtId="38" fontId="2" fillId="2" borderId="40" xfId="2" applyFont="1" applyFill="1" applyBorder="1">
      <alignment vertical="center"/>
    </xf>
    <xf numFmtId="38" fontId="2" fillId="2" borderId="41" xfId="2" applyFont="1" applyFill="1" applyBorder="1">
      <alignment vertical="center"/>
    </xf>
    <xf numFmtId="38" fontId="2" fillId="2" borderId="42" xfId="2" applyFont="1" applyFill="1" applyBorder="1">
      <alignment vertical="center"/>
    </xf>
    <xf numFmtId="38" fontId="2" fillId="2" borderId="43" xfId="2" applyFont="1" applyFill="1" applyBorder="1">
      <alignment vertical="center"/>
    </xf>
    <xf numFmtId="0" fontId="2" fillId="2" borderId="44" xfId="2" applyNumberFormat="1" applyFont="1" applyFill="1" applyBorder="1">
      <alignment vertical="center"/>
    </xf>
    <xf numFmtId="38" fontId="2" fillId="0" borderId="8" xfId="2" applyFont="1" applyBorder="1">
      <alignment vertical="center"/>
    </xf>
    <xf numFmtId="38" fontId="2" fillId="0" borderId="15" xfId="2" applyFont="1" applyBorder="1">
      <alignment vertical="center"/>
    </xf>
    <xf numFmtId="38" fontId="2" fillId="0" borderId="45" xfId="2" applyFont="1" applyBorder="1">
      <alignment vertical="center"/>
    </xf>
    <xf numFmtId="38" fontId="2" fillId="0" borderId="46" xfId="2" applyFont="1" applyBorder="1">
      <alignment vertical="center"/>
    </xf>
    <xf numFmtId="38" fontId="2" fillId="0" borderId="47" xfId="2" applyFont="1" applyBorder="1">
      <alignment vertical="center"/>
    </xf>
    <xf numFmtId="0" fontId="2" fillId="0" borderId="17" xfId="2" applyNumberFormat="1" applyFont="1" applyBorder="1">
      <alignment vertical="center"/>
    </xf>
    <xf numFmtId="38" fontId="5" fillId="0" borderId="39" xfId="2" applyFont="1" applyBorder="1">
      <alignment vertical="center"/>
    </xf>
    <xf numFmtId="38" fontId="2" fillId="0" borderId="40" xfId="2" applyFont="1" applyBorder="1">
      <alignment vertical="center"/>
    </xf>
    <xf numFmtId="38" fontId="2" fillId="0" borderId="41" xfId="2" applyFont="1" applyBorder="1">
      <alignment vertical="center"/>
    </xf>
    <xf numFmtId="38" fontId="2" fillId="0" borderId="42" xfId="2" applyFont="1" applyBorder="1">
      <alignment vertical="center"/>
    </xf>
    <xf numFmtId="38" fontId="2" fillId="0" borderId="43" xfId="2" applyFont="1" applyBorder="1">
      <alignment vertical="center"/>
    </xf>
    <xf numFmtId="0" fontId="2" fillId="0" borderId="44" xfId="2" applyNumberFormat="1" applyFont="1" applyBorder="1">
      <alignment vertical="center"/>
    </xf>
    <xf numFmtId="38" fontId="2" fillId="0" borderId="39" xfId="2" applyFont="1" applyBorder="1">
      <alignment vertical="center"/>
    </xf>
    <xf numFmtId="38" fontId="5" fillId="3" borderId="48" xfId="2" applyFont="1" applyFill="1" applyBorder="1">
      <alignment vertical="center"/>
    </xf>
    <xf numFmtId="38" fontId="2" fillId="3" borderId="49" xfId="2" applyFont="1" applyFill="1" applyBorder="1">
      <alignment vertical="center"/>
    </xf>
    <xf numFmtId="38" fontId="2" fillId="3" borderId="50" xfId="2" applyFont="1" applyFill="1" applyBorder="1">
      <alignment vertical="center"/>
    </xf>
    <xf numFmtId="38" fontId="2" fillId="3" borderId="51" xfId="2" applyFont="1" applyFill="1" applyBorder="1">
      <alignment vertical="center"/>
    </xf>
    <xf numFmtId="38" fontId="2" fillId="3" borderId="52" xfId="2" applyFont="1" applyFill="1" applyBorder="1">
      <alignment vertical="center"/>
    </xf>
    <xf numFmtId="0" fontId="2" fillId="3" borderId="53" xfId="2" applyNumberFormat="1" applyFont="1" applyFill="1" applyBorder="1">
      <alignment vertical="center"/>
    </xf>
    <xf numFmtId="38" fontId="5" fillId="3" borderId="33" xfId="2" applyFont="1" applyFill="1" applyBorder="1">
      <alignment vertical="center"/>
    </xf>
    <xf numFmtId="38" fontId="2" fillId="3" borderId="34" xfId="2" applyFont="1" applyFill="1" applyBorder="1">
      <alignment vertical="center"/>
    </xf>
    <xf numFmtId="38" fontId="2" fillId="3" borderId="35" xfId="2" applyFont="1" applyFill="1" applyBorder="1">
      <alignment vertical="center"/>
    </xf>
    <xf numFmtId="38" fontId="2" fillId="3" borderId="36" xfId="2" applyFont="1" applyFill="1" applyBorder="1">
      <alignment vertical="center"/>
    </xf>
    <xf numFmtId="38" fontId="2" fillId="3" borderId="37" xfId="2" applyFont="1" applyFill="1" applyBorder="1">
      <alignment vertical="center"/>
    </xf>
    <xf numFmtId="0" fontId="2" fillId="3" borderId="38" xfId="2" applyNumberFormat="1" applyFont="1" applyFill="1" applyBorder="1">
      <alignment vertical="center"/>
    </xf>
    <xf numFmtId="38" fontId="5" fillId="3" borderId="54" xfId="2" applyFont="1" applyFill="1" applyBorder="1">
      <alignment vertical="center"/>
    </xf>
    <xf numFmtId="38" fontId="2" fillId="3" borderId="55" xfId="2" applyFont="1" applyFill="1" applyBorder="1">
      <alignment vertical="center"/>
    </xf>
    <xf numFmtId="38" fontId="2" fillId="3" borderId="56" xfId="2" applyFont="1" applyFill="1" applyBorder="1">
      <alignment vertical="center"/>
    </xf>
    <xf numFmtId="38" fontId="2" fillId="3" borderId="57" xfId="2" applyFont="1" applyFill="1" applyBorder="1">
      <alignment vertical="center"/>
    </xf>
    <xf numFmtId="38" fontId="2" fillId="3" borderId="58" xfId="2" applyFont="1" applyFill="1" applyBorder="1">
      <alignment vertical="center"/>
    </xf>
    <xf numFmtId="0" fontId="2" fillId="3" borderId="59" xfId="2" applyNumberFormat="1" applyFont="1" applyFill="1" applyBorder="1">
      <alignment vertical="center"/>
    </xf>
    <xf numFmtId="38" fontId="2" fillId="4" borderId="39" xfId="2" applyFont="1" applyFill="1" applyBorder="1">
      <alignment vertical="center"/>
    </xf>
    <xf numFmtId="38" fontId="2" fillId="4" borderId="40" xfId="2" applyFont="1" applyFill="1" applyBorder="1">
      <alignment vertical="center"/>
    </xf>
    <xf numFmtId="38" fontId="2" fillId="4" borderId="41" xfId="2" applyFont="1" applyFill="1" applyBorder="1">
      <alignment vertical="center"/>
    </xf>
    <xf numFmtId="38" fontId="2" fillId="4" borderId="42" xfId="2" applyFont="1" applyFill="1" applyBorder="1">
      <alignment vertical="center"/>
    </xf>
    <xf numFmtId="38" fontId="2" fillId="4" borderId="43" xfId="2" applyFont="1" applyFill="1" applyBorder="1">
      <alignment vertical="center"/>
    </xf>
    <xf numFmtId="0" fontId="2" fillId="4" borderId="44" xfId="2" applyNumberFormat="1" applyFont="1" applyFill="1" applyBorder="1">
      <alignment vertical="center"/>
    </xf>
    <xf numFmtId="38" fontId="5" fillId="0" borderId="27" xfId="2" applyFont="1" applyFill="1" applyBorder="1">
      <alignment vertical="center"/>
    </xf>
    <xf numFmtId="38" fontId="2" fillId="0" borderId="30" xfId="2" applyFont="1" applyFill="1" applyBorder="1">
      <alignment vertical="center"/>
    </xf>
    <xf numFmtId="38" fontId="2" fillId="0" borderId="28" xfId="2" applyFont="1" applyFill="1" applyBorder="1">
      <alignment vertical="center"/>
    </xf>
    <xf numFmtId="38" fontId="2" fillId="0" borderId="29" xfId="2" applyFont="1" applyFill="1" applyBorder="1">
      <alignment vertical="center"/>
    </xf>
    <xf numFmtId="38" fontId="2" fillId="0" borderId="31" xfId="2" applyFont="1" applyFill="1" applyBorder="1">
      <alignment vertical="center"/>
    </xf>
    <xf numFmtId="0" fontId="2" fillId="0" borderId="32" xfId="2" applyNumberFormat="1" applyFont="1" applyFill="1" applyBorder="1">
      <alignment vertical="center"/>
    </xf>
    <xf numFmtId="38" fontId="5" fillId="0" borderId="54" xfId="2" applyFont="1" applyFill="1" applyBorder="1">
      <alignment vertical="center"/>
    </xf>
    <xf numFmtId="38" fontId="2" fillId="0" borderId="55" xfId="2" applyFont="1" applyFill="1" applyBorder="1">
      <alignment vertical="center"/>
    </xf>
    <xf numFmtId="38" fontId="2" fillId="0" borderId="56" xfId="2" applyFont="1" applyFill="1" applyBorder="1">
      <alignment vertical="center"/>
    </xf>
    <xf numFmtId="38" fontId="2" fillId="0" borderId="57" xfId="2" applyFont="1" applyFill="1" applyBorder="1">
      <alignment vertical="center"/>
    </xf>
    <xf numFmtId="38" fontId="2" fillId="0" borderId="58" xfId="2" applyFont="1" applyFill="1" applyBorder="1">
      <alignment vertical="center"/>
    </xf>
    <xf numFmtId="0" fontId="2" fillId="0" borderId="59" xfId="2" applyNumberFormat="1" applyFont="1" applyFill="1" applyBorder="1">
      <alignment vertical="center"/>
    </xf>
    <xf numFmtId="38" fontId="2" fillId="5" borderId="39" xfId="2" applyFont="1" applyFill="1" applyBorder="1">
      <alignment vertical="center"/>
    </xf>
    <xf numFmtId="38" fontId="2" fillId="5" borderId="40" xfId="2" applyFont="1" applyFill="1" applyBorder="1">
      <alignment vertical="center"/>
    </xf>
    <xf numFmtId="38" fontId="2" fillId="5" borderId="41" xfId="2" applyFont="1" applyFill="1" applyBorder="1">
      <alignment vertical="center"/>
    </xf>
    <xf numFmtId="38" fontId="2" fillId="5" borderId="42" xfId="2" applyFont="1" applyFill="1" applyBorder="1">
      <alignment vertical="center"/>
    </xf>
    <xf numFmtId="38" fontId="2" fillId="5" borderId="43" xfId="2" applyFont="1" applyFill="1" applyBorder="1">
      <alignment vertical="center"/>
    </xf>
    <xf numFmtId="0" fontId="2" fillId="5" borderId="44" xfId="2" applyNumberFormat="1" applyFont="1" applyFill="1" applyBorder="1">
      <alignment vertical="center"/>
    </xf>
    <xf numFmtId="9" fontId="2" fillId="0" borderId="15" xfId="4" applyFont="1" applyBorder="1">
      <alignment vertical="center"/>
    </xf>
    <xf numFmtId="38" fontId="2" fillId="6" borderId="60" xfId="2" applyFont="1" applyFill="1" applyBorder="1">
      <alignment vertical="center"/>
    </xf>
    <xf numFmtId="38" fontId="2" fillId="6" borderId="61" xfId="2" applyFont="1" applyFill="1" applyBorder="1">
      <alignment vertical="center"/>
    </xf>
    <xf numFmtId="38" fontId="2" fillId="6" borderId="62" xfId="2" applyFont="1" applyFill="1" applyBorder="1">
      <alignment vertical="center"/>
    </xf>
    <xf numFmtId="38" fontId="2" fillId="6" borderId="63" xfId="2" applyFont="1" applyFill="1" applyBorder="1">
      <alignment vertical="center"/>
    </xf>
    <xf numFmtId="38" fontId="2" fillId="6" borderId="64" xfId="2" applyFont="1" applyFill="1" applyBorder="1">
      <alignment vertical="center"/>
    </xf>
    <xf numFmtId="0" fontId="2" fillId="6" borderId="65" xfId="2" applyNumberFormat="1" applyFont="1" applyFill="1" applyBorder="1">
      <alignment vertical="center"/>
    </xf>
    <xf numFmtId="38" fontId="5" fillId="0" borderId="33" xfId="2" applyFont="1" applyBorder="1">
      <alignment vertical="center"/>
    </xf>
    <xf numFmtId="38" fontId="2" fillId="0" borderId="15" xfId="2" applyFont="1" applyFill="1" applyBorder="1">
      <alignment vertical="center"/>
    </xf>
    <xf numFmtId="38" fontId="2" fillId="0" borderId="45" xfId="2" applyFont="1" applyFill="1" applyBorder="1">
      <alignment vertical="center"/>
    </xf>
    <xf numFmtId="38" fontId="2" fillId="0" borderId="46" xfId="2" applyFont="1" applyFill="1" applyBorder="1">
      <alignment vertical="center"/>
    </xf>
    <xf numFmtId="38" fontId="2" fillId="0" borderId="54" xfId="2" applyFont="1" applyBorder="1">
      <alignment vertical="center"/>
    </xf>
    <xf numFmtId="38" fontId="2" fillId="0" borderId="55" xfId="2" applyFont="1" applyBorder="1">
      <alignment vertical="center"/>
    </xf>
    <xf numFmtId="38" fontId="2" fillId="0" borderId="56" xfId="2" applyFont="1" applyBorder="1">
      <alignment vertical="center"/>
    </xf>
    <xf numFmtId="38" fontId="2" fillId="0" borderId="57" xfId="2" applyFont="1" applyBorder="1">
      <alignment vertical="center"/>
    </xf>
    <xf numFmtId="38" fontId="2" fillId="0" borderId="58" xfId="2" applyFont="1" applyBorder="1">
      <alignment vertical="center"/>
    </xf>
    <xf numFmtId="0" fontId="2" fillId="0" borderId="59" xfId="2" applyNumberFormat="1" applyFont="1" applyBorder="1">
      <alignment vertical="center"/>
    </xf>
    <xf numFmtId="38" fontId="2" fillId="0" borderId="34" xfId="2" applyFont="1" applyFill="1" applyBorder="1">
      <alignment vertical="center"/>
    </xf>
    <xf numFmtId="38" fontId="2" fillId="0" borderId="35" xfId="2" applyFont="1" applyFill="1" applyBorder="1">
      <alignment vertical="center"/>
    </xf>
    <xf numFmtId="38" fontId="2" fillId="0" borderId="36" xfId="2" applyFont="1" applyFill="1" applyBorder="1">
      <alignment vertical="center"/>
    </xf>
    <xf numFmtId="38" fontId="5" fillId="0" borderId="54" xfId="2" applyFont="1" applyBorder="1">
      <alignment vertical="center"/>
    </xf>
    <xf numFmtId="0" fontId="2" fillId="0" borderId="1" xfId="1" applyBorder="1">
      <alignment vertical="center"/>
    </xf>
    <xf numFmtId="38" fontId="2" fillId="0" borderId="72" xfId="2" applyFont="1" applyBorder="1">
      <alignment vertical="center"/>
    </xf>
    <xf numFmtId="38" fontId="2" fillId="0" borderId="73" xfId="2" applyFont="1" applyBorder="1">
      <alignment vertical="center"/>
    </xf>
    <xf numFmtId="38" fontId="2" fillId="0" borderId="14" xfId="2" applyFont="1" applyBorder="1">
      <alignment vertical="center"/>
    </xf>
    <xf numFmtId="38" fontId="2" fillId="0" borderId="74" xfId="2" applyFont="1" applyBorder="1">
      <alignment vertical="center"/>
    </xf>
    <xf numFmtId="0" fontId="2" fillId="0" borderId="7" xfId="2" applyNumberFormat="1" applyFont="1" applyBorder="1">
      <alignment vertical="center"/>
    </xf>
    <xf numFmtId="0" fontId="2" fillId="0" borderId="18" xfId="1" applyBorder="1">
      <alignment vertical="center"/>
    </xf>
    <xf numFmtId="38" fontId="2" fillId="0" borderId="24" xfId="2" applyFont="1" applyBorder="1">
      <alignment vertical="center"/>
    </xf>
    <xf numFmtId="38" fontId="2" fillId="0" borderId="75" xfId="2" applyFont="1" applyBorder="1">
      <alignment vertical="center"/>
    </xf>
    <xf numFmtId="38" fontId="2" fillId="0" borderId="23" xfId="2" applyFont="1" applyBorder="1">
      <alignment vertical="center"/>
    </xf>
    <xf numFmtId="38" fontId="2" fillId="0" borderId="76" xfId="2" applyFont="1" applyBorder="1">
      <alignment vertical="center"/>
    </xf>
    <xf numFmtId="0" fontId="2" fillId="0" borderId="26" xfId="2" applyNumberFormat="1" applyFont="1" applyBorder="1">
      <alignment vertical="center"/>
    </xf>
    <xf numFmtId="0" fontId="2" fillId="7" borderId="77" xfId="1" applyFill="1" applyBorder="1">
      <alignment vertical="center"/>
    </xf>
    <xf numFmtId="38" fontId="2" fillId="7" borderId="2" xfId="2" applyFont="1" applyFill="1" applyBorder="1">
      <alignment vertical="center"/>
    </xf>
    <xf numFmtId="38" fontId="2" fillId="7" borderId="3" xfId="2" applyFont="1" applyFill="1" applyBorder="1">
      <alignment vertical="center"/>
    </xf>
    <xf numFmtId="38" fontId="2" fillId="7" borderId="78" xfId="2" applyFont="1" applyFill="1" applyBorder="1">
      <alignment vertical="center"/>
    </xf>
    <xf numFmtId="38" fontId="2" fillId="7" borderId="79" xfId="2" applyFont="1" applyFill="1" applyBorder="1">
      <alignment vertical="center"/>
    </xf>
    <xf numFmtId="38" fontId="2" fillId="7" borderId="80" xfId="2" applyFont="1" applyFill="1" applyBorder="1">
      <alignment vertical="center"/>
    </xf>
    <xf numFmtId="38" fontId="2" fillId="7" borderId="81" xfId="2" applyFont="1" applyFill="1" applyBorder="1">
      <alignment vertical="center"/>
    </xf>
    <xf numFmtId="0" fontId="2" fillId="7" borderId="82" xfId="2" applyNumberFormat="1" applyFont="1" applyFill="1" applyBorder="1">
      <alignment vertical="center"/>
    </xf>
    <xf numFmtId="0" fontId="2" fillId="0" borderId="0" xfId="1" applyAlignment="1">
      <alignment vertical="center"/>
    </xf>
    <xf numFmtId="0" fontId="2" fillId="0" borderId="0" xfId="1" applyAlignment="1">
      <alignment vertical="center" shrinkToFit="1"/>
    </xf>
    <xf numFmtId="49" fontId="2" fillId="0" borderId="0" xfId="1" applyNumberFormat="1" applyAlignment="1">
      <alignment vertical="center"/>
    </xf>
    <xf numFmtId="0" fontId="2" fillId="0" borderId="54" xfId="1" applyBorder="1" applyAlignment="1">
      <alignment vertical="center" shrinkToFit="1"/>
    </xf>
    <xf numFmtId="38" fontId="5" fillId="0" borderId="55" xfId="2" applyFont="1" applyBorder="1" applyAlignment="1">
      <alignment vertical="center" shrinkToFit="1"/>
    </xf>
    <xf numFmtId="38" fontId="5" fillId="0" borderId="56" xfId="2" applyFont="1" applyBorder="1" applyAlignment="1">
      <alignment vertical="center" shrinkToFit="1"/>
    </xf>
    <xf numFmtId="38" fontId="5" fillId="0" borderId="57" xfId="2" applyFont="1" applyBorder="1" applyAlignment="1">
      <alignment vertical="center" shrinkToFit="1"/>
    </xf>
    <xf numFmtId="38" fontId="5" fillId="0" borderId="58" xfId="2" applyFont="1" applyBorder="1" applyAlignment="1">
      <alignment vertical="center" shrinkToFit="1"/>
    </xf>
    <xf numFmtId="0" fontId="5" fillId="0" borderId="59" xfId="2" applyNumberFormat="1" applyFont="1" applyBorder="1" applyAlignment="1">
      <alignment vertical="center" shrinkToFit="1"/>
    </xf>
    <xf numFmtId="0" fontId="2" fillId="3" borderId="39" xfId="1" applyFill="1" applyBorder="1">
      <alignment vertical="center"/>
    </xf>
    <xf numFmtId="38" fontId="2" fillId="3" borderId="40" xfId="2" applyFont="1" applyFill="1" applyBorder="1">
      <alignment vertical="center"/>
    </xf>
    <xf numFmtId="38" fontId="2" fillId="3" borderId="41" xfId="2" applyFont="1" applyFill="1" applyBorder="1">
      <alignment vertical="center"/>
    </xf>
    <xf numFmtId="38" fontId="2" fillId="3" borderId="42" xfId="2" applyFont="1" applyFill="1" applyBorder="1">
      <alignment vertical="center"/>
    </xf>
    <xf numFmtId="38" fontId="2" fillId="3" borderId="43" xfId="2" applyFont="1" applyFill="1" applyBorder="1">
      <alignment vertical="center"/>
    </xf>
    <xf numFmtId="0" fontId="2" fillId="3" borderId="44" xfId="2" applyNumberFormat="1" applyFont="1" applyFill="1" applyBorder="1">
      <alignment vertical="center"/>
    </xf>
    <xf numFmtId="0" fontId="2" fillId="0" borderId="27" xfId="1" applyBorder="1">
      <alignment vertical="center"/>
    </xf>
    <xf numFmtId="0" fontId="2" fillId="0" borderId="33" xfId="1" applyBorder="1">
      <alignment vertical="center"/>
    </xf>
    <xf numFmtId="0" fontId="2" fillId="0" borderId="54" xfId="1" applyBorder="1">
      <alignment vertical="center"/>
    </xf>
    <xf numFmtId="0" fontId="2" fillId="0" borderId="54" xfId="1" applyFont="1" applyBorder="1">
      <alignment vertical="center"/>
    </xf>
    <xf numFmtId="0" fontId="2" fillId="3" borderId="39" xfId="1" applyFont="1" applyFill="1" applyBorder="1">
      <alignment vertical="center"/>
    </xf>
    <xf numFmtId="49" fontId="2" fillId="0" borderId="0" xfId="1" applyNumberFormat="1" applyFont="1" applyAlignment="1">
      <alignment vertical="center"/>
    </xf>
    <xf numFmtId="0" fontId="2" fillId="0" borderId="33" xfId="1" applyFont="1" applyBorder="1">
      <alignment vertical="center"/>
    </xf>
    <xf numFmtId="0" fontId="2" fillId="0" borderId="8" xfId="1" applyBorder="1">
      <alignment vertical="center"/>
    </xf>
    <xf numFmtId="38" fontId="2" fillId="4" borderId="66" xfId="2" applyFont="1" applyFill="1" applyBorder="1">
      <alignment vertical="center"/>
    </xf>
    <xf numFmtId="38" fontId="2" fillId="4" borderId="67" xfId="2" applyFont="1" applyFill="1" applyBorder="1">
      <alignment vertical="center"/>
    </xf>
    <xf numFmtId="38" fontId="2" fillId="4" borderId="68" xfId="2" applyFont="1" applyFill="1" applyBorder="1">
      <alignment vertical="center"/>
    </xf>
    <xf numFmtId="38" fontId="2" fillId="4" borderId="69" xfId="2" applyFont="1" applyFill="1" applyBorder="1">
      <alignment vertical="center"/>
    </xf>
    <xf numFmtId="38" fontId="2" fillId="4" borderId="70" xfId="2" applyFont="1" applyFill="1" applyBorder="1">
      <alignment vertical="center"/>
    </xf>
    <xf numFmtId="0" fontId="2" fillId="4" borderId="71" xfId="2" applyNumberFormat="1" applyFont="1" applyFill="1" applyBorder="1">
      <alignment vertical="center"/>
    </xf>
    <xf numFmtId="0" fontId="5" fillId="0" borderId="0" xfId="5">
      <alignment vertical="center"/>
    </xf>
    <xf numFmtId="0" fontId="5" fillId="0" borderId="0" xfId="5" applyFill="1">
      <alignment vertical="center"/>
    </xf>
    <xf numFmtId="49" fontId="2" fillId="0" borderId="0" xfId="6" applyNumberFormat="1" applyFont="1" applyAlignment="1">
      <alignment horizontal="right" vertical="center"/>
    </xf>
    <xf numFmtId="0" fontId="5" fillId="0" borderId="0" xfId="5" applyAlignment="1">
      <alignment horizontal="right" vertical="center"/>
    </xf>
    <xf numFmtId="0" fontId="5" fillId="0" borderId="43" xfId="5" applyBorder="1" applyAlignment="1">
      <alignment horizontal="center" vertical="center"/>
    </xf>
    <xf numFmtId="0" fontId="5" fillId="0" borderId="43" xfId="5" applyFill="1" applyBorder="1" applyAlignment="1">
      <alignment horizontal="center" vertical="center"/>
    </xf>
    <xf numFmtId="0" fontId="5" fillId="0" borderId="85" xfId="5" applyFill="1" applyBorder="1" applyAlignment="1">
      <alignment vertical="center"/>
    </xf>
    <xf numFmtId="49" fontId="5" fillId="0" borderId="85" xfId="5" applyNumberFormat="1" applyBorder="1" applyAlignment="1">
      <alignment horizontal="right" vertical="center"/>
    </xf>
    <xf numFmtId="38" fontId="5" fillId="0" borderId="0" xfId="6" applyFont="1">
      <alignment vertical="center"/>
    </xf>
    <xf numFmtId="49" fontId="2" fillId="0" borderId="90" xfId="7" applyNumberFormat="1" applyBorder="1" applyAlignment="1">
      <alignment horizontal="right" vertical="center"/>
    </xf>
    <xf numFmtId="38" fontId="5" fillId="0" borderId="43" xfId="8" applyBorder="1" applyAlignment="1">
      <alignment horizontal="right" vertical="center"/>
    </xf>
    <xf numFmtId="38" fontId="5" fillId="0" borderId="0" xfId="5" applyNumberFormat="1">
      <alignment vertical="center"/>
    </xf>
    <xf numFmtId="0" fontId="5" fillId="0" borderId="0" xfId="5" applyAlignment="1">
      <alignment horizontal="center" vertical="center"/>
    </xf>
    <xf numFmtId="0" fontId="5" fillId="0" borderId="0" xfId="5" applyFill="1" applyAlignment="1">
      <alignment horizontal="center" vertical="center"/>
    </xf>
    <xf numFmtId="49" fontId="5" fillId="0" borderId="0" xfId="5" applyNumberFormat="1">
      <alignment vertical="center"/>
    </xf>
    <xf numFmtId="38" fontId="5" fillId="0" borderId="0" xfId="8">
      <alignment vertical="center"/>
    </xf>
    <xf numFmtId="38" fontId="5" fillId="0" borderId="0" xfId="8" applyFont="1" applyAlignment="1">
      <alignment horizontal="center" vertical="center"/>
    </xf>
    <xf numFmtId="14" fontId="5" fillId="0" borderId="0" xfId="8" applyNumberFormat="1" applyFont="1">
      <alignment vertical="center"/>
    </xf>
    <xf numFmtId="38" fontId="5" fillId="0" borderId="0" xfId="8" applyFont="1" applyAlignment="1">
      <alignment horizontal="right" vertical="center"/>
    </xf>
    <xf numFmtId="0" fontId="5" fillId="0" borderId="81" xfId="5" applyBorder="1" applyAlignment="1">
      <alignment horizontal="center" vertical="center"/>
    </xf>
    <xf numFmtId="38" fontId="5" fillId="0" borderId="94" xfId="8" applyBorder="1" applyAlignment="1">
      <alignment horizontal="center" vertical="center"/>
    </xf>
    <xf numFmtId="38" fontId="5" fillId="0" borderId="95" xfId="8" applyBorder="1" applyAlignment="1">
      <alignment horizontal="center" vertical="center"/>
    </xf>
    <xf numFmtId="38" fontId="5" fillId="0" borderId="96" xfId="8" applyBorder="1" applyAlignment="1">
      <alignment horizontal="center" vertical="center"/>
    </xf>
    <xf numFmtId="38" fontId="5" fillId="0" borderId="79" xfId="8" applyBorder="1" applyAlignment="1">
      <alignment horizontal="center" vertical="center"/>
    </xf>
    <xf numFmtId="0" fontId="5" fillId="2" borderId="31" xfId="5" applyFill="1" applyBorder="1">
      <alignment vertical="center"/>
    </xf>
    <xf numFmtId="38" fontId="5" fillId="2" borderId="98" xfId="8" applyFill="1" applyBorder="1">
      <alignment vertical="center"/>
    </xf>
    <xf numFmtId="38" fontId="5" fillId="2" borderId="99" xfId="8" applyFill="1" applyBorder="1">
      <alignment vertical="center"/>
    </xf>
    <xf numFmtId="38" fontId="5" fillId="2" borderId="100" xfId="8" applyFill="1" applyBorder="1">
      <alignment vertical="center"/>
    </xf>
    <xf numFmtId="38" fontId="5" fillId="2" borderId="101" xfId="8" applyFill="1" applyBorder="1">
      <alignment vertical="center"/>
    </xf>
    <xf numFmtId="38" fontId="5" fillId="2" borderId="29" xfId="8" applyFill="1" applyBorder="1">
      <alignment vertical="center"/>
    </xf>
    <xf numFmtId="0" fontId="5" fillId="0" borderId="37" xfId="5" applyBorder="1">
      <alignment vertical="center"/>
    </xf>
    <xf numFmtId="38" fontId="5" fillId="0" borderId="103" xfId="8" applyBorder="1">
      <alignment vertical="center"/>
    </xf>
    <xf numFmtId="38" fontId="5" fillId="0" borderId="104" xfId="8" applyBorder="1">
      <alignment vertical="center"/>
    </xf>
    <xf numFmtId="38" fontId="5" fillId="0" borderId="105" xfId="8" applyBorder="1">
      <alignment vertical="center"/>
    </xf>
    <xf numFmtId="38" fontId="5" fillId="0" borderId="36" xfId="8" applyBorder="1">
      <alignment vertical="center"/>
    </xf>
    <xf numFmtId="0" fontId="5" fillId="3" borderId="37" xfId="5" applyFill="1" applyBorder="1">
      <alignment vertical="center"/>
    </xf>
    <xf numFmtId="38" fontId="5" fillId="3" borderId="106" xfId="8" applyFill="1" applyBorder="1">
      <alignment vertical="center"/>
    </xf>
    <xf numFmtId="38" fontId="5" fillId="3" borderId="104" xfId="8" applyFill="1" applyBorder="1">
      <alignment vertical="center"/>
    </xf>
    <xf numFmtId="38" fontId="5" fillId="3" borderId="105" xfId="8" applyFill="1" applyBorder="1">
      <alignment vertical="center"/>
    </xf>
    <xf numFmtId="38" fontId="5" fillId="3" borderId="36" xfId="8" applyFill="1" applyBorder="1">
      <alignment vertical="center"/>
    </xf>
    <xf numFmtId="0" fontId="5" fillId="4" borderId="37" xfId="5" applyFill="1" applyBorder="1">
      <alignment vertical="center"/>
    </xf>
    <xf numFmtId="10" fontId="5" fillId="4" borderId="103" xfId="9" applyNumberFormat="1" applyFill="1" applyBorder="1">
      <alignment vertical="center"/>
    </xf>
    <xf numFmtId="10" fontId="5" fillId="4" borderId="104" xfId="9" applyNumberFormat="1" applyFill="1" applyBorder="1">
      <alignment vertical="center"/>
    </xf>
    <xf numFmtId="10" fontId="5" fillId="4" borderId="105" xfId="9" applyNumberFormat="1" applyFill="1" applyBorder="1">
      <alignment vertical="center"/>
    </xf>
    <xf numFmtId="10" fontId="5" fillId="4" borderId="36" xfId="9" applyNumberFormat="1" applyFill="1" applyBorder="1">
      <alignment vertical="center"/>
    </xf>
    <xf numFmtId="49" fontId="5" fillId="0" borderId="0" xfId="5" applyNumberFormat="1" applyAlignment="1">
      <alignment horizontal="center" vertical="center"/>
    </xf>
    <xf numFmtId="38" fontId="5" fillId="0" borderId="104" xfId="8" applyFont="1" applyBorder="1">
      <alignment vertical="center"/>
    </xf>
    <xf numFmtId="49" fontId="5" fillId="0" borderId="0" xfId="5" applyNumberFormat="1" applyFill="1">
      <alignment vertical="center"/>
    </xf>
    <xf numFmtId="0" fontId="5" fillId="5" borderId="37" xfId="5" applyFill="1" applyBorder="1">
      <alignment vertical="center"/>
    </xf>
    <xf numFmtId="38" fontId="5" fillId="5" borderId="106" xfId="8" applyFill="1" applyBorder="1">
      <alignment vertical="center"/>
    </xf>
    <xf numFmtId="38" fontId="5" fillId="5" borderId="104" xfId="8" applyFill="1" applyBorder="1">
      <alignment vertical="center"/>
    </xf>
    <xf numFmtId="38" fontId="5" fillId="5" borderId="36" xfId="8" applyFill="1" applyBorder="1">
      <alignment vertical="center"/>
    </xf>
    <xf numFmtId="0" fontId="5" fillId="0" borderId="58" xfId="5" applyBorder="1">
      <alignment vertical="center"/>
    </xf>
    <xf numFmtId="38" fontId="5" fillId="0" borderId="108" xfId="8" applyBorder="1">
      <alignment vertical="center"/>
    </xf>
    <xf numFmtId="38" fontId="5" fillId="0" borderId="109" xfId="8" applyBorder="1">
      <alignment vertical="center"/>
    </xf>
    <xf numFmtId="38" fontId="5" fillId="0" borderId="110" xfId="8" applyBorder="1">
      <alignment vertical="center"/>
    </xf>
    <xf numFmtId="38" fontId="5" fillId="0" borderId="57" xfId="8" applyBorder="1">
      <alignment vertical="center"/>
    </xf>
    <xf numFmtId="0" fontId="5" fillId="2" borderId="113" xfId="5" applyFill="1" applyBorder="1">
      <alignment vertical="center"/>
    </xf>
    <xf numFmtId="38" fontId="5" fillId="2" borderId="114" xfId="8" applyFill="1" applyBorder="1">
      <alignment vertical="center"/>
    </xf>
    <xf numFmtId="38" fontId="5" fillId="2" borderId="115" xfId="8" applyFill="1" applyBorder="1">
      <alignment vertical="center"/>
    </xf>
    <xf numFmtId="38" fontId="5" fillId="2" borderId="116" xfId="8" applyFill="1" applyBorder="1">
      <alignment vertical="center"/>
    </xf>
    <xf numFmtId="38" fontId="5" fillId="2" borderId="117" xfId="8" applyFill="1" applyBorder="1">
      <alignment vertical="center"/>
    </xf>
    <xf numFmtId="38" fontId="5" fillId="3" borderId="103" xfId="8" applyFill="1" applyBorder="1">
      <alignment vertical="center"/>
    </xf>
    <xf numFmtId="38" fontId="5" fillId="5" borderId="103" xfId="8" applyFill="1" applyBorder="1">
      <alignment vertical="center"/>
    </xf>
    <xf numFmtId="0" fontId="5" fillId="0" borderId="85" xfId="5" applyBorder="1">
      <alignment vertical="center"/>
    </xf>
    <xf numFmtId="38" fontId="5" fillId="0" borderId="118" xfId="8" applyBorder="1">
      <alignment vertical="center"/>
    </xf>
    <xf numFmtId="38" fontId="5" fillId="0" borderId="119" xfId="8" applyBorder="1">
      <alignment vertical="center"/>
    </xf>
    <xf numFmtId="38" fontId="5" fillId="0" borderId="120" xfId="8" applyBorder="1">
      <alignment vertical="center"/>
    </xf>
    <xf numFmtId="38" fontId="5" fillId="0" borderId="121" xfId="8" applyBorder="1">
      <alignment vertical="center"/>
    </xf>
    <xf numFmtId="49" fontId="8" fillId="0" borderId="0" xfId="5" applyNumberFormat="1" applyFont="1">
      <alignment vertical="center"/>
    </xf>
    <xf numFmtId="38" fontId="5" fillId="0" borderId="125" xfId="8" applyBorder="1">
      <alignment vertical="center"/>
    </xf>
    <xf numFmtId="0" fontId="5" fillId="2" borderId="127" xfId="5" applyFill="1" applyBorder="1">
      <alignment vertical="center"/>
    </xf>
    <xf numFmtId="38" fontId="5" fillId="2" borderId="128" xfId="8" applyFill="1" applyBorder="1">
      <alignment vertical="center"/>
    </xf>
    <xf numFmtId="38" fontId="5" fillId="2" borderId="129" xfId="8" applyFill="1" applyBorder="1">
      <alignment vertical="center"/>
    </xf>
    <xf numFmtId="38" fontId="5" fillId="2" borderId="130" xfId="8" applyFill="1" applyBorder="1">
      <alignment vertical="center"/>
    </xf>
    <xf numFmtId="38" fontId="5" fillId="2" borderId="131" xfId="8" applyFill="1" applyBorder="1">
      <alignment vertical="center"/>
    </xf>
    <xf numFmtId="38" fontId="5" fillId="0" borderId="106" xfId="8" applyBorder="1">
      <alignment vertical="center"/>
    </xf>
    <xf numFmtId="38" fontId="5" fillId="5" borderId="132" xfId="8" applyFill="1" applyBorder="1">
      <alignment vertical="center"/>
    </xf>
    <xf numFmtId="0" fontId="5" fillId="0" borderId="135" xfId="5" applyBorder="1">
      <alignment vertical="center"/>
    </xf>
    <xf numFmtId="38" fontId="5" fillId="0" borderId="136" xfId="8" applyBorder="1">
      <alignment vertical="center"/>
    </xf>
    <xf numFmtId="38" fontId="5" fillId="0" borderId="137" xfId="8" applyBorder="1">
      <alignment vertical="center"/>
    </xf>
    <xf numFmtId="38" fontId="5" fillId="0" borderId="138" xfId="8" applyBorder="1">
      <alignment vertical="center"/>
    </xf>
    <xf numFmtId="38" fontId="5" fillId="0" borderId="139" xfId="8" applyBorder="1">
      <alignment vertical="center"/>
    </xf>
    <xf numFmtId="0" fontId="5" fillId="0" borderId="0" xfId="8" applyNumberFormat="1">
      <alignment vertical="center"/>
    </xf>
    <xf numFmtId="38" fontId="2" fillId="0" borderId="0" xfId="8" applyFont="1">
      <alignment vertical="center"/>
    </xf>
    <xf numFmtId="0" fontId="8" fillId="0" borderId="0" xfId="5" applyFont="1">
      <alignment vertical="center"/>
    </xf>
    <xf numFmtId="38" fontId="5" fillId="0" borderId="0" xfId="8" applyFont="1" applyAlignment="1">
      <alignment horizontal="left" vertical="center"/>
    </xf>
    <xf numFmtId="38" fontId="5" fillId="0" borderId="0" xfId="8" applyAlignment="1">
      <alignment horizontal="right" vertical="center"/>
    </xf>
    <xf numFmtId="38" fontId="8" fillId="0" borderId="0" xfId="8" applyFont="1">
      <alignment vertical="center"/>
    </xf>
    <xf numFmtId="38" fontId="5" fillId="0" borderId="0" xfId="8" applyFont="1">
      <alignment vertical="center"/>
    </xf>
    <xf numFmtId="38" fontId="5" fillId="0" borderId="140" xfId="8" applyFont="1" applyBorder="1" applyAlignment="1">
      <alignment horizontal="center" vertical="center" wrapText="1"/>
    </xf>
    <xf numFmtId="38" fontId="5" fillId="0" borderId="141" xfId="8" applyFont="1" applyBorder="1" applyAlignment="1">
      <alignment horizontal="center" vertical="center" wrapText="1"/>
    </xf>
    <xf numFmtId="38" fontId="5" fillId="0" borderId="81" xfId="8" applyFont="1" applyBorder="1" applyAlignment="1">
      <alignment horizontal="center" vertical="center" wrapText="1"/>
    </xf>
    <xf numFmtId="38" fontId="8" fillId="0" borderId="79" xfId="8" applyFont="1" applyBorder="1" applyAlignment="1">
      <alignment horizontal="center" vertical="center" wrapText="1"/>
    </xf>
    <xf numFmtId="38" fontId="2" fillId="0" borderId="142" xfId="8" applyFont="1" applyBorder="1">
      <alignment vertical="center"/>
    </xf>
    <xf numFmtId="38" fontId="2" fillId="0" borderId="143" xfId="8" applyFont="1" applyBorder="1">
      <alignment vertical="center"/>
    </xf>
    <xf numFmtId="38" fontId="2" fillId="0" borderId="98" xfId="8" applyFont="1" applyBorder="1">
      <alignment vertical="center"/>
    </xf>
    <xf numFmtId="38" fontId="2" fillId="0" borderId="31" xfId="8" applyFont="1" applyBorder="1">
      <alignment vertical="center"/>
    </xf>
    <xf numFmtId="38" fontId="8" fillId="0" borderId="29" xfId="8" applyFont="1" applyBorder="1">
      <alignment vertical="center"/>
    </xf>
    <xf numFmtId="38" fontId="8" fillId="0" borderId="36" xfId="8" applyFont="1" applyBorder="1">
      <alignment vertical="center"/>
    </xf>
    <xf numFmtId="38" fontId="2" fillId="0" borderId="144" xfId="8" applyFont="1" applyBorder="1">
      <alignment vertical="center"/>
    </xf>
    <xf numFmtId="38" fontId="2" fillId="0" borderId="145" xfId="8" applyFont="1" applyBorder="1">
      <alignment vertical="center"/>
    </xf>
    <xf numFmtId="38" fontId="2" fillId="0" borderId="103" xfId="8" applyFont="1" applyBorder="1">
      <alignment vertical="center"/>
    </xf>
    <xf numFmtId="38" fontId="2" fillId="0" borderId="37" xfId="8" applyFont="1" applyBorder="1">
      <alignment vertical="center"/>
    </xf>
    <xf numFmtId="38" fontId="2" fillId="8" borderId="144" xfId="8" applyFont="1" applyFill="1" applyBorder="1">
      <alignment vertical="center"/>
    </xf>
    <xf numFmtId="38" fontId="2" fillId="8" borderId="145" xfId="8" applyFont="1" applyFill="1" applyBorder="1">
      <alignment vertical="center"/>
    </xf>
    <xf numFmtId="38" fontId="2" fillId="8" borderId="103" xfId="8" applyFont="1" applyFill="1" applyBorder="1">
      <alignment vertical="center"/>
    </xf>
    <xf numFmtId="38" fontId="2" fillId="8" borderId="37" xfId="8" applyFont="1" applyFill="1" applyBorder="1">
      <alignment vertical="center"/>
    </xf>
    <xf numFmtId="38" fontId="8" fillId="8" borderId="36" xfId="8" applyFont="1" applyFill="1" applyBorder="1">
      <alignment vertical="center"/>
    </xf>
    <xf numFmtId="38" fontId="2" fillId="8" borderId="146" xfId="8" applyFont="1" applyFill="1" applyBorder="1">
      <alignment vertical="center"/>
    </xf>
    <xf numFmtId="38" fontId="2" fillId="8" borderId="147" xfId="8" applyFont="1" applyFill="1" applyBorder="1">
      <alignment vertical="center"/>
    </xf>
    <xf numFmtId="38" fontId="2" fillId="8" borderId="108" xfId="8" applyFont="1" applyFill="1" applyBorder="1">
      <alignment vertical="center"/>
    </xf>
    <xf numFmtId="38" fontId="2" fillId="8" borderId="58" xfId="8" applyFont="1" applyFill="1" applyBorder="1">
      <alignment vertical="center"/>
    </xf>
    <xf numFmtId="38" fontId="8" fillId="8" borderId="57" xfId="8" applyFont="1" applyFill="1" applyBorder="1">
      <alignment vertical="center"/>
    </xf>
    <xf numFmtId="38" fontId="2" fillId="2" borderId="148" xfId="8" applyFont="1" applyFill="1" applyBorder="1">
      <alignment vertical="center"/>
    </xf>
    <xf numFmtId="38" fontId="2" fillId="2" borderId="149" xfId="8" applyFont="1" applyFill="1" applyBorder="1">
      <alignment vertical="center"/>
    </xf>
    <xf numFmtId="38" fontId="2" fillId="2" borderId="150" xfId="8" applyFont="1" applyFill="1" applyBorder="1">
      <alignment vertical="center"/>
    </xf>
    <xf numFmtId="38" fontId="2" fillId="2" borderId="43" xfId="8" applyFont="1" applyFill="1" applyBorder="1">
      <alignment vertical="center"/>
    </xf>
    <xf numFmtId="38" fontId="8" fillId="2" borderId="42" xfId="8" applyFont="1" applyFill="1" applyBorder="1">
      <alignment vertical="center"/>
    </xf>
    <xf numFmtId="38" fontId="2" fillId="0" borderId="102" xfId="8" applyFont="1" applyBorder="1">
      <alignment vertical="center"/>
    </xf>
    <xf numFmtId="38" fontId="2" fillId="0" borderId="83" xfId="8" applyFont="1" applyBorder="1">
      <alignment vertical="center"/>
    </xf>
    <xf numFmtId="38" fontId="2" fillId="0" borderId="16" xfId="8" applyFont="1" applyBorder="1">
      <alignment vertical="center"/>
    </xf>
    <xf numFmtId="38" fontId="2" fillId="0" borderId="47" xfId="8" applyFont="1" applyBorder="1">
      <alignment vertical="center"/>
    </xf>
    <xf numFmtId="38" fontId="8" fillId="0" borderId="46" xfId="8" applyFont="1" applyBorder="1">
      <alignment vertical="center"/>
    </xf>
    <xf numFmtId="38" fontId="2" fillId="0" borderId="102" xfId="8" applyFont="1" applyFill="1" applyBorder="1">
      <alignment vertical="center"/>
    </xf>
    <xf numFmtId="38" fontId="2" fillId="0" borderId="83" xfId="8" applyFont="1" applyFill="1" applyBorder="1">
      <alignment vertical="center"/>
    </xf>
    <xf numFmtId="38" fontId="2" fillId="0" borderId="16" xfId="8" applyFont="1" applyFill="1" applyBorder="1">
      <alignment vertical="center"/>
    </xf>
    <xf numFmtId="38" fontId="2" fillId="0" borderId="47" xfId="8" applyFont="1" applyFill="1" applyBorder="1">
      <alignment vertical="center"/>
    </xf>
    <xf numFmtId="38" fontId="8" fillId="0" borderId="46" xfId="8" applyFont="1" applyFill="1" applyBorder="1">
      <alignment vertical="center"/>
    </xf>
    <xf numFmtId="38" fontId="2" fillId="8" borderId="151" xfId="8" applyFont="1" applyFill="1" applyBorder="1">
      <alignment vertical="center"/>
    </xf>
    <xf numFmtId="38" fontId="2" fillId="8" borderId="152" xfId="8" applyFont="1" applyFill="1" applyBorder="1">
      <alignment vertical="center"/>
    </xf>
    <xf numFmtId="38" fontId="2" fillId="8" borderId="118" xfId="8" applyFont="1" applyFill="1" applyBorder="1">
      <alignment vertical="center"/>
    </xf>
    <xf numFmtId="38" fontId="2" fillId="8" borderId="85" xfId="8" applyFont="1" applyFill="1" applyBorder="1">
      <alignment vertical="center"/>
    </xf>
    <xf numFmtId="38" fontId="8" fillId="8" borderId="121" xfId="8" applyFont="1" applyFill="1" applyBorder="1">
      <alignment vertical="center"/>
    </xf>
    <xf numFmtId="38" fontId="2" fillId="5" borderId="148" xfId="8" applyFont="1" applyFill="1" applyBorder="1">
      <alignment vertical="center"/>
    </xf>
    <xf numFmtId="38" fontId="2" fillId="5" borderId="149" xfId="8" applyFont="1" applyFill="1" applyBorder="1">
      <alignment vertical="center"/>
    </xf>
    <xf numFmtId="38" fontId="2" fillId="5" borderId="43" xfId="8" applyFont="1" applyFill="1" applyBorder="1">
      <alignment vertical="center"/>
    </xf>
    <xf numFmtId="38" fontId="8" fillId="5" borderId="42" xfId="8" applyFont="1" applyFill="1" applyBorder="1">
      <alignment vertical="center"/>
    </xf>
    <xf numFmtId="38" fontId="2" fillId="6" borderId="153" xfId="8" applyFont="1" applyFill="1" applyBorder="1">
      <alignment vertical="center"/>
    </xf>
    <xf numFmtId="38" fontId="2" fillId="6" borderId="154" xfId="8" applyFont="1" applyFill="1" applyBorder="1">
      <alignment vertical="center"/>
    </xf>
    <xf numFmtId="38" fontId="2" fillId="6" borderId="155" xfId="8" applyFont="1" applyFill="1" applyBorder="1">
      <alignment vertical="center"/>
    </xf>
    <xf numFmtId="38" fontId="2" fillId="6" borderId="64" xfId="8" applyFont="1" applyFill="1" applyBorder="1">
      <alignment vertical="center"/>
    </xf>
    <xf numFmtId="38" fontId="8" fillId="6" borderId="63" xfId="8" applyFont="1" applyFill="1" applyBorder="1">
      <alignment vertical="center"/>
    </xf>
    <xf numFmtId="38" fontId="2" fillId="0" borderId="148" xfId="8" applyFont="1" applyBorder="1">
      <alignment vertical="center"/>
    </xf>
    <xf numFmtId="38" fontId="2" fillId="0" borderId="149" xfId="8" applyFont="1" applyBorder="1">
      <alignment vertical="center"/>
    </xf>
    <xf numFmtId="38" fontId="2" fillId="0" borderId="150" xfId="8" applyFont="1" applyBorder="1">
      <alignment vertical="center"/>
    </xf>
    <xf numFmtId="38" fontId="2" fillId="0" borderId="43" xfId="8" applyFont="1" applyBorder="1">
      <alignment vertical="center"/>
    </xf>
    <xf numFmtId="38" fontId="8" fillId="0" borderId="42" xfId="8" applyFont="1" applyBorder="1">
      <alignment vertical="center"/>
    </xf>
    <xf numFmtId="38" fontId="2" fillId="0" borderId="156" xfId="8" applyFont="1" applyBorder="1">
      <alignment vertical="center"/>
    </xf>
    <xf numFmtId="38" fontId="2" fillId="0" borderId="52" xfId="8" applyFont="1" applyBorder="1">
      <alignment vertical="center"/>
    </xf>
    <xf numFmtId="38" fontId="8" fillId="0" borderId="51" xfId="8" applyFont="1" applyBorder="1">
      <alignment vertical="center"/>
    </xf>
    <xf numFmtId="38" fontId="2" fillId="0" borderId="107" xfId="8" applyFont="1" applyBorder="1">
      <alignment vertical="center"/>
    </xf>
    <xf numFmtId="38" fontId="2" fillId="0" borderId="157" xfId="8" applyFont="1" applyBorder="1">
      <alignment vertical="center"/>
    </xf>
    <xf numFmtId="38" fontId="2" fillId="0" borderId="91" xfId="8" applyFont="1" applyBorder="1">
      <alignment vertical="center"/>
    </xf>
    <xf numFmtId="38" fontId="2" fillId="0" borderId="86" xfId="8" applyFont="1" applyBorder="1">
      <alignment vertical="center"/>
    </xf>
    <xf numFmtId="38" fontId="8" fillId="0" borderId="158" xfId="8" applyFont="1" applyBorder="1">
      <alignment vertical="center"/>
    </xf>
    <xf numFmtId="0" fontId="5" fillId="2" borderId="164" xfId="5" applyFill="1" applyBorder="1">
      <alignment vertical="center"/>
    </xf>
    <xf numFmtId="38" fontId="5" fillId="2" borderId="165" xfId="8" applyFill="1" applyBorder="1">
      <alignment vertical="center"/>
    </xf>
    <xf numFmtId="38" fontId="5" fillId="2" borderId="166" xfId="8" applyFill="1" applyBorder="1">
      <alignment vertical="center"/>
    </xf>
    <xf numFmtId="38" fontId="5" fillId="2" borderId="167" xfId="8" applyFill="1" applyBorder="1">
      <alignment vertical="center"/>
    </xf>
    <xf numFmtId="38" fontId="5" fillId="2" borderId="168" xfId="8" applyFill="1" applyBorder="1">
      <alignment vertical="center"/>
    </xf>
    <xf numFmtId="0" fontId="5" fillId="0" borderId="2" xfId="5" applyBorder="1" applyAlignment="1">
      <alignment horizontal="center" vertical="center"/>
    </xf>
    <xf numFmtId="38" fontId="5" fillId="0" borderId="76" xfId="2" applyFont="1" applyBorder="1" applyAlignment="1">
      <alignment horizontal="center" vertical="center" shrinkToFit="1"/>
    </xf>
    <xf numFmtId="38" fontId="2" fillId="0" borderId="176" xfId="2" applyFont="1" applyBorder="1">
      <alignment vertical="center"/>
    </xf>
    <xf numFmtId="38" fontId="2" fillId="0" borderId="177" xfId="2" applyFont="1" applyBorder="1">
      <alignment vertical="center"/>
    </xf>
    <xf numFmtId="38" fontId="2" fillId="0" borderId="0" xfId="2" applyFont="1" applyBorder="1">
      <alignment vertical="center"/>
    </xf>
    <xf numFmtId="38" fontId="2" fillId="0" borderId="178" xfId="2" applyFont="1" applyBorder="1">
      <alignment vertical="center"/>
    </xf>
    <xf numFmtId="38" fontId="2" fillId="2" borderId="179" xfId="2" applyFont="1" applyFill="1" applyBorder="1">
      <alignment vertical="center"/>
    </xf>
    <xf numFmtId="38" fontId="2" fillId="2" borderId="180" xfId="2" applyFont="1" applyFill="1" applyBorder="1">
      <alignment vertical="center"/>
    </xf>
    <xf numFmtId="38" fontId="2" fillId="0" borderId="179" xfId="2" applyFont="1" applyBorder="1">
      <alignment vertical="center"/>
    </xf>
    <xf numFmtId="38" fontId="2" fillId="0" borderId="180" xfId="2" applyFont="1" applyBorder="1">
      <alignment vertical="center"/>
    </xf>
    <xf numFmtId="38" fontId="2" fillId="3" borderId="112" xfId="2" applyFont="1" applyFill="1" applyBorder="1">
      <alignment vertical="center"/>
    </xf>
    <xf numFmtId="38" fontId="2" fillId="3" borderId="181" xfId="2" applyFont="1" applyFill="1" applyBorder="1">
      <alignment vertical="center"/>
    </xf>
    <xf numFmtId="38" fontId="2" fillId="3" borderId="182" xfId="2" applyFont="1" applyFill="1" applyBorder="1">
      <alignment vertical="center"/>
    </xf>
    <xf numFmtId="38" fontId="2" fillId="3" borderId="183" xfId="2" applyFont="1" applyFill="1" applyBorder="1">
      <alignment vertical="center"/>
    </xf>
    <xf numFmtId="38" fontId="2" fillId="3" borderId="184" xfId="2" applyFont="1" applyFill="1" applyBorder="1">
      <alignment vertical="center"/>
    </xf>
    <xf numFmtId="38" fontId="2" fillId="3" borderId="185" xfId="2" applyFont="1" applyFill="1" applyBorder="1">
      <alignment vertical="center"/>
    </xf>
    <xf numFmtId="38" fontId="2" fillId="4" borderId="179" xfId="2" applyFont="1" applyFill="1" applyBorder="1">
      <alignment vertical="center"/>
    </xf>
    <xf numFmtId="38" fontId="2" fillId="4" borderId="180" xfId="2" applyFont="1" applyFill="1" applyBorder="1">
      <alignment vertical="center"/>
    </xf>
    <xf numFmtId="38" fontId="2" fillId="0" borderId="176" xfId="2" applyFont="1" applyFill="1" applyBorder="1">
      <alignment vertical="center"/>
    </xf>
    <xf numFmtId="38" fontId="2" fillId="0" borderId="177" xfId="2" applyFont="1" applyFill="1" applyBorder="1">
      <alignment vertical="center"/>
    </xf>
    <xf numFmtId="38" fontId="2" fillId="0" borderId="184" xfId="2" applyFont="1" applyFill="1" applyBorder="1">
      <alignment vertical="center"/>
    </xf>
    <xf numFmtId="38" fontId="2" fillId="0" borderId="185" xfId="2" applyFont="1" applyFill="1" applyBorder="1">
      <alignment vertical="center"/>
    </xf>
    <xf numFmtId="38" fontId="2" fillId="5" borderId="179" xfId="2" applyFont="1" applyFill="1" applyBorder="1">
      <alignment vertical="center"/>
    </xf>
    <xf numFmtId="38" fontId="2" fillId="5" borderId="180" xfId="2" applyFont="1" applyFill="1" applyBorder="1">
      <alignment vertical="center"/>
    </xf>
    <xf numFmtId="9" fontId="2" fillId="0" borderId="178" xfId="4" applyFont="1" applyBorder="1">
      <alignment vertical="center"/>
    </xf>
    <xf numFmtId="38" fontId="2" fillId="6" borderId="186" xfId="2" applyFont="1" applyFill="1" applyBorder="1">
      <alignment vertical="center"/>
    </xf>
    <xf numFmtId="38" fontId="2" fillId="6" borderId="187" xfId="2" applyFont="1" applyFill="1" applyBorder="1">
      <alignment vertical="center"/>
    </xf>
    <xf numFmtId="38" fontId="2" fillId="0" borderId="11" xfId="2" applyFont="1" applyBorder="1">
      <alignment vertical="center"/>
    </xf>
    <xf numFmtId="38" fontId="2" fillId="0" borderId="173" xfId="2" applyFont="1" applyBorder="1">
      <alignment vertical="center"/>
    </xf>
    <xf numFmtId="38" fontId="2" fillId="0" borderId="188" xfId="2" applyFont="1" applyBorder="1">
      <alignment vertical="center"/>
    </xf>
    <xf numFmtId="38" fontId="2" fillId="0" borderId="7" xfId="2" applyFont="1" applyBorder="1">
      <alignment vertical="center"/>
    </xf>
    <xf numFmtId="38" fontId="2" fillId="0" borderId="134" xfId="2" applyFont="1" applyBorder="1">
      <alignment vertical="center"/>
    </xf>
    <xf numFmtId="38" fontId="2" fillId="0" borderId="175" xfId="2" applyFont="1" applyBorder="1">
      <alignment vertical="center"/>
    </xf>
    <xf numFmtId="38" fontId="2" fillId="0" borderId="174" xfId="2" applyFont="1" applyBorder="1">
      <alignment vertical="center"/>
    </xf>
    <xf numFmtId="38" fontId="2" fillId="0" borderId="26" xfId="2" applyFont="1" applyBorder="1">
      <alignment vertical="center"/>
    </xf>
    <xf numFmtId="38" fontId="2" fillId="7" borderId="140" xfId="2" applyFont="1" applyFill="1" applyBorder="1">
      <alignment vertical="center"/>
    </xf>
    <xf numFmtId="38" fontId="2" fillId="7" borderId="141" xfId="2" applyFont="1" applyFill="1" applyBorder="1">
      <alignment vertical="center"/>
    </xf>
    <xf numFmtId="38" fontId="2" fillId="7" borderId="189" xfId="2" applyFont="1" applyFill="1" applyBorder="1">
      <alignment vertical="center"/>
    </xf>
    <xf numFmtId="38" fontId="2" fillId="7" borderId="190" xfId="2" applyFont="1" applyFill="1" applyBorder="1">
      <alignment vertical="center"/>
    </xf>
    <xf numFmtId="38" fontId="2" fillId="7" borderId="82" xfId="2" applyFont="1" applyFill="1" applyBorder="1">
      <alignment vertical="center"/>
    </xf>
    <xf numFmtId="10" fontId="2" fillId="0" borderId="0" xfId="10" applyNumberFormat="1" applyFont="1">
      <alignment vertical="center"/>
    </xf>
    <xf numFmtId="38" fontId="5" fillId="0" borderId="184" xfId="2" applyFont="1" applyBorder="1" applyAlignment="1">
      <alignment vertical="center" shrinkToFit="1"/>
    </xf>
    <xf numFmtId="38" fontId="5" fillId="0" borderId="191" xfId="2" applyFont="1" applyBorder="1" applyAlignment="1">
      <alignment vertical="center" shrinkToFit="1"/>
    </xf>
    <xf numFmtId="38" fontId="5" fillId="0" borderId="147" xfId="2" applyFont="1" applyBorder="1" applyAlignment="1">
      <alignment vertical="center" shrinkToFit="1"/>
    </xf>
    <xf numFmtId="38" fontId="2" fillId="3" borderId="179" xfId="2" applyFont="1" applyFill="1" applyBorder="1">
      <alignment vertical="center"/>
    </xf>
    <xf numFmtId="38" fontId="2" fillId="3" borderId="192" xfId="2" applyFont="1" applyFill="1" applyBorder="1">
      <alignment vertical="center"/>
    </xf>
    <xf numFmtId="38" fontId="2" fillId="3" borderId="149" xfId="2" applyFont="1" applyFill="1" applyBorder="1">
      <alignment vertical="center"/>
    </xf>
    <xf numFmtId="38" fontId="2" fillId="0" borderId="193" xfId="2" applyFont="1" applyBorder="1">
      <alignment vertical="center"/>
    </xf>
    <xf numFmtId="38" fontId="2" fillId="0" borderId="143" xfId="2" applyFont="1" applyBorder="1">
      <alignment vertical="center"/>
    </xf>
    <xf numFmtId="38" fontId="2" fillId="0" borderId="182" xfId="2" applyFont="1" applyBorder="1">
      <alignment vertical="center"/>
    </xf>
    <xf numFmtId="38" fontId="2" fillId="0" borderId="194" xfId="2" applyFont="1" applyBorder="1">
      <alignment vertical="center"/>
    </xf>
    <xf numFmtId="38" fontId="2" fillId="0" borderId="145" xfId="2" applyFont="1" applyBorder="1">
      <alignment vertical="center"/>
    </xf>
    <xf numFmtId="38" fontId="2" fillId="0" borderId="184" xfId="2" applyFont="1" applyBorder="1">
      <alignment vertical="center"/>
    </xf>
    <xf numFmtId="38" fontId="2" fillId="0" borderId="191" xfId="2" applyFont="1" applyBorder="1">
      <alignment vertical="center"/>
    </xf>
    <xf numFmtId="38" fontId="2" fillId="0" borderId="147" xfId="2" applyFont="1" applyBorder="1">
      <alignment vertical="center"/>
    </xf>
    <xf numFmtId="38" fontId="2" fillId="0" borderId="195" xfId="2" applyFont="1" applyBorder="1">
      <alignment vertical="center"/>
    </xf>
    <xf numFmtId="38" fontId="2" fillId="0" borderId="83" xfId="2" applyFont="1" applyBorder="1">
      <alignment vertical="center"/>
    </xf>
    <xf numFmtId="38" fontId="2" fillId="4" borderId="196" xfId="2" applyFont="1" applyFill="1" applyBorder="1">
      <alignment vertical="center"/>
    </xf>
    <xf numFmtId="38" fontId="2" fillId="4" borderId="197" xfId="2" applyFont="1" applyFill="1" applyBorder="1">
      <alignment vertical="center"/>
    </xf>
    <xf numFmtId="38" fontId="2" fillId="4" borderId="160" xfId="2" applyFont="1" applyFill="1" applyBorder="1">
      <alignment vertical="center"/>
    </xf>
    <xf numFmtId="38" fontId="5" fillId="0" borderId="135" xfId="2" applyFont="1" applyBorder="1" applyAlignment="1">
      <alignment horizontal="center" vertical="center" shrinkToFit="1"/>
    </xf>
    <xf numFmtId="38" fontId="2" fillId="0" borderId="0" xfId="1" applyNumberFormat="1" applyAlignment="1">
      <alignment vertical="center"/>
    </xf>
    <xf numFmtId="0" fontId="2" fillId="0" borderId="1" xfId="1" applyFont="1" applyBorder="1" applyAlignment="1">
      <alignment horizontal="center" vertical="center" shrinkToFit="1"/>
    </xf>
    <xf numFmtId="0" fontId="2" fillId="0" borderId="8" xfId="1" applyFont="1" applyBorder="1" applyAlignment="1">
      <alignment horizontal="center" vertical="center" shrinkToFit="1"/>
    </xf>
    <xf numFmtId="0" fontId="2" fillId="0" borderId="18" xfId="1" applyBorder="1" applyAlignment="1">
      <alignment horizontal="center" vertical="center" shrinkToFit="1"/>
    </xf>
    <xf numFmtId="0" fontId="2" fillId="0" borderId="2" xfId="1" applyFont="1" applyBorder="1" applyAlignment="1">
      <alignment horizontal="center" vertical="center" shrinkToFit="1"/>
    </xf>
    <xf numFmtId="0" fontId="2" fillId="0" borderId="3" xfId="1" applyBorder="1" applyAlignment="1">
      <alignment horizontal="center" vertical="center" shrinkToFit="1"/>
    </xf>
    <xf numFmtId="0" fontId="2" fillId="0" borderId="4" xfId="1" applyBorder="1" applyAlignment="1">
      <alignment horizontal="center" vertical="center" shrinkToFit="1"/>
    </xf>
    <xf numFmtId="38" fontId="2" fillId="0" borderId="5" xfId="2" applyFont="1" applyBorder="1" applyAlignment="1">
      <alignment horizontal="center" vertical="center"/>
    </xf>
    <xf numFmtId="38" fontId="2" fillId="0" borderId="15" xfId="2" applyFont="1" applyBorder="1" applyAlignment="1">
      <alignment horizontal="center" vertical="center"/>
    </xf>
    <xf numFmtId="38" fontId="2" fillId="0" borderId="24" xfId="2" applyFont="1" applyBorder="1" applyAlignment="1">
      <alignment horizontal="center" vertical="center"/>
    </xf>
    <xf numFmtId="38" fontId="2" fillId="0" borderId="6" xfId="2" applyFont="1" applyBorder="1" applyAlignment="1">
      <alignment horizontal="center" vertical="center"/>
    </xf>
    <xf numFmtId="38" fontId="2" fillId="0" borderId="16" xfId="2" applyFont="1" applyBorder="1" applyAlignment="1">
      <alignment horizontal="center" vertical="center"/>
    </xf>
    <xf numFmtId="38" fontId="2" fillId="0" borderId="25" xfId="2" applyFont="1" applyBorder="1" applyAlignment="1">
      <alignment horizontal="center" vertical="center"/>
    </xf>
    <xf numFmtId="0" fontId="2" fillId="0" borderId="7" xfId="1" applyNumberFormat="1" applyBorder="1" applyAlignment="1">
      <alignment horizontal="center" vertical="center"/>
    </xf>
    <xf numFmtId="0" fontId="2" fillId="0" borderId="17" xfId="1" applyNumberFormat="1" applyBorder="1" applyAlignment="1">
      <alignment horizontal="center" vertical="center"/>
    </xf>
    <xf numFmtId="0" fontId="2" fillId="0" borderId="26" xfId="1" applyNumberFormat="1" applyBorder="1" applyAlignment="1">
      <alignment horizontal="center" vertical="center"/>
    </xf>
    <xf numFmtId="38" fontId="5" fillId="0" borderId="9" xfId="2" applyFont="1" applyBorder="1" applyAlignment="1">
      <alignment horizontal="center" vertical="center" shrinkToFit="1"/>
    </xf>
    <xf numFmtId="38" fontId="5" fillId="0" borderId="19" xfId="2" applyFont="1" applyBorder="1" applyAlignment="1">
      <alignment horizontal="center" vertical="center" shrinkToFit="1"/>
    </xf>
    <xf numFmtId="38" fontId="2" fillId="0" borderId="10" xfId="2" applyFont="1" applyBorder="1" applyAlignment="1">
      <alignment horizontal="center" vertical="center"/>
    </xf>
    <xf numFmtId="38" fontId="2" fillId="0" borderId="11" xfId="2" applyFont="1" applyBorder="1" applyAlignment="1">
      <alignment horizontal="center" vertical="center"/>
    </xf>
    <xf numFmtId="38" fontId="2" fillId="0" borderId="12" xfId="2" applyFont="1" applyBorder="1" applyAlignment="1">
      <alignment horizontal="center" vertical="center"/>
    </xf>
    <xf numFmtId="38" fontId="5" fillId="0" borderId="13" xfId="2" applyFont="1" applyBorder="1" applyAlignment="1">
      <alignment horizontal="center" vertical="center" wrapText="1" shrinkToFit="1"/>
    </xf>
    <xf numFmtId="38" fontId="5" fillId="0" borderId="22" xfId="2" applyFont="1" applyBorder="1" applyAlignment="1">
      <alignment horizontal="center" vertical="center" shrinkToFit="1"/>
    </xf>
    <xf numFmtId="38" fontId="2" fillId="0" borderId="14" xfId="2" applyFont="1" applyBorder="1" applyAlignment="1">
      <alignment horizontal="center" vertical="center"/>
    </xf>
    <xf numFmtId="38" fontId="2" fillId="0" borderId="23" xfId="2" applyFont="1" applyBorder="1" applyAlignment="1">
      <alignment horizontal="center" vertical="center"/>
    </xf>
    <xf numFmtId="0" fontId="2" fillId="0" borderId="1" xfId="1" applyBorder="1" applyAlignment="1">
      <alignment horizontal="center" vertical="center" shrinkToFit="1"/>
    </xf>
    <xf numFmtId="0" fontId="2" fillId="0" borderId="8" xfId="1" applyBorder="1" applyAlignment="1">
      <alignment horizontal="center" vertical="center" shrinkToFit="1"/>
    </xf>
    <xf numFmtId="38" fontId="5" fillId="0" borderId="3" xfId="2" applyFont="1" applyBorder="1" applyAlignment="1">
      <alignment horizontal="center" vertical="center"/>
    </xf>
    <xf numFmtId="38" fontId="2" fillId="0" borderId="3" xfId="2" applyFont="1" applyBorder="1" applyAlignment="1">
      <alignment horizontal="center" vertical="center"/>
    </xf>
    <xf numFmtId="38" fontId="2" fillId="0" borderId="4" xfId="2" applyFont="1" applyBorder="1" applyAlignment="1">
      <alignment horizontal="center" vertical="center"/>
    </xf>
    <xf numFmtId="38" fontId="2" fillId="0" borderId="83" xfId="2" applyFont="1" applyBorder="1" applyAlignment="1">
      <alignment horizontal="center" vertical="center"/>
    </xf>
    <xf numFmtId="38" fontId="2" fillId="0" borderId="84" xfId="2" applyFont="1" applyBorder="1" applyAlignment="1">
      <alignment horizontal="center" vertical="center"/>
    </xf>
    <xf numFmtId="0" fontId="5" fillId="0" borderId="87" xfId="5" applyFont="1" applyBorder="1" applyAlignment="1">
      <alignment horizontal="center" vertical="center"/>
    </xf>
    <xf numFmtId="0" fontId="5" fillId="0" borderId="89" xfId="5" applyFont="1" applyBorder="1" applyAlignment="1">
      <alignment horizontal="center" vertical="center"/>
    </xf>
    <xf numFmtId="0" fontId="5" fillId="0" borderId="91" xfId="5" applyFont="1" applyBorder="1" applyAlignment="1">
      <alignment horizontal="center" vertical="center"/>
    </xf>
    <xf numFmtId="0" fontId="5" fillId="0" borderId="93" xfId="5" applyFont="1" applyBorder="1" applyAlignment="1">
      <alignment horizontal="center" vertical="center"/>
    </xf>
    <xf numFmtId="0" fontId="5" fillId="0" borderId="43" xfId="5" applyBorder="1" applyAlignment="1">
      <alignment horizontal="center" vertical="center"/>
    </xf>
    <xf numFmtId="0" fontId="5" fillId="0" borderId="52" xfId="5" applyBorder="1" applyAlignment="1">
      <alignment horizontal="center" vertical="center"/>
    </xf>
    <xf numFmtId="0" fontId="5" fillId="0" borderId="86" xfId="5" applyBorder="1" applyAlignment="1">
      <alignment horizontal="center" vertical="center"/>
    </xf>
    <xf numFmtId="0" fontId="5" fillId="0" borderId="47" xfId="5" applyBorder="1" applyAlignment="1">
      <alignment horizontal="center" vertical="center"/>
    </xf>
    <xf numFmtId="0" fontId="5" fillId="0" borderId="169" xfId="5" applyBorder="1" applyAlignment="1">
      <alignment horizontal="center" vertical="center"/>
    </xf>
    <xf numFmtId="0" fontId="7" fillId="0" borderId="111" xfId="5" applyFont="1" applyBorder="1" applyAlignment="1">
      <alignment horizontal="center" vertical="center" textRotation="255" wrapText="1"/>
    </xf>
    <xf numFmtId="0" fontId="7" fillId="0" borderId="112" xfId="5" applyFont="1" applyBorder="1" applyAlignment="1">
      <alignment horizontal="center" vertical="center" textRotation="255" wrapText="1"/>
    </xf>
    <xf numFmtId="0" fontId="7" fillId="0" borderId="102" xfId="5" applyFont="1" applyBorder="1" applyAlignment="1">
      <alignment horizontal="center" vertical="center" textRotation="255" wrapText="1"/>
    </xf>
    <xf numFmtId="0" fontId="7" fillId="0" borderId="0" xfId="5" applyFont="1" applyBorder="1" applyAlignment="1">
      <alignment horizontal="center" vertical="center" textRotation="255" wrapText="1"/>
    </xf>
    <xf numFmtId="0" fontId="7" fillId="0" borderId="123" xfId="5" applyFont="1" applyBorder="1" applyAlignment="1">
      <alignment horizontal="center" vertical="center" textRotation="255" wrapText="1"/>
    </xf>
    <xf numFmtId="0" fontId="7" fillId="0" borderId="124" xfId="5" applyFont="1" applyBorder="1" applyAlignment="1">
      <alignment horizontal="center" vertical="center" textRotation="255" wrapText="1"/>
    </xf>
    <xf numFmtId="0" fontId="7" fillId="0" borderId="126" xfId="5" applyFont="1" applyBorder="1" applyAlignment="1">
      <alignment horizontal="center" vertical="center"/>
    </xf>
    <xf numFmtId="0" fontId="7" fillId="0" borderId="88" xfId="5" applyFont="1" applyBorder="1" applyAlignment="1">
      <alignment horizontal="center" vertical="center"/>
    </xf>
    <xf numFmtId="0" fontId="7" fillId="0" borderId="102" xfId="5" applyFont="1" applyBorder="1" applyAlignment="1">
      <alignment horizontal="center" vertical="center"/>
    </xf>
    <xf numFmtId="0" fontId="7" fillId="0" borderId="0" xfId="5" applyFont="1" applyBorder="1" applyAlignment="1">
      <alignment horizontal="center" vertical="center"/>
    </xf>
    <xf numFmtId="0" fontId="7" fillId="0" borderId="133" xfId="5" applyFont="1" applyBorder="1" applyAlignment="1">
      <alignment horizontal="center" vertical="center"/>
    </xf>
    <xf numFmtId="0" fontId="7" fillId="0" borderId="134" xfId="5" applyFont="1" applyBorder="1" applyAlignment="1">
      <alignment horizontal="center" vertical="center"/>
    </xf>
    <xf numFmtId="0" fontId="5" fillId="0" borderId="2" xfId="5" applyBorder="1" applyAlignment="1">
      <alignment horizontal="center" vertical="center"/>
    </xf>
    <xf numFmtId="0" fontId="5" fillId="0" borderId="3" xfId="5" applyBorder="1" applyAlignment="1">
      <alignment horizontal="center" vertical="center"/>
    </xf>
    <xf numFmtId="0" fontId="7" fillId="0" borderId="97" xfId="5" applyFont="1" applyBorder="1" applyAlignment="1">
      <alignment horizontal="center" vertical="center" textRotation="255"/>
    </xf>
    <xf numFmtId="0" fontId="7" fillId="0" borderId="11" xfId="5" applyFont="1" applyBorder="1" applyAlignment="1">
      <alignment horizontal="center" vertical="center" textRotation="255"/>
    </xf>
    <xf numFmtId="0" fontId="7" fillId="0" borderId="102" xfId="5" applyFont="1" applyBorder="1" applyAlignment="1">
      <alignment horizontal="center" vertical="center" textRotation="255"/>
    </xf>
    <xf numFmtId="0" fontId="7" fillId="0" borderId="0" xfId="5" applyFont="1" applyBorder="1" applyAlignment="1">
      <alignment horizontal="center" vertical="center" textRotation="255"/>
    </xf>
    <xf numFmtId="0" fontId="7" fillId="0" borderId="162" xfId="5" applyFont="1" applyBorder="1" applyAlignment="1">
      <alignment horizontal="center" vertical="center" textRotation="255"/>
    </xf>
    <xf numFmtId="0" fontId="7" fillId="0" borderId="107" xfId="5" applyFont="1" applyBorder="1" applyAlignment="1">
      <alignment horizontal="center" vertical="center" textRotation="255"/>
    </xf>
    <xf numFmtId="0" fontId="7" fillId="0" borderId="163" xfId="5" applyFont="1" applyBorder="1" applyAlignment="1">
      <alignment horizontal="center" vertical="center" textRotation="255"/>
    </xf>
    <xf numFmtId="0" fontId="7" fillId="0" borderId="16" xfId="5" applyFont="1" applyBorder="1" applyAlignment="1">
      <alignment horizontal="center" vertical="center" textRotation="255"/>
    </xf>
    <xf numFmtId="0" fontId="7" fillId="0" borderId="91" xfId="5" applyFont="1" applyBorder="1" applyAlignment="1">
      <alignment horizontal="center" vertical="center" textRotation="255"/>
    </xf>
    <xf numFmtId="0" fontId="7" fillId="0" borderId="122" xfId="5" applyFont="1" applyBorder="1" applyAlignment="1">
      <alignment horizontal="center" vertical="center" textRotation="255"/>
    </xf>
    <xf numFmtId="0" fontId="7" fillId="0" borderId="92" xfId="5" applyFont="1" applyBorder="1" applyAlignment="1">
      <alignment horizontal="center" vertical="center" textRotation="255"/>
    </xf>
    <xf numFmtId="38" fontId="2" fillId="0" borderId="170" xfId="2" applyFont="1" applyBorder="1" applyAlignment="1">
      <alignment horizontal="center" vertical="center"/>
    </xf>
    <xf numFmtId="38" fontId="2" fillId="0" borderId="171" xfId="2" applyFont="1" applyBorder="1" applyAlignment="1">
      <alignment horizontal="center" vertical="center"/>
    </xf>
    <xf numFmtId="38" fontId="5" fillId="0" borderId="172" xfId="2" applyFont="1" applyBorder="1" applyAlignment="1">
      <alignment horizontal="center" vertical="center" shrinkToFit="1"/>
    </xf>
    <xf numFmtId="38" fontId="5" fillId="0" borderId="174" xfId="2" applyFont="1" applyBorder="1" applyAlignment="1">
      <alignment horizontal="center" vertical="center" shrinkToFit="1"/>
    </xf>
    <xf numFmtId="38" fontId="5" fillId="0" borderId="173" xfId="2" applyFont="1" applyBorder="1" applyAlignment="1">
      <alignment horizontal="center" vertical="center" shrinkToFit="1"/>
    </xf>
    <xf numFmtId="38" fontId="5" fillId="0" borderId="175" xfId="2" applyFont="1" applyBorder="1" applyAlignment="1">
      <alignment horizontal="center" vertical="center" shrinkToFit="1"/>
    </xf>
    <xf numFmtId="38" fontId="5" fillId="0" borderId="172" xfId="2" applyFont="1" applyBorder="1" applyAlignment="1">
      <alignment horizontal="center" vertical="center" wrapText="1" shrinkToFit="1"/>
    </xf>
    <xf numFmtId="38" fontId="5" fillId="0" borderId="6" xfId="2" applyFont="1" applyBorder="1" applyAlignment="1">
      <alignment horizontal="center" vertical="center" shrinkToFit="1"/>
    </xf>
    <xf numFmtId="38" fontId="5" fillId="0" borderId="25" xfId="2" applyFont="1" applyBorder="1" applyAlignment="1">
      <alignment horizontal="center" vertical="center" shrinkToFit="1"/>
    </xf>
    <xf numFmtId="38" fontId="2" fillId="0" borderId="162" xfId="8" applyFont="1" applyBorder="1">
      <alignment vertical="center"/>
    </xf>
    <xf numFmtId="38" fontId="2" fillId="0" borderId="163" xfId="8" applyFont="1" applyBorder="1">
      <alignment vertical="center"/>
    </xf>
    <xf numFmtId="38" fontId="2" fillId="6" borderId="159" xfId="8" applyFont="1" applyFill="1" applyBorder="1">
      <alignment vertical="center"/>
    </xf>
    <xf numFmtId="38" fontId="2" fillId="6" borderId="160" xfId="8" applyFont="1" applyFill="1" applyBorder="1">
      <alignment vertical="center"/>
    </xf>
    <xf numFmtId="38" fontId="2" fillId="6" borderId="161" xfId="8" applyFont="1" applyFill="1" applyBorder="1">
      <alignment vertical="center"/>
    </xf>
    <xf numFmtId="38" fontId="2" fillId="6" borderId="70" xfId="8" applyFont="1" applyFill="1" applyBorder="1">
      <alignment vertical="center"/>
    </xf>
    <xf numFmtId="38" fontId="8" fillId="6" borderId="69" xfId="8" applyFont="1" applyFill="1" applyBorder="1">
      <alignment vertical="center"/>
    </xf>
  </cellXfs>
  <cellStyles count="11">
    <cellStyle name="パーセント" xfId="10" builtinId="5"/>
    <cellStyle name="パーセント 2" xfId="4" xr:uid="{00000000-0005-0000-0000-000000000000}"/>
    <cellStyle name="パーセント 2 2" xfId="9" xr:uid="{00000000-0005-0000-0000-000001000000}"/>
    <cellStyle name="桁区切り 2" xfId="2" xr:uid="{00000000-0005-0000-0000-000002000000}"/>
    <cellStyle name="桁区切り 2 2" xfId="8" xr:uid="{00000000-0005-0000-0000-000003000000}"/>
    <cellStyle name="桁区切り 2 3" xfId="6" xr:uid="{00000000-0005-0000-0000-000004000000}"/>
    <cellStyle name="標準" xfId="0" builtinId="0"/>
    <cellStyle name="標準 2" xfId="3" xr:uid="{00000000-0005-0000-0000-000006000000}"/>
    <cellStyle name="標準 2 2" xfId="5" xr:uid="{00000000-0005-0000-0000-000007000000}"/>
    <cellStyle name="標準_JCS35期12月実績sample" xfId="1" xr:uid="{00000000-0005-0000-0000-000008000000}"/>
    <cellStyle name="標準_JCS35期12月実績sample 2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7">
    <pageSetUpPr fitToPage="1"/>
  </sheetPr>
  <dimension ref="A1:M72"/>
  <sheetViews>
    <sheetView showGridLines="0" zoomScale="75" zoomScaleNormal="75" workbookViewId="0">
      <selection activeCell="B1" sqref="B1"/>
    </sheetView>
  </sheetViews>
  <sheetFormatPr defaultColWidth="9" defaultRowHeight="13.5" x14ac:dyDescent="0.15"/>
  <cols>
    <col min="1" max="1" width="2.75" style="4" customWidth="1"/>
    <col min="2" max="2" width="21.125" style="7" customWidth="1"/>
    <col min="3" max="3" width="11.75" style="8" bestFit="1" customWidth="1"/>
    <col min="4" max="9" width="11.375" style="8" customWidth="1"/>
    <col min="10" max="11" width="11.75" style="8" customWidth="1"/>
    <col min="12" max="12" width="11.5" style="8" customWidth="1"/>
    <col min="13" max="13" width="7.5" style="10" customWidth="1"/>
    <col min="14" max="235" width="9" style="7" customWidth="1"/>
    <col min="236" max="236" width="5" style="7" bestFit="1" customWidth="1"/>
    <col min="237" max="237" width="2.75" style="7" customWidth="1"/>
    <col min="238" max="238" width="21.125" style="7" customWidth="1"/>
    <col min="239" max="245" width="11.375" style="7" customWidth="1"/>
    <col min="246" max="247" width="11.75" style="7" customWidth="1"/>
    <col min="248" max="248" width="11.5" style="7" customWidth="1"/>
    <col min="249" max="249" width="7.5" style="7" customWidth="1"/>
    <col min="250" max="250" width="3.625" style="7" customWidth="1"/>
    <col min="251" max="251" width="5.75" style="7" bestFit="1" customWidth="1"/>
    <col min="252" max="16384" width="9" style="7"/>
  </cols>
  <sheetData>
    <row r="1" spans="1:13" s="4" customFormat="1" x14ac:dyDescent="0.15">
      <c r="A1" s="1"/>
      <c r="B1" s="1" t="s">
        <v>101</v>
      </c>
      <c r="C1" s="2"/>
      <c r="D1" s="2"/>
      <c r="E1" s="2"/>
      <c r="F1" s="2"/>
      <c r="G1" s="2"/>
      <c r="H1" s="2"/>
      <c r="I1" s="2"/>
      <c r="J1" s="2"/>
      <c r="K1" s="2"/>
      <c r="L1" s="2"/>
      <c r="M1" s="3" t="s">
        <v>103</v>
      </c>
    </row>
    <row r="2" spans="1:13" s="4" customFormat="1" x14ac:dyDescent="0.15">
      <c r="B2" s="1" t="s">
        <v>105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3" s="4" customFormat="1" x14ac:dyDescent="0.15">
      <c r="C3" s="2"/>
      <c r="D3" s="2"/>
      <c r="E3" s="2"/>
      <c r="F3" s="2"/>
      <c r="G3" s="2"/>
      <c r="H3" s="2"/>
      <c r="I3" s="2"/>
      <c r="J3" s="2"/>
      <c r="K3" s="2"/>
      <c r="L3" s="5"/>
      <c r="M3" s="6" t="s">
        <v>258</v>
      </c>
    </row>
    <row r="4" spans="1:13" s="4" customFormat="1" x14ac:dyDescent="0.15">
      <c r="C4" s="2"/>
      <c r="D4" s="2"/>
      <c r="E4" s="2"/>
      <c r="F4" s="2"/>
      <c r="G4" s="2"/>
      <c r="H4" s="2"/>
      <c r="I4" s="2"/>
      <c r="J4" s="2"/>
      <c r="K4" s="2"/>
      <c r="L4" s="2"/>
      <c r="M4" s="3" t="s">
        <v>104</v>
      </c>
    </row>
    <row r="5" spans="1:13" x14ac:dyDescent="0.15">
      <c r="J5" s="9"/>
    </row>
    <row r="6" spans="1:13" ht="14.25" thickBot="1" x14ac:dyDescent="0.2">
      <c r="C6" s="11"/>
      <c r="D6" s="11"/>
      <c r="E6" s="11"/>
      <c r="F6" s="11"/>
      <c r="G6" s="11"/>
      <c r="H6" s="11"/>
      <c r="I6" s="11"/>
      <c r="J6" s="11"/>
    </row>
    <row r="7" spans="1:13" ht="14.25" thickBot="1" x14ac:dyDescent="0.2">
      <c r="B7" s="381" t="s">
        <v>59</v>
      </c>
      <c r="C7" s="384" t="s">
        <v>60</v>
      </c>
      <c r="D7" s="385"/>
      <c r="E7" s="385"/>
      <c r="F7" s="385"/>
      <c r="G7" s="385"/>
      <c r="H7" s="385"/>
      <c r="I7" s="385"/>
      <c r="J7" s="386"/>
      <c r="K7" s="387" t="s">
        <v>61</v>
      </c>
      <c r="L7" s="390" t="s">
        <v>62</v>
      </c>
      <c r="M7" s="393" t="s">
        <v>63</v>
      </c>
    </row>
    <row r="8" spans="1:13" ht="21" customHeight="1" x14ac:dyDescent="0.15">
      <c r="B8" s="382"/>
      <c r="C8" s="396" t="s">
        <v>64</v>
      </c>
      <c r="D8" s="398" t="s">
        <v>65</v>
      </c>
      <c r="E8" s="399"/>
      <c r="F8" s="399"/>
      <c r="G8" s="399"/>
      <c r="H8" s="400"/>
      <c r="I8" s="401" t="s">
        <v>0</v>
      </c>
      <c r="J8" s="403" t="s">
        <v>66</v>
      </c>
      <c r="K8" s="388"/>
      <c r="L8" s="391"/>
      <c r="M8" s="394"/>
    </row>
    <row r="9" spans="1:13" s="14" customFormat="1" ht="21" customHeight="1" thickBot="1" x14ac:dyDescent="0.2">
      <c r="A9" s="4"/>
      <c r="B9" s="383"/>
      <c r="C9" s="397"/>
      <c r="D9" s="12" t="s">
        <v>67</v>
      </c>
      <c r="E9" s="12" t="s">
        <v>68</v>
      </c>
      <c r="F9" s="12" t="s">
        <v>69</v>
      </c>
      <c r="G9" s="12" t="s">
        <v>70</v>
      </c>
      <c r="H9" s="13" t="s">
        <v>71</v>
      </c>
      <c r="I9" s="402"/>
      <c r="J9" s="404"/>
      <c r="K9" s="389"/>
      <c r="L9" s="392"/>
      <c r="M9" s="395"/>
    </row>
    <row r="10" spans="1:13" x14ac:dyDescent="0.15">
      <c r="B10" s="15" t="s">
        <v>1</v>
      </c>
      <c r="C10" s="18">
        <v>0</v>
      </c>
      <c r="D10" s="18">
        <v>85636115</v>
      </c>
      <c r="E10" s="18">
        <v>46397724</v>
      </c>
      <c r="F10" s="18">
        <v>38895227</v>
      </c>
      <c r="G10" s="18">
        <v>25272387</v>
      </c>
      <c r="H10" s="18">
        <f>SUBTOTAL(9,D10:G10)</f>
        <v>196201453</v>
      </c>
      <c r="I10" s="16">
        <v>0</v>
      </c>
      <c r="J10" s="17">
        <f>SUBTOTAL(9,C10:I10)</f>
        <v>196201453</v>
      </c>
      <c r="K10" s="18">
        <v>206890730</v>
      </c>
      <c r="L10" s="19">
        <f>J10-K10</f>
        <v>-10689277</v>
      </c>
      <c r="M10" s="20">
        <f>IF(K10=0,0,ROUND(J10/K10%,1))</f>
        <v>94.8</v>
      </c>
    </row>
    <row r="11" spans="1:13" x14ac:dyDescent="0.15">
      <c r="B11" s="21" t="s">
        <v>72</v>
      </c>
      <c r="C11" s="22">
        <v>70000</v>
      </c>
      <c r="D11" s="22">
        <v>0</v>
      </c>
      <c r="E11" s="22">
        <v>0</v>
      </c>
      <c r="F11" s="22">
        <v>0</v>
      </c>
      <c r="G11" s="22">
        <v>0</v>
      </c>
      <c r="H11" s="22">
        <f>SUBTOTAL(9,D11:G11)</f>
        <v>0</v>
      </c>
      <c r="I11" s="23">
        <v>0</v>
      </c>
      <c r="J11" s="24">
        <f>SUBTOTAL(9,C11:I11)</f>
        <v>70000</v>
      </c>
      <c r="K11" s="22">
        <v>70000</v>
      </c>
      <c r="L11" s="25">
        <f>J11-K11</f>
        <v>0</v>
      </c>
      <c r="M11" s="26">
        <f>IF(K11=0,0,ROUND(J11/K11%,1))</f>
        <v>100</v>
      </c>
    </row>
    <row r="12" spans="1:13" x14ac:dyDescent="0.15">
      <c r="B12" s="27" t="s">
        <v>2</v>
      </c>
      <c r="C12" s="28">
        <f t="shared" ref="C12:K12" si="0">SUM(C10:C11)</f>
        <v>70000</v>
      </c>
      <c r="D12" s="28">
        <f t="shared" si="0"/>
        <v>85636115</v>
      </c>
      <c r="E12" s="28">
        <f t="shared" si="0"/>
        <v>46397724</v>
      </c>
      <c r="F12" s="28">
        <f t="shared" si="0"/>
        <v>38895227</v>
      </c>
      <c r="G12" s="28">
        <f t="shared" si="0"/>
        <v>25272387</v>
      </c>
      <c r="H12" s="28">
        <f t="shared" si="0"/>
        <v>196201453</v>
      </c>
      <c r="I12" s="29">
        <f t="shared" si="0"/>
        <v>0</v>
      </c>
      <c r="J12" s="30">
        <f t="shared" si="0"/>
        <v>196271453</v>
      </c>
      <c r="K12" s="28">
        <f t="shared" si="0"/>
        <v>206960730</v>
      </c>
      <c r="L12" s="31">
        <f>J12-K12</f>
        <v>-10689277</v>
      </c>
      <c r="M12" s="32">
        <f>IF(K12=0,0,ROUND(J12/K12%,1))</f>
        <v>94.8</v>
      </c>
    </row>
    <row r="13" spans="1:13" x14ac:dyDescent="0.15">
      <c r="B13" s="33"/>
      <c r="C13" s="34"/>
      <c r="D13" s="34"/>
      <c r="E13" s="34"/>
      <c r="F13" s="34"/>
      <c r="G13" s="34"/>
      <c r="H13" s="34"/>
      <c r="I13" s="35"/>
      <c r="J13" s="36"/>
      <c r="K13" s="34"/>
      <c r="L13" s="37"/>
      <c r="M13" s="38"/>
    </row>
    <row r="14" spans="1:13" x14ac:dyDescent="0.15">
      <c r="B14" s="39" t="s">
        <v>73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f t="shared" ref="H14:H21" si="1">SUBTOTAL(9,D14:G14)</f>
        <v>0</v>
      </c>
      <c r="I14" s="41">
        <v>0</v>
      </c>
      <c r="J14" s="42">
        <f t="shared" ref="J14:J21" si="2">SUBTOTAL(9,C14:I14)</f>
        <v>0</v>
      </c>
      <c r="K14" s="40">
        <v>0</v>
      </c>
      <c r="L14" s="43">
        <f t="shared" ref="L14:L25" si="3">J14-K14</f>
        <v>0</v>
      </c>
      <c r="M14" s="44">
        <f t="shared" ref="M14:M25" si="4">IF(K14=0,0,ROUND(J14/K14%,1))</f>
        <v>0</v>
      </c>
    </row>
    <row r="15" spans="1:13" x14ac:dyDescent="0.15">
      <c r="B15" s="39" t="s">
        <v>74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f t="shared" si="1"/>
        <v>0</v>
      </c>
      <c r="I15" s="41">
        <v>0</v>
      </c>
      <c r="J15" s="42">
        <f t="shared" si="2"/>
        <v>0</v>
      </c>
      <c r="K15" s="40">
        <v>0</v>
      </c>
      <c r="L15" s="43">
        <f t="shared" si="3"/>
        <v>0</v>
      </c>
      <c r="M15" s="44">
        <f t="shared" si="4"/>
        <v>0</v>
      </c>
    </row>
    <row r="16" spans="1:13" x14ac:dyDescent="0.15">
      <c r="B16" s="45" t="s">
        <v>3</v>
      </c>
      <c r="C16" s="40">
        <v>0</v>
      </c>
      <c r="D16" s="40">
        <v>0</v>
      </c>
      <c r="E16" s="40">
        <v>830000</v>
      </c>
      <c r="F16" s="40">
        <v>705650</v>
      </c>
      <c r="G16" s="40">
        <v>4932560</v>
      </c>
      <c r="H16" s="40">
        <f t="shared" si="1"/>
        <v>6468210</v>
      </c>
      <c r="I16" s="41">
        <v>0</v>
      </c>
      <c r="J16" s="42">
        <f t="shared" si="2"/>
        <v>6468210</v>
      </c>
      <c r="K16" s="40">
        <v>7470985</v>
      </c>
      <c r="L16" s="43">
        <f t="shared" si="3"/>
        <v>-1002775</v>
      </c>
      <c r="M16" s="44">
        <f t="shared" si="4"/>
        <v>86.6</v>
      </c>
    </row>
    <row r="17" spans="2:13" x14ac:dyDescent="0.15">
      <c r="B17" s="39" t="s">
        <v>75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f t="shared" si="1"/>
        <v>0</v>
      </c>
      <c r="I17" s="41">
        <v>0</v>
      </c>
      <c r="J17" s="42">
        <f t="shared" si="2"/>
        <v>0</v>
      </c>
      <c r="K17" s="40">
        <v>0</v>
      </c>
      <c r="L17" s="43">
        <f t="shared" si="3"/>
        <v>0</v>
      </c>
      <c r="M17" s="44">
        <f t="shared" si="4"/>
        <v>0</v>
      </c>
    </row>
    <row r="18" spans="2:13" x14ac:dyDescent="0.15">
      <c r="B18" s="46" t="s">
        <v>76</v>
      </c>
      <c r="C18" s="47">
        <v>0</v>
      </c>
      <c r="D18" s="47">
        <v>0</v>
      </c>
      <c r="E18" s="47">
        <v>217850</v>
      </c>
      <c r="F18" s="47">
        <v>0</v>
      </c>
      <c r="G18" s="47">
        <v>130200</v>
      </c>
      <c r="H18" s="47">
        <f t="shared" si="1"/>
        <v>348050</v>
      </c>
      <c r="I18" s="48">
        <v>0</v>
      </c>
      <c r="J18" s="49">
        <f t="shared" si="2"/>
        <v>348050</v>
      </c>
      <c r="K18" s="47">
        <v>130200</v>
      </c>
      <c r="L18" s="50">
        <f t="shared" si="3"/>
        <v>217850</v>
      </c>
      <c r="M18" s="51">
        <f t="shared" si="4"/>
        <v>267.3</v>
      </c>
    </row>
    <row r="19" spans="2:13" x14ac:dyDescent="0.15">
      <c r="B19" s="52" t="s">
        <v>77</v>
      </c>
      <c r="C19" s="53">
        <v>0</v>
      </c>
      <c r="D19" s="53">
        <v>48468836</v>
      </c>
      <c r="E19" s="53">
        <v>29944732</v>
      </c>
      <c r="F19" s="53">
        <v>25011053</v>
      </c>
      <c r="G19" s="53">
        <v>9346195</v>
      </c>
      <c r="H19" s="53">
        <f t="shared" si="1"/>
        <v>112770816</v>
      </c>
      <c r="I19" s="54">
        <v>5578162</v>
      </c>
      <c r="J19" s="55">
        <f t="shared" si="2"/>
        <v>118348978</v>
      </c>
      <c r="K19" s="53">
        <v>117159811</v>
      </c>
      <c r="L19" s="56">
        <f t="shared" si="3"/>
        <v>1189167</v>
      </c>
      <c r="M19" s="57">
        <f t="shared" si="4"/>
        <v>101</v>
      </c>
    </row>
    <row r="20" spans="2:13" x14ac:dyDescent="0.15">
      <c r="B20" s="52" t="s">
        <v>78</v>
      </c>
      <c r="C20" s="53">
        <v>0</v>
      </c>
      <c r="D20" s="53">
        <v>12528424</v>
      </c>
      <c r="E20" s="53">
        <v>7280000</v>
      </c>
      <c r="F20" s="53">
        <v>5179050</v>
      </c>
      <c r="G20" s="53">
        <v>8460187</v>
      </c>
      <c r="H20" s="53">
        <f t="shared" si="1"/>
        <v>33447661</v>
      </c>
      <c r="I20" s="54">
        <v>267121</v>
      </c>
      <c r="J20" s="55">
        <f t="shared" si="2"/>
        <v>33714782</v>
      </c>
      <c r="K20" s="53">
        <v>38428506</v>
      </c>
      <c r="L20" s="56">
        <f t="shared" si="3"/>
        <v>-4713724</v>
      </c>
      <c r="M20" s="57">
        <f t="shared" si="4"/>
        <v>87.7</v>
      </c>
    </row>
    <row r="21" spans="2:13" x14ac:dyDescent="0.15">
      <c r="B21" s="58" t="s">
        <v>79</v>
      </c>
      <c r="C21" s="59">
        <v>0</v>
      </c>
      <c r="D21" s="59">
        <v>9526006</v>
      </c>
      <c r="E21" s="59">
        <v>2888021</v>
      </c>
      <c r="F21" s="59">
        <v>1067510</v>
      </c>
      <c r="G21" s="59">
        <v>927768</v>
      </c>
      <c r="H21" s="59">
        <f t="shared" si="1"/>
        <v>14409305</v>
      </c>
      <c r="I21" s="60">
        <v>250312</v>
      </c>
      <c r="J21" s="61">
        <f t="shared" si="2"/>
        <v>14659617</v>
      </c>
      <c r="K21" s="59">
        <v>17313761</v>
      </c>
      <c r="L21" s="62">
        <f t="shared" si="3"/>
        <v>-2654144</v>
      </c>
      <c r="M21" s="63">
        <f t="shared" si="4"/>
        <v>84.7</v>
      </c>
    </row>
    <row r="22" spans="2:13" x14ac:dyDescent="0.15">
      <c r="B22" s="64" t="s">
        <v>4</v>
      </c>
      <c r="C22" s="65">
        <f t="shared" ref="C22:K22" si="5">SUM(C18:C21)</f>
        <v>0</v>
      </c>
      <c r="D22" s="65">
        <f t="shared" si="5"/>
        <v>70523266</v>
      </c>
      <c r="E22" s="65">
        <f t="shared" si="5"/>
        <v>40330603</v>
      </c>
      <c r="F22" s="65">
        <f t="shared" si="5"/>
        <v>31257613</v>
      </c>
      <c r="G22" s="65">
        <f t="shared" si="5"/>
        <v>18864350</v>
      </c>
      <c r="H22" s="65">
        <f t="shared" si="5"/>
        <v>160975832</v>
      </c>
      <c r="I22" s="66">
        <f t="shared" si="5"/>
        <v>6095595</v>
      </c>
      <c r="J22" s="67">
        <f t="shared" si="5"/>
        <v>167071427</v>
      </c>
      <c r="K22" s="65">
        <f t="shared" si="5"/>
        <v>173032278</v>
      </c>
      <c r="L22" s="68">
        <f t="shared" si="3"/>
        <v>-5960851</v>
      </c>
      <c r="M22" s="69">
        <f t="shared" si="4"/>
        <v>96.6</v>
      </c>
    </row>
    <row r="23" spans="2:13" x14ac:dyDescent="0.15">
      <c r="B23" s="70" t="s">
        <v>80</v>
      </c>
      <c r="C23" s="71">
        <v>0</v>
      </c>
      <c r="D23" s="71">
        <v>0</v>
      </c>
      <c r="E23" s="71">
        <v>830000</v>
      </c>
      <c r="F23" s="71">
        <v>0</v>
      </c>
      <c r="G23" s="71">
        <v>0</v>
      </c>
      <c r="H23" s="71">
        <f>SUBTOTAL(9,D23:G23)</f>
        <v>830000</v>
      </c>
      <c r="I23" s="72">
        <v>0</v>
      </c>
      <c r="J23" s="73">
        <f>SUBTOTAL(9,C23:I23)</f>
        <v>830000</v>
      </c>
      <c r="K23" s="71">
        <v>0</v>
      </c>
      <c r="L23" s="74">
        <f t="shared" si="3"/>
        <v>830000</v>
      </c>
      <c r="M23" s="75">
        <f t="shared" si="4"/>
        <v>0</v>
      </c>
    </row>
    <row r="24" spans="2:13" x14ac:dyDescent="0.15">
      <c r="B24" s="76" t="s">
        <v>81</v>
      </c>
      <c r="C24" s="77">
        <v>0</v>
      </c>
      <c r="D24" s="77">
        <v>2865584</v>
      </c>
      <c r="E24" s="77">
        <v>913052</v>
      </c>
      <c r="F24" s="77">
        <v>671463</v>
      </c>
      <c r="G24" s="77">
        <v>2806201</v>
      </c>
      <c r="H24" s="77">
        <f>SUBTOTAL(9,D24:G24)</f>
        <v>7256300</v>
      </c>
      <c r="I24" s="78">
        <v>0</v>
      </c>
      <c r="J24" s="79">
        <f>SUBTOTAL(9,C24:I24)</f>
        <v>7256300</v>
      </c>
      <c r="K24" s="77">
        <v>-1516113</v>
      </c>
      <c r="L24" s="80">
        <f t="shared" si="3"/>
        <v>8772413</v>
      </c>
      <c r="M24" s="81">
        <f t="shared" si="4"/>
        <v>-478.6</v>
      </c>
    </row>
    <row r="25" spans="2:13" x14ac:dyDescent="0.15">
      <c r="B25" s="82" t="s">
        <v>82</v>
      </c>
      <c r="C25" s="83">
        <f t="shared" ref="C25:K25" si="6">SUM(C14:C17)+C22-SUM(C23:C24)</f>
        <v>0</v>
      </c>
      <c r="D25" s="83">
        <f t="shared" si="6"/>
        <v>67657682</v>
      </c>
      <c r="E25" s="83">
        <f t="shared" si="6"/>
        <v>39417551</v>
      </c>
      <c r="F25" s="83">
        <f t="shared" si="6"/>
        <v>31291800</v>
      </c>
      <c r="G25" s="83">
        <f t="shared" si="6"/>
        <v>20990709</v>
      </c>
      <c r="H25" s="83">
        <f t="shared" si="6"/>
        <v>159357742</v>
      </c>
      <c r="I25" s="84">
        <f t="shared" si="6"/>
        <v>6095595</v>
      </c>
      <c r="J25" s="85">
        <f t="shared" si="6"/>
        <v>165453337</v>
      </c>
      <c r="K25" s="83">
        <f t="shared" si="6"/>
        <v>182019376</v>
      </c>
      <c r="L25" s="86">
        <f t="shared" si="3"/>
        <v>-16566039</v>
      </c>
      <c r="M25" s="87">
        <f t="shared" si="4"/>
        <v>90.9</v>
      </c>
    </row>
    <row r="26" spans="2:13" ht="14.25" thickBot="1" x14ac:dyDescent="0.2">
      <c r="B26" s="33"/>
      <c r="C26" s="34"/>
      <c r="D26" s="88"/>
      <c r="E26" s="88"/>
      <c r="F26" s="88"/>
      <c r="G26" s="34"/>
      <c r="H26" s="88"/>
      <c r="I26" s="35"/>
      <c r="J26" s="36"/>
      <c r="K26" s="34"/>
      <c r="L26" s="37"/>
      <c r="M26" s="38"/>
    </row>
    <row r="27" spans="2:13" ht="15" thickTop="1" thickBot="1" x14ac:dyDescent="0.2">
      <c r="B27" s="89" t="s">
        <v>5</v>
      </c>
      <c r="C27" s="90">
        <f t="shared" ref="C27:K27" si="7">C12-C25</f>
        <v>70000</v>
      </c>
      <c r="D27" s="90">
        <f t="shared" si="7"/>
        <v>17978433</v>
      </c>
      <c r="E27" s="90">
        <f t="shared" si="7"/>
        <v>6980173</v>
      </c>
      <c r="F27" s="90">
        <f t="shared" si="7"/>
        <v>7603427</v>
      </c>
      <c r="G27" s="90">
        <f t="shared" si="7"/>
        <v>4281678</v>
      </c>
      <c r="H27" s="90">
        <f t="shared" si="7"/>
        <v>36843711</v>
      </c>
      <c r="I27" s="91">
        <f t="shared" si="7"/>
        <v>-6095595</v>
      </c>
      <c r="J27" s="92">
        <f t="shared" si="7"/>
        <v>30818116</v>
      </c>
      <c r="K27" s="90">
        <f t="shared" si="7"/>
        <v>24941354</v>
      </c>
      <c r="L27" s="93">
        <f>J27-K27</f>
        <v>5876762</v>
      </c>
      <c r="M27" s="94">
        <f>IF(K27=0,0,ROUND(J27/K27%,1))</f>
        <v>123.6</v>
      </c>
    </row>
    <row r="28" spans="2:13" ht="14.25" thickTop="1" x14ac:dyDescent="0.15">
      <c r="B28" s="15"/>
      <c r="C28" s="18"/>
      <c r="D28" s="18"/>
      <c r="E28" s="18"/>
      <c r="F28" s="18"/>
      <c r="G28" s="18"/>
      <c r="H28" s="18"/>
      <c r="I28" s="16"/>
      <c r="J28" s="17"/>
      <c r="K28" s="18"/>
      <c r="L28" s="19"/>
      <c r="M28" s="20"/>
    </row>
    <row r="29" spans="2:13" x14ac:dyDescent="0.15">
      <c r="B29" s="15" t="s">
        <v>83</v>
      </c>
      <c r="C29" s="18">
        <v>8385517</v>
      </c>
      <c r="D29" s="18">
        <v>0</v>
      </c>
      <c r="E29" s="18">
        <v>0</v>
      </c>
      <c r="F29" s="18">
        <v>0</v>
      </c>
      <c r="G29" s="18">
        <v>0</v>
      </c>
      <c r="H29" s="18">
        <v>2824325</v>
      </c>
      <c r="I29" s="16">
        <v>80000</v>
      </c>
      <c r="J29" s="17">
        <f t="shared" ref="J29:J51" si="8">SUBTOTAL(9,C29:I29)</f>
        <v>11289842</v>
      </c>
      <c r="K29" s="18">
        <v>11746262</v>
      </c>
      <c r="L29" s="19">
        <f t="shared" ref="L29:L52" si="9">J29-K29</f>
        <v>-456420</v>
      </c>
      <c r="M29" s="20">
        <f t="shared" ref="M29:M52" si="10">IF(K29=0,0,ROUND(J29/K29%,1))</f>
        <v>96.1</v>
      </c>
    </row>
    <row r="30" spans="2:13" x14ac:dyDescent="0.15">
      <c r="B30" s="21" t="s">
        <v>6</v>
      </c>
      <c r="C30" s="22">
        <v>270256</v>
      </c>
      <c r="D30" s="22">
        <v>0</v>
      </c>
      <c r="E30" s="22">
        <v>0</v>
      </c>
      <c r="F30" s="22">
        <v>0</v>
      </c>
      <c r="G30" s="22">
        <v>0</v>
      </c>
      <c r="H30" s="22">
        <f t="shared" ref="H30:H51" si="11">SUBTOTAL(9,D30:G30)</f>
        <v>0</v>
      </c>
      <c r="I30" s="23">
        <v>0</v>
      </c>
      <c r="J30" s="24">
        <f t="shared" si="8"/>
        <v>270256</v>
      </c>
      <c r="K30" s="22">
        <v>261200</v>
      </c>
      <c r="L30" s="25">
        <f t="shared" si="9"/>
        <v>9056</v>
      </c>
      <c r="M30" s="26">
        <f t="shared" si="10"/>
        <v>103.5</v>
      </c>
    </row>
    <row r="31" spans="2:13" x14ac:dyDescent="0.15">
      <c r="B31" s="21" t="s">
        <v>7</v>
      </c>
      <c r="C31" s="22">
        <v>73986</v>
      </c>
      <c r="D31" s="22">
        <v>2700</v>
      </c>
      <c r="E31" s="22">
        <v>0</v>
      </c>
      <c r="F31" s="22">
        <v>0</v>
      </c>
      <c r="G31" s="22">
        <v>0</v>
      </c>
      <c r="H31" s="22">
        <f t="shared" si="11"/>
        <v>2700</v>
      </c>
      <c r="I31" s="23">
        <v>0</v>
      </c>
      <c r="J31" s="24">
        <f t="shared" si="8"/>
        <v>76686</v>
      </c>
      <c r="K31" s="22">
        <v>46600</v>
      </c>
      <c r="L31" s="25">
        <f t="shared" si="9"/>
        <v>30086</v>
      </c>
      <c r="M31" s="26">
        <f t="shared" si="10"/>
        <v>164.6</v>
      </c>
    </row>
    <row r="32" spans="2:13" x14ac:dyDescent="0.15">
      <c r="B32" s="21" t="s">
        <v>8</v>
      </c>
      <c r="C32" s="22">
        <v>1825670</v>
      </c>
      <c r="D32" s="22">
        <v>0</v>
      </c>
      <c r="E32" s="22">
        <v>0</v>
      </c>
      <c r="F32" s="22">
        <v>0</v>
      </c>
      <c r="G32" s="22">
        <v>0</v>
      </c>
      <c r="H32" s="22">
        <f t="shared" si="11"/>
        <v>0</v>
      </c>
      <c r="I32" s="23">
        <v>0</v>
      </c>
      <c r="J32" s="24">
        <f t="shared" si="8"/>
        <v>1825670</v>
      </c>
      <c r="K32" s="22">
        <v>1825670</v>
      </c>
      <c r="L32" s="25">
        <f t="shared" si="9"/>
        <v>0</v>
      </c>
      <c r="M32" s="26">
        <f t="shared" si="10"/>
        <v>100</v>
      </c>
    </row>
    <row r="33" spans="2:13" x14ac:dyDescent="0.15">
      <c r="B33" s="21" t="s">
        <v>9</v>
      </c>
      <c r="C33" s="22">
        <v>222120</v>
      </c>
      <c r="D33" s="22">
        <v>1600</v>
      </c>
      <c r="E33" s="22">
        <v>800</v>
      </c>
      <c r="F33" s="22">
        <v>0</v>
      </c>
      <c r="G33" s="22">
        <v>800</v>
      </c>
      <c r="H33" s="22">
        <f t="shared" si="11"/>
        <v>3200</v>
      </c>
      <c r="I33" s="23">
        <v>0</v>
      </c>
      <c r="J33" s="24">
        <f t="shared" si="8"/>
        <v>225320</v>
      </c>
      <c r="K33" s="22">
        <v>225420</v>
      </c>
      <c r="L33" s="25">
        <f t="shared" si="9"/>
        <v>-100</v>
      </c>
      <c r="M33" s="26">
        <f t="shared" si="10"/>
        <v>100</v>
      </c>
    </row>
    <row r="34" spans="2:13" x14ac:dyDescent="0.15">
      <c r="B34" s="21" t="s">
        <v>84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f t="shared" si="11"/>
        <v>0</v>
      </c>
      <c r="I34" s="23">
        <v>0</v>
      </c>
      <c r="J34" s="24">
        <f t="shared" si="8"/>
        <v>0</v>
      </c>
      <c r="K34" s="22">
        <v>0</v>
      </c>
      <c r="L34" s="25">
        <f t="shared" si="9"/>
        <v>0</v>
      </c>
      <c r="M34" s="26">
        <f t="shared" si="10"/>
        <v>0</v>
      </c>
    </row>
    <row r="35" spans="2:13" x14ac:dyDescent="0.15">
      <c r="B35" s="95" t="s">
        <v>85</v>
      </c>
      <c r="C35" s="22">
        <v>288858</v>
      </c>
      <c r="D35" s="22">
        <v>0</v>
      </c>
      <c r="E35" s="22">
        <v>0</v>
      </c>
      <c r="F35" s="22">
        <v>0</v>
      </c>
      <c r="G35" s="22">
        <v>0</v>
      </c>
      <c r="H35" s="22">
        <f t="shared" si="11"/>
        <v>0</v>
      </c>
      <c r="I35" s="23">
        <v>0</v>
      </c>
      <c r="J35" s="24">
        <f t="shared" si="8"/>
        <v>288858</v>
      </c>
      <c r="K35" s="22">
        <v>304500</v>
      </c>
      <c r="L35" s="25">
        <f t="shared" si="9"/>
        <v>-15642</v>
      </c>
      <c r="M35" s="26">
        <f t="shared" si="10"/>
        <v>94.9</v>
      </c>
    </row>
    <row r="36" spans="2:13" x14ac:dyDescent="0.15">
      <c r="B36" s="21" t="s">
        <v>10</v>
      </c>
      <c r="C36" s="22">
        <v>195666</v>
      </c>
      <c r="D36" s="22">
        <v>0</v>
      </c>
      <c r="E36" s="22">
        <v>0</v>
      </c>
      <c r="F36" s="22">
        <v>0</v>
      </c>
      <c r="G36" s="22">
        <v>0</v>
      </c>
      <c r="H36" s="22">
        <f t="shared" si="11"/>
        <v>0</v>
      </c>
      <c r="I36" s="23">
        <v>0</v>
      </c>
      <c r="J36" s="24">
        <f t="shared" si="8"/>
        <v>195666</v>
      </c>
      <c r="K36" s="22">
        <v>195665</v>
      </c>
      <c r="L36" s="25">
        <f t="shared" si="9"/>
        <v>1</v>
      </c>
      <c r="M36" s="26">
        <f t="shared" si="10"/>
        <v>100</v>
      </c>
    </row>
    <row r="37" spans="2:13" x14ac:dyDescent="0.15">
      <c r="B37" s="21" t="s">
        <v>11</v>
      </c>
      <c r="C37" s="22">
        <v>139713</v>
      </c>
      <c r="D37" s="22">
        <v>27109</v>
      </c>
      <c r="E37" s="22">
        <v>33301</v>
      </c>
      <c r="F37" s="22">
        <v>0</v>
      </c>
      <c r="G37" s="22">
        <v>91488</v>
      </c>
      <c r="H37" s="22">
        <f t="shared" si="11"/>
        <v>151898</v>
      </c>
      <c r="I37" s="23">
        <v>1</v>
      </c>
      <c r="J37" s="24">
        <f t="shared" si="8"/>
        <v>291612</v>
      </c>
      <c r="K37" s="22">
        <v>479600</v>
      </c>
      <c r="L37" s="25">
        <f t="shared" si="9"/>
        <v>-187988</v>
      </c>
      <c r="M37" s="26">
        <f t="shared" si="10"/>
        <v>60.8</v>
      </c>
    </row>
    <row r="38" spans="2:13" x14ac:dyDescent="0.15">
      <c r="B38" s="21" t="s">
        <v>12</v>
      </c>
      <c r="C38" s="22">
        <v>133810</v>
      </c>
      <c r="D38" s="22">
        <v>16964</v>
      </c>
      <c r="E38" s="22">
        <v>5508</v>
      </c>
      <c r="F38" s="22">
        <v>4365</v>
      </c>
      <c r="G38" s="22">
        <v>46578</v>
      </c>
      <c r="H38" s="22">
        <f t="shared" si="11"/>
        <v>73415</v>
      </c>
      <c r="I38" s="23">
        <v>0</v>
      </c>
      <c r="J38" s="24">
        <f t="shared" si="8"/>
        <v>207225</v>
      </c>
      <c r="K38" s="22">
        <v>225350</v>
      </c>
      <c r="L38" s="25">
        <f t="shared" si="9"/>
        <v>-18125</v>
      </c>
      <c r="M38" s="26">
        <f t="shared" si="10"/>
        <v>92</v>
      </c>
    </row>
    <row r="39" spans="2:13" x14ac:dyDescent="0.15">
      <c r="B39" s="21" t="s">
        <v>13</v>
      </c>
      <c r="C39" s="22">
        <v>13682</v>
      </c>
      <c r="D39" s="22">
        <v>35106</v>
      </c>
      <c r="E39" s="22">
        <v>0</v>
      </c>
      <c r="F39" s="22">
        <v>0</v>
      </c>
      <c r="G39" s="22">
        <v>60683</v>
      </c>
      <c r="H39" s="22">
        <f t="shared" si="11"/>
        <v>95789</v>
      </c>
      <c r="I39" s="23">
        <v>0</v>
      </c>
      <c r="J39" s="24">
        <f t="shared" si="8"/>
        <v>109471</v>
      </c>
      <c r="K39" s="22">
        <v>348100</v>
      </c>
      <c r="L39" s="25">
        <f t="shared" si="9"/>
        <v>-238629</v>
      </c>
      <c r="M39" s="26">
        <f t="shared" si="10"/>
        <v>31.4</v>
      </c>
    </row>
    <row r="40" spans="2:13" x14ac:dyDescent="0.15">
      <c r="B40" s="21" t="s">
        <v>14</v>
      </c>
      <c r="C40" s="22">
        <v>100242</v>
      </c>
      <c r="D40" s="22">
        <v>0</v>
      </c>
      <c r="E40" s="22">
        <v>0</v>
      </c>
      <c r="F40" s="22">
        <v>0</v>
      </c>
      <c r="G40" s="22">
        <v>0</v>
      </c>
      <c r="H40" s="22">
        <f t="shared" si="11"/>
        <v>0</v>
      </c>
      <c r="I40" s="23">
        <v>0</v>
      </c>
      <c r="J40" s="24">
        <f t="shared" si="8"/>
        <v>100242</v>
      </c>
      <c r="K40" s="22">
        <v>92436</v>
      </c>
      <c r="L40" s="25">
        <f t="shared" si="9"/>
        <v>7806</v>
      </c>
      <c r="M40" s="26">
        <f t="shared" si="10"/>
        <v>108.4</v>
      </c>
    </row>
    <row r="41" spans="2:13" x14ac:dyDescent="0.15">
      <c r="B41" s="21" t="s">
        <v>15</v>
      </c>
      <c r="C41" s="22">
        <v>1737264</v>
      </c>
      <c r="D41" s="22">
        <v>13000</v>
      </c>
      <c r="E41" s="22">
        <v>6000</v>
      </c>
      <c r="F41" s="22">
        <v>0</v>
      </c>
      <c r="G41" s="22">
        <v>43300</v>
      </c>
      <c r="H41" s="22">
        <f t="shared" si="11"/>
        <v>62300</v>
      </c>
      <c r="I41" s="23">
        <v>0</v>
      </c>
      <c r="J41" s="24">
        <f t="shared" si="8"/>
        <v>1799564</v>
      </c>
      <c r="K41" s="22">
        <v>2275779</v>
      </c>
      <c r="L41" s="25">
        <f t="shared" si="9"/>
        <v>-476215</v>
      </c>
      <c r="M41" s="26">
        <f t="shared" si="10"/>
        <v>79.099999999999994</v>
      </c>
    </row>
    <row r="42" spans="2:13" x14ac:dyDescent="0.15">
      <c r="B42" s="21" t="s">
        <v>56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f t="shared" si="11"/>
        <v>0</v>
      </c>
      <c r="I42" s="23">
        <v>0</v>
      </c>
      <c r="J42" s="24">
        <f t="shared" si="8"/>
        <v>0</v>
      </c>
      <c r="K42" s="22">
        <v>6000</v>
      </c>
      <c r="L42" s="25">
        <f t="shared" si="9"/>
        <v>-6000</v>
      </c>
      <c r="M42" s="26">
        <f t="shared" si="10"/>
        <v>0</v>
      </c>
    </row>
    <row r="43" spans="2:13" x14ac:dyDescent="0.15">
      <c r="B43" s="21" t="s">
        <v>16</v>
      </c>
      <c r="C43" s="22">
        <v>0</v>
      </c>
      <c r="D43" s="22">
        <v>0</v>
      </c>
      <c r="E43" s="22">
        <v>0</v>
      </c>
      <c r="F43" s="22">
        <v>148000</v>
      </c>
      <c r="G43" s="22">
        <v>0</v>
      </c>
      <c r="H43" s="22">
        <f t="shared" si="11"/>
        <v>148000</v>
      </c>
      <c r="I43" s="23">
        <v>0</v>
      </c>
      <c r="J43" s="24">
        <f t="shared" si="8"/>
        <v>148000</v>
      </c>
      <c r="K43" s="22">
        <v>387000</v>
      </c>
      <c r="L43" s="25">
        <f t="shared" si="9"/>
        <v>-239000</v>
      </c>
      <c r="M43" s="26">
        <f t="shared" si="10"/>
        <v>38.200000000000003</v>
      </c>
    </row>
    <row r="44" spans="2:13" x14ac:dyDescent="0.15">
      <c r="B44" s="21" t="s">
        <v>17</v>
      </c>
      <c r="C44" s="22">
        <v>0</v>
      </c>
      <c r="D44" s="22">
        <v>38519</v>
      </c>
      <c r="E44" s="22">
        <v>0</v>
      </c>
      <c r="F44" s="22">
        <v>0</v>
      </c>
      <c r="G44" s="22">
        <v>0</v>
      </c>
      <c r="H44" s="22">
        <f t="shared" si="11"/>
        <v>38519</v>
      </c>
      <c r="I44" s="23">
        <v>0</v>
      </c>
      <c r="J44" s="24">
        <f t="shared" si="8"/>
        <v>38519</v>
      </c>
      <c r="K44" s="22">
        <v>0</v>
      </c>
      <c r="L44" s="25">
        <f t="shared" si="9"/>
        <v>38519</v>
      </c>
      <c r="M44" s="26">
        <f t="shared" si="10"/>
        <v>0</v>
      </c>
    </row>
    <row r="45" spans="2:13" x14ac:dyDescent="0.15">
      <c r="B45" s="21" t="s">
        <v>86</v>
      </c>
      <c r="C45" s="96">
        <v>0</v>
      </c>
      <c r="D45" s="96">
        <v>0</v>
      </c>
      <c r="E45" s="96">
        <v>0</v>
      </c>
      <c r="F45" s="96">
        <v>0</v>
      </c>
      <c r="G45" s="96">
        <v>0</v>
      </c>
      <c r="H45" s="96">
        <f t="shared" si="11"/>
        <v>0</v>
      </c>
      <c r="I45" s="97">
        <v>0</v>
      </c>
      <c r="J45" s="98">
        <f t="shared" si="8"/>
        <v>0</v>
      </c>
      <c r="K45" s="22">
        <v>0</v>
      </c>
      <c r="L45" s="25">
        <f t="shared" si="9"/>
        <v>0</v>
      </c>
      <c r="M45" s="26">
        <f t="shared" si="10"/>
        <v>0</v>
      </c>
    </row>
    <row r="46" spans="2:13" x14ac:dyDescent="0.15">
      <c r="B46" s="21" t="s">
        <v>18</v>
      </c>
      <c r="C46" s="22">
        <v>0</v>
      </c>
      <c r="D46" s="22">
        <v>0</v>
      </c>
      <c r="E46" s="22">
        <v>3880</v>
      </c>
      <c r="F46" s="22">
        <v>0</v>
      </c>
      <c r="G46" s="22">
        <v>0</v>
      </c>
      <c r="H46" s="22">
        <f t="shared" si="11"/>
        <v>3880</v>
      </c>
      <c r="I46" s="23">
        <v>0</v>
      </c>
      <c r="J46" s="24">
        <f t="shared" si="8"/>
        <v>3880</v>
      </c>
      <c r="K46" s="22">
        <v>10000</v>
      </c>
      <c r="L46" s="25">
        <f t="shared" si="9"/>
        <v>-6120</v>
      </c>
      <c r="M46" s="26">
        <f t="shared" si="10"/>
        <v>38.799999999999997</v>
      </c>
    </row>
    <row r="47" spans="2:13" x14ac:dyDescent="0.15">
      <c r="B47" s="21" t="s">
        <v>19</v>
      </c>
      <c r="C47" s="22">
        <v>33211</v>
      </c>
      <c r="D47" s="22">
        <v>0</v>
      </c>
      <c r="E47" s="22">
        <v>0</v>
      </c>
      <c r="F47" s="22">
        <v>0</v>
      </c>
      <c r="G47" s="22">
        <v>0</v>
      </c>
      <c r="H47" s="22">
        <f t="shared" si="11"/>
        <v>0</v>
      </c>
      <c r="I47" s="23">
        <v>0</v>
      </c>
      <c r="J47" s="24">
        <f t="shared" si="8"/>
        <v>33211</v>
      </c>
      <c r="K47" s="22">
        <v>33211</v>
      </c>
      <c r="L47" s="25">
        <f t="shared" si="9"/>
        <v>0</v>
      </c>
      <c r="M47" s="26">
        <f t="shared" si="10"/>
        <v>100</v>
      </c>
    </row>
    <row r="48" spans="2:13" x14ac:dyDescent="0.15">
      <c r="B48" s="21" t="s">
        <v>55</v>
      </c>
      <c r="C48" s="96">
        <v>0</v>
      </c>
      <c r="D48" s="96">
        <v>0</v>
      </c>
      <c r="E48" s="96">
        <v>0</v>
      </c>
      <c r="F48" s="96">
        <v>0</v>
      </c>
      <c r="G48" s="96">
        <v>0</v>
      </c>
      <c r="H48" s="96">
        <f t="shared" si="11"/>
        <v>0</v>
      </c>
      <c r="I48" s="97">
        <v>0</v>
      </c>
      <c r="J48" s="98">
        <f t="shared" si="8"/>
        <v>0</v>
      </c>
      <c r="K48" s="22">
        <v>650000</v>
      </c>
      <c r="L48" s="25">
        <f t="shared" si="9"/>
        <v>-650000</v>
      </c>
      <c r="M48" s="26">
        <f t="shared" si="10"/>
        <v>0</v>
      </c>
    </row>
    <row r="49" spans="2:13" x14ac:dyDescent="0.15">
      <c r="B49" s="21" t="s">
        <v>20</v>
      </c>
      <c r="C49" s="22">
        <v>177100</v>
      </c>
      <c r="D49" s="22">
        <v>0</v>
      </c>
      <c r="E49" s="22">
        <v>0</v>
      </c>
      <c r="F49" s="22">
        <v>0</v>
      </c>
      <c r="G49" s="22">
        <v>0</v>
      </c>
      <c r="H49" s="22">
        <f t="shared" si="11"/>
        <v>0</v>
      </c>
      <c r="I49" s="23">
        <v>0</v>
      </c>
      <c r="J49" s="24">
        <f t="shared" si="8"/>
        <v>177100</v>
      </c>
      <c r="K49" s="22">
        <v>1510000</v>
      </c>
      <c r="L49" s="25">
        <f t="shared" si="9"/>
        <v>-1332900</v>
      </c>
      <c r="M49" s="26">
        <f t="shared" si="10"/>
        <v>11.7</v>
      </c>
    </row>
    <row r="50" spans="2:13" x14ac:dyDescent="0.15">
      <c r="B50" s="99" t="s">
        <v>21</v>
      </c>
      <c r="C50" s="100">
        <v>62200</v>
      </c>
      <c r="D50" s="100">
        <v>0</v>
      </c>
      <c r="E50" s="100">
        <v>0</v>
      </c>
      <c r="F50" s="100">
        <v>0</v>
      </c>
      <c r="G50" s="100">
        <v>0</v>
      </c>
      <c r="H50" s="100">
        <f t="shared" si="11"/>
        <v>0</v>
      </c>
      <c r="I50" s="101">
        <v>0</v>
      </c>
      <c r="J50" s="102">
        <f t="shared" si="8"/>
        <v>62200</v>
      </c>
      <c r="K50" s="100">
        <v>62200</v>
      </c>
      <c r="L50" s="103">
        <f t="shared" si="9"/>
        <v>0</v>
      </c>
      <c r="M50" s="104">
        <f t="shared" si="10"/>
        <v>100</v>
      </c>
    </row>
    <row r="51" spans="2:13" x14ac:dyDescent="0.15">
      <c r="B51" s="99" t="s">
        <v>22</v>
      </c>
      <c r="C51" s="100">
        <v>52133</v>
      </c>
      <c r="D51" s="100">
        <v>0</v>
      </c>
      <c r="E51" s="100">
        <v>0</v>
      </c>
      <c r="F51" s="100">
        <v>0</v>
      </c>
      <c r="G51" s="100">
        <v>0</v>
      </c>
      <c r="H51" s="100">
        <f t="shared" si="11"/>
        <v>0</v>
      </c>
      <c r="I51" s="101">
        <v>0</v>
      </c>
      <c r="J51" s="102">
        <f t="shared" si="8"/>
        <v>52133</v>
      </c>
      <c r="K51" s="100">
        <v>52687</v>
      </c>
      <c r="L51" s="103">
        <f t="shared" si="9"/>
        <v>-554</v>
      </c>
      <c r="M51" s="104">
        <f t="shared" si="10"/>
        <v>98.9</v>
      </c>
    </row>
    <row r="52" spans="2:13" x14ac:dyDescent="0.15">
      <c r="B52" s="82" t="s">
        <v>23</v>
      </c>
      <c r="C52" s="83">
        <f t="shared" ref="C52:K52" si="12">SUM(C29:C51)</f>
        <v>13711428</v>
      </c>
      <c r="D52" s="83">
        <f t="shared" si="12"/>
        <v>134998</v>
      </c>
      <c r="E52" s="83">
        <f t="shared" si="12"/>
        <v>49489</v>
      </c>
      <c r="F52" s="83">
        <f t="shared" si="12"/>
        <v>152365</v>
      </c>
      <c r="G52" s="83">
        <f t="shared" si="12"/>
        <v>242849</v>
      </c>
      <c r="H52" s="83">
        <f t="shared" si="12"/>
        <v>3404026</v>
      </c>
      <c r="I52" s="84">
        <f t="shared" si="12"/>
        <v>80001</v>
      </c>
      <c r="J52" s="85">
        <f t="shared" si="12"/>
        <v>17195455</v>
      </c>
      <c r="K52" s="83">
        <f t="shared" si="12"/>
        <v>20737680</v>
      </c>
      <c r="L52" s="86">
        <f t="shared" si="9"/>
        <v>-3542225</v>
      </c>
      <c r="M52" s="87">
        <f t="shared" si="10"/>
        <v>82.9</v>
      </c>
    </row>
    <row r="53" spans="2:13" ht="14.25" thickBot="1" x14ac:dyDescent="0.2">
      <c r="B53" s="33"/>
      <c r="C53" s="34"/>
      <c r="D53" s="34"/>
      <c r="E53" s="34"/>
      <c r="F53" s="34"/>
      <c r="G53" s="34"/>
      <c r="H53" s="34"/>
      <c r="I53" s="35"/>
      <c r="J53" s="36"/>
      <c r="K53" s="34"/>
      <c r="L53" s="37"/>
      <c r="M53" s="38"/>
    </row>
    <row r="54" spans="2:13" ht="15" thickTop="1" thickBot="1" x14ac:dyDescent="0.2">
      <c r="B54" s="89" t="s">
        <v>24</v>
      </c>
      <c r="C54" s="90">
        <f t="shared" ref="C54:K54" si="13">C27-C52</f>
        <v>-13641428</v>
      </c>
      <c r="D54" s="90">
        <f t="shared" si="13"/>
        <v>17843435</v>
      </c>
      <c r="E54" s="90">
        <f t="shared" si="13"/>
        <v>6930684</v>
      </c>
      <c r="F54" s="90">
        <f t="shared" si="13"/>
        <v>7451062</v>
      </c>
      <c r="G54" s="90">
        <f t="shared" si="13"/>
        <v>4038829</v>
      </c>
      <c r="H54" s="90">
        <f t="shared" si="13"/>
        <v>33439685</v>
      </c>
      <c r="I54" s="91">
        <f t="shared" si="13"/>
        <v>-6175596</v>
      </c>
      <c r="J54" s="92">
        <f t="shared" si="13"/>
        <v>13622661</v>
      </c>
      <c r="K54" s="90">
        <f t="shared" si="13"/>
        <v>4203674</v>
      </c>
      <c r="L54" s="93">
        <f>J54-K54</f>
        <v>9418987</v>
      </c>
      <c r="M54" s="94">
        <f>IF(K54=0,0,ROUND(J54/K54%,1))</f>
        <v>324.10000000000002</v>
      </c>
    </row>
    <row r="55" spans="2:13" ht="14.25" thickTop="1" x14ac:dyDescent="0.15">
      <c r="B55" s="15"/>
      <c r="C55" s="18"/>
      <c r="D55" s="18"/>
      <c r="E55" s="18"/>
      <c r="F55" s="18"/>
      <c r="G55" s="18"/>
      <c r="H55" s="18"/>
      <c r="I55" s="16"/>
      <c r="J55" s="17"/>
      <c r="K55" s="18"/>
      <c r="L55" s="19"/>
      <c r="M55" s="20"/>
    </row>
    <row r="56" spans="2:13" x14ac:dyDescent="0.15">
      <c r="B56" s="21" t="s">
        <v>25</v>
      </c>
      <c r="C56" s="22">
        <v>4516</v>
      </c>
      <c r="D56" s="22">
        <v>0</v>
      </c>
      <c r="E56" s="22">
        <v>0</v>
      </c>
      <c r="F56" s="22">
        <v>0</v>
      </c>
      <c r="G56" s="22">
        <v>0</v>
      </c>
      <c r="H56" s="22">
        <f>SUBTOTAL(9,D56:G56)</f>
        <v>0</v>
      </c>
      <c r="I56" s="23">
        <v>0</v>
      </c>
      <c r="J56" s="24">
        <f>SUBTOTAL(9,C56:I56)</f>
        <v>4516</v>
      </c>
      <c r="K56" s="22">
        <v>0</v>
      </c>
      <c r="L56" s="25">
        <f t="shared" ref="L56:L60" si="14">J56-K56</f>
        <v>4516</v>
      </c>
      <c r="M56" s="26">
        <f t="shared" ref="M56:M60" si="15">IF(K56=0,0,ROUND(J56/K56%,1))</f>
        <v>0</v>
      </c>
    </row>
    <row r="57" spans="2:13" x14ac:dyDescent="0.15">
      <c r="B57" s="21" t="s">
        <v>87</v>
      </c>
      <c r="C57" s="105">
        <v>0</v>
      </c>
      <c r="D57" s="105">
        <v>0</v>
      </c>
      <c r="E57" s="105">
        <v>0</v>
      </c>
      <c r="F57" s="105">
        <v>0</v>
      </c>
      <c r="G57" s="105">
        <v>0</v>
      </c>
      <c r="H57" s="105">
        <f>SUBTOTAL(9,D57:G57)</f>
        <v>0</v>
      </c>
      <c r="I57" s="106">
        <v>0</v>
      </c>
      <c r="J57" s="107">
        <f>SUBTOTAL(9,C57:I57)</f>
        <v>0</v>
      </c>
      <c r="K57" s="22">
        <v>0</v>
      </c>
      <c r="L57" s="25">
        <f t="shared" si="14"/>
        <v>0</v>
      </c>
      <c r="M57" s="26">
        <f t="shared" si="15"/>
        <v>0</v>
      </c>
    </row>
    <row r="58" spans="2:13" x14ac:dyDescent="0.15">
      <c r="B58" s="95" t="s">
        <v>88</v>
      </c>
      <c r="C58" s="105">
        <v>0</v>
      </c>
      <c r="D58" s="105">
        <v>0</v>
      </c>
      <c r="E58" s="105">
        <v>0</v>
      </c>
      <c r="F58" s="105">
        <v>0</v>
      </c>
      <c r="G58" s="105">
        <v>0</v>
      </c>
      <c r="H58" s="105">
        <f>SUBTOTAL(9,D58:G58)</f>
        <v>0</v>
      </c>
      <c r="I58" s="106">
        <v>0</v>
      </c>
      <c r="J58" s="107">
        <f>SUBTOTAL(9,C58:I58)</f>
        <v>0</v>
      </c>
      <c r="K58" s="22">
        <v>0</v>
      </c>
      <c r="L58" s="25">
        <f t="shared" si="14"/>
        <v>0</v>
      </c>
      <c r="M58" s="26">
        <f t="shared" si="15"/>
        <v>0</v>
      </c>
    </row>
    <row r="59" spans="2:13" x14ac:dyDescent="0.15">
      <c r="B59" s="99" t="s">
        <v>26</v>
      </c>
      <c r="C59" s="100">
        <v>5829</v>
      </c>
      <c r="D59" s="100">
        <v>0</v>
      </c>
      <c r="E59" s="100">
        <v>782</v>
      </c>
      <c r="F59" s="100">
        <v>0</v>
      </c>
      <c r="G59" s="100">
        <v>0</v>
      </c>
      <c r="H59" s="100">
        <f>SUBTOTAL(9,D59:G59)</f>
        <v>782</v>
      </c>
      <c r="I59" s="101">
        <v>0</v>
      </c>
      <c r="J59" s="102">
        <f>SUBTOTAL(9,C59:I59)</f>
        <v>6611</v>
      </c>
      <c r="K59" s="100">
        <v>0</v>
      </c>
      <c r="L59" s="103">
        <f t="shared" si="14"/>
        <v>6611</v>
      </c>
      <c r="M59" s="104">
        <f t="shared" si="15"/>
        <v>0</v>
      </c>
    </row>
    <row r="60" spans="2:13" x14ac:dyDescent="0.15">
      <c r="B60" s="45" t="s">
        <v>27</v>
      </c>
      <c r="C60" s="40">
        <f t="shared" ref="C60:K60" si="16">SUM(C56:C59)</f>
        <v>10345</v>
      </c>
      <c r="D60" s="40">
        <f t="shared" si="16"/>
        <v>0</v>
      </c>
      <c r="E60" s="40">
        <f t="shared" si="16"/>
        <v>782</v>
      </c>
      <c r="F60" s="40">
        <f t="shared" si="16"/>
        <v>0</v>
      </c>
      <c r="G60" s="40">
        <f t="shared" si="16"/>
        <v>0</v>
      </c>
      <c r="H60" s="40">
        <f t="shared" si="16"/>
        <v>782</v>
      </c>
      <c r="I60" s="41">
        <f t="shared" si="16"/>
        <v>0</v>
      </c>
      <c r="J60" s="42">
        <f t="shared" si="16"/>
        <v>11127</v>
      </c>
      <c r="K60" s="40">
        <f t="shared" si="16"/>
        <v>0</v>
      </c>
      <c r="L60" s="43">
        <f t="shared" si="14"/>
        <v>11127</v>
      </c>
      <c r="M60" s="44">
        <f t="shared" si="15"/>
        <v>0</v>
      </c>
    </row>
    <row r="61" spans="2:13" x14ac:dyDescent="0.15">
      <c r="B61" s="15"/>
      <c r="C61" s="18"/>
      <c r="D61" s="18"/>
      <c r="E61" s="18"/>
      <c r="F61" s="18"/>
      <c r="G61" s="18"/>
      <c r="H61" s="18"/>
      <c r="I61" s="16"/>
      <c r="J61" s="17"/>
      <c r="K61" s="18"/>
      <c r="L61" s="19"/>
      <c r="M61" s="20"/>
    </row>
    <row r="62" spans="2:13" x14ac:dyDescent="0.15">
      <c r="B62" s="108" t="s">
        <v>89</v>
      </c>
      <c r="C62" s="100">
        <v>0</v>
      </c>
      <c r="D62" s="100">
        <v>0</v>
      </c>
      <c r="E62" s="100">
        <v>0</v>
      </c>
      <c r="F62" s="100">
        <v>0</v>
      </c>
      <c r="G62" s="100">
        <v>0</v>
      </c>
      <c r="H62" s="100">
        <f>SUBTOTAL(9,D62:G62)</f>
        <v>0</v>
      </c>
      <c r="I62" s="101">
        <v>0</v>
      </c>
      <c r="J62" s="102">
        <f>SUBTOTAL(9,C62:I62)</f>
        <v>0</v>
      </c>
      <c r="K62" s="100">
        <v>0</v>
      </c>
      <c r="L62" s="103">
        <f>J62-K62</f>
        <v>0</v>
      </c>
      <c r="M62" s="104">
        <f>IF(K62=0,0,ROUND(J62/K62%,1))</f>
        <v>0</v>
      </c>
    </row>
    <row r="63" spans="2:13" x14ac:dyDescent="0.15">
      <c r="B63" s="108" t="s">
        <v>90</v>
      </c>
      <c r="C63" s="100">
        <v>0</v>
      </c>
      <c r="D63" s="100">
        <v>0</v>
      </c>
      <c r="E63" s="100">
        <v>0</v>
      </c>
      <c r="F63" s="100">
        <v>0</v>
      </c>
      <c r="G63" s="100">
        <v>0</v>
      </c>
      <c r="H63" s="100">
        <f>SUBTOTAL(9,D63:G63)</f>
        <v>0</v>
      </c>
      <c r="I63" s="101">
        <v>0</v>
      </c>
      <c r="J63" s="102">
        <f>SUBTOTAL(9,C63:I63)</f>
        <v>0</v>
      </c>
      <c r="K63" s="100">
        <v>0</v>
      </c>
      <c r="L63" s="103">
        <f>J63-K63</f>
        <v>0</v>
      </c>
      <c r="M63" s="104">
        <f>IF(K63=0,0,ROUND(J63/K63%,1))</f>
        <v>0</v>
      </c>
    </row>
    <row r="64" spans="2:13" x14ac:dyDescent="0.15">
      <c r="B64" s="108" t="s">
        <v>91</v>
      </c>
      <c r="C64" s="100">
        <v>0</v>
      </c>
      <c r="D64" s="100">
        <v>0</v>
      </c>
      <c r="E64" s="100">
        <v>0</v>
      </c>
      <c r="F64" s="100">
        <v>0</v>
      </c>
      <c r="G64" s="100">
        <v>0</v>
      </c>
      <c r="H64" s="100">
        <f>SUBTOTAL(9,D64:G64)</f>
        <v>0</v>
      </c>
      <c r="I64" s="101">
        <v>0</v>
      </c>
      <c r="J64" s="102">
        <f>SUBTOTAL(9,C64:I64)</f>
        <v>0</v>
      </c>
      <c r="K64" s="100">
        <v>0</v>
      </c>
      <c r="L64" s="103">
        <f>J64-K64</f>
        <v>0</v>
      </c>
      <c r="M64" s="104">
        <f>IF(K64=0,0,ROUND(J64/K64%,1))</f>
        <v>0</v>
      </c>
    </row>
    <row r="65" spans="2:13" x14ac:dyDescent="0.15">
      <c r="B65" s="108" t="s">
        <v>92</v>
      </c>
      <c r="C65" s="100">
        <v>0</v>
      </c>
      <c r="D65" s="100">
        <v>0</v>
      </c>
      <c r="E65" s="100">
        <v>0</v>
      </c>
      <c r="F65" s="100">
        <v>0</v>
      </c>
      <c r="G65" s="100">
        <v>0</v>
      </c>
      <c r="H65" s="100">
        <f>SUBTOTAL(9,D65:G65)</f>
        <v>0</v>
      </c>
      <c r="I65" s="101">
        <v>0</v>
      </c>
      <c r="J65" s="102">
        <f>SUBTOTAL(9,C65:I65)</f>
        <v>0</v>
      </c>
      <c r="K65" s="100">
        <v>0</v>
      </c>
      <c r="L65" s="103">
        <f>J65-K65</f>
        <v>0</v>
      </c>
      <c r="M65" s="104">
        <f>IF(K65=0,0,ROUND(J65/K65%,1))</f>
        <v>0</v>
      </c>
    </row>
    <row r="66" spans="2:13" x14ac:dyDescent="0.15">
      <c r="B66" s="45" t="s">
        <v>28</v>
      </c>
      <c r="C66" s="40">
        <f t="shared" ref="C66:K66" si="17">SUM(C62:C65)</f>
        <v>0</v>
      </c>
      <c r="D66" s="40">
        <f t="shared" si="17"/>
        <v>0</v>
      </c>
      <c r="E66" s="40">
        <f t="shared" si="17"/>
        <v>0</v>
      </c>
      <c r="F66" s="40">
        <f t="shared" si="17"/>
        <v>0</v>
      </c>
      <c r="G66" s="40">
        <f t="shared" si="17"/>
        <v>0</v>
      </c>
      <c r="H66" s="40">
        <f t="shared" si="17"/>
        <v>0</v>
      </c>
      <c r="I66" s="41">
        <f t="shared" si="17"/>
        <v>0</v>
      </c>
      <c r="J66" s="42">
        <f t="shared" si="17"/>
        <v>0</v>
      </c>
      <c r="K66" s="40">
        <f t="shared" si="17"/>
        <v>0</v>
      </c>
      <c r="L66" s="43">
        <f>J66-K66</f>
        <v>0</v>
      </c>
      <c r="M66" s="44">
        <f>IF(K66=0,0,ROUND(J66/K66%,1))</f>
        <v>0</v>
      </c>
    </row>
    <row r="67" spans="2:13" ht="14.25" thickBot="1" x14ac:dyDescent="0.2">
      <c r="B67" s="33"/>
      <c r="C67" s="34"/>
      <c r="D67" s="34"/>
      <c r="E67" s="34"/>
      <c r="F67" s="34"/>
      <c r="G67" s="34"/>
      <c r="H67" s="34"/>
      <c r="I67" s="35"/>
      <c r="J67" s="36"/>
      <c r="K67" s="34"/>
      <c r="L67" s="37"/>
      <c r="M67" s="38"/>
    </row>
    <row r="68" spans="2:13" ht="15" thickTop="1" thickBot="1" x14ac:dyDescent="0.2">
      <c r="B68" s="89" t="s">
        <v>29</v>
      </c>
      <c r="C68" s="90">
        <f t="shared" ref="C68:K68" si="18">C54+C60-C66</f>
        <v>-13631083</v>
      </c>
      <c r="D68" s="90">
        <f t="shared" si="18"/>
        <v>17843435</v>
      </c>
      <c r="E68" s="90">
        <f t="shared" si="18"/>
        <v>6931466</v>
      </c>
      <c r="F68" s="90">
        <f t="shared" si="18"/>
        <v>7451062</v>
      </c>
      <c r="G68" s="90">
        <f t="shared" si="18"/>
        <v>4038829</v>
      </c>
      <c r="H68" s="90">
        <f t="shared" si="18"/>
        <v>33440467</v>
      </c>
      <c r="I68" s="91">
        <f t="shared" si="18"/>
        <v>-6175596</v>
      </c>
      <c r="J68" s="92">
        <f t="shared" si="18"/>
        <v>13633788</v>
      </c>
      <c r="K68" s="90">
        <f t="shared" si="18"/>
        <v>4203674</v>
      </c>
      <c r="L68" s="93">
        <f>J68-K68</f>
        <v>9430114</v>
      </c>
      <c r="M68" s="94">
        <f>IF(K68=0,0,ROUND(J68/K68%,1))</f>
        <v>324.3</v>
      </c>
    </row>
    <row r="69" spans="2:13" ht="15" thickTop="1" thickBot="1" x14ac:dyDescent="0.2">
      <c r="B69" s="15"/>
      <c r="C69" s="18"/>
      <c r="D69" s="18"/>
      <c r="E69" s="18"/>
      <c r="F69" s="18"/>
      <c r="G69" s="18"/>
      <c r="H69" s="18"/>
      <c r="I69" s="16"/>
      <c r="J69" s="17"/>
      <c r="K69" s="18"/>
      <c r="L69" s="19"/>
      <c r="M69" s="20"/>
    </row>
    <row r="70" spans="2:13" x14ac:dyDescent="0.15">
      <c r="B70" s="109"/>
      <c r="C70" s="110"/>
      <c r="D70" s="110"/>
      <c r="E70" s="110"/>
      <c r="F70" s="110"/>
      <c r="G70" s="110"/>
      <c r="H70" s="110"/>
      <c r="I70" s="111"/>
      <c r="J70" s="112"/>
      <c r="K70" s="110"/>
      <c r="L70" s="113"/>
      <c r="M70" s="114"/>
    </row>
    <row r="71" spans="2:13" ht="14.25" thickBot="1" x14ac:dyDescent="0.2">
      <c r="B71" s="115"/>
      <c r="C71" s="116"/>
      <c r="D71" s="116"/>
      <c r="E71" s="116"/>
      <c r="F71" s="116"/>
      <c r="G71" s="116"/>
      <c r="H71" s="116"/>
      <c r="I71" s="117"/>
      <c r="J71" s="118"/>
      <c r="K71" s="116"/>
      <c r="L71" s="119"/>
      <c r="M71" s="120"/>
    </row>
    <row r="72" spans="2:13" ht="14.25" thickBot="1" x14ac:dyDescent="0.2">
      <c r="B72" s="121" t="s">
        <v>93</v>
      </c>
      <c r="C72" s="122"/>
      <c r="D72" s="123"/>
      <c r="E72" s="123"/>
      <c r="F72" s="123"/>
      <c r="G72" s="123"/>
      <c r="H72" s="123"/>
      <c r="I72" s="124"/>
      <c r="J72" s="125">
        <v>1193044</v>
      </c>
      <c r="K72" s="126"/>
      <c r="L72" s="127"/>
      <c r="M72" s="128"/>
    </row>
  </sheetData>
  <mergeCells count="9">
    <mergeCell ref="B7:B9"/>
    <mergeCell ref="C7:J7"/>
    <mergeCell ref="K7:K9"/>
    <mergeCell ref="L7:L9"/>
    <mergeCell ref="M7:M9"/>
    <mergeCell ref="C8:C9"/>
    <mergeCell ref="D8:H8"/>
    <mergeCell ref="I8:I9"/>
    <mergeCell ref="J8:J9"/>
  </mergeCells>
  <phoneticPr fontId="1"/>
  <pageMargins left="0.47244094488188981" right="0.31496062992125984" top="0.78740157480314965" bottom="0.59055118110236227" header="0.31496062992125984" footer="0.31496062992125984"/>
  <pageSetup paperSize="9" scale="66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D956E-DD12-468A-96AE-D9795C49315E}">
  <sheetPr>
    <pageSetUpPr fitToPage="1"/>
  </sheetPr>
  <dimension ref="A1:P49"/>
  <sheetViews>
    <sheetView showGridLines="0" zoomScale="75" zoomScaleNormal="75" workbookViewId="0">
      <selection activeCell="B6" sqref="B6"/>
    </sheetView>
  </sheetViews>
  <sheetFormatPr defaultColWidth="11.5" defaultRowHeight="13.5" x14ac:dyDescent="0.15"/>
  <cols>
    <col min="1" max="1" width="2.75" style="4" customWidth="1"/>
    <col min="2" max="2" width="21.125" style="7" customWidth="1"/>
    <col min="3" max="10" width="11.5" style="7" customWidth="1"/>
    <col min="11" max="11" width="11.75" style="7" customWidth="1"/>
    <col min="12" max="12" width="11.375" style="7" customWidth="1"/>
    <col min="13" max="13" width="7.5" style="10" customWidth="1"/>
    <col min="14" max="248" width="9" style="129" customWidth="1"/>
    <col min="249" max="249" width="2.75" style="129" customWidth="1"/>
    <col min="250" max="250" width="21.125" style="129" customWidth="1"/>
    <col min="251" max="16384" width="11.5" style="129"/>
  </cols>
  <sheetData>
    <row r="1" spans="1:13" s="4" customFormat="1" x14ac:dyDescent="0.15">
      <c r="B1" s="1" t="s">
        <v>255</v>
      </c>
      <c r="C1" s="2"/>
      <c r="D1" s="2"/>
      <c r="E1" s="2"/>
      <c r="F1" s="2"/>
      <c r="G1" s="2"/>
      <c r="H1" s="2"/>
      <c r="I1" s="2"/>
      <c r="J1" s="2"/>
      <c r="M1" s="3" t="s">
        <v>103</v>
      </c>
    </row>
    <row r="2" spans="1:13" s="4" customFormat="1" x14ac:dyDescent="0.15">
      <c r="B2" s="1" t="s">
        <v>257</v>
      </c>
      <c r="C2" s="2"/>
      <c r="D2" s="2"/>
      <c r="E2" s="2"/>
      <c r="F2" s="2"/>
      <c r="G2" s="2"/>
      <c r="H2" s="2"/>
      <c r="I2" s="2"/>
      <c r="J2" s="2"/>
    </row>
    <row r="3" spans="1:13" s="4" customFormat="1" x14ac:dyDescent="0.15">
      <c r="C3" s="2"/>
      <c r="D3" s="2"/>
      <c r="E3" s="2"/>
      <c r="F3" s="2"/>
      <c r="G3" s="2"/>
      <c r="H3" s="2"/>
      <c r="I3" s="2"/>
      <c r="J3" s="2"/>
      <c r="M3" s="6" t="s">
        <v>258</v>
      </c>
    </row>
    <row r="4" spans="1:13" s="4" customFormat="1" x14ac:dyDescent="0.15">
      <c r="C4" s="2"/>
      <c r="D4" s="2"/>
      <c r="E4" s="2"/>
      <c r="F4" s="2"/>
      <c r="G4" s="2"/>
      <c r="H4" s="2"/>
      <c r="I4" s="2"/>
      <c r="J4" s="2"/>
      <c r="M4" s="3" t="s">
        <v>104</v>
      </c>
    </row>
    <row r="5" spans="1:13" x14ac:dyDescent="0.15">
      <c r="C5" s="8"/>
      <c r="D5" s="8"/>
      <c r="E5" s="8"/>
      <c r="F5" s="8"/>
      <c r="G5" s="8"/>
      <c r="H5" s="8"/>
      <c r="I5" s="8"/>
      <c r="J5" s="8"/>
    </row>
    <row r="6" spans="1:13" ht="14.25" thickBot="1" x14ac:dyDescent="0.2">
      <c r="C6" s="11"/>
      <c r="D6" s="11"/>
      <c r="E6" s="11"/>
      <c r="F6" s="11"/>
      <c r="G6" s="11"/>
      <c r="H6" s="11"/>
      <c r="I6" s="11"/>
      <c r="J6" s="11"/>
    </row>
    <row r="7" spans="1:13" ht="14.25" thickBot="1" x14ac:dyDescent="0.2">
      <c r="B7" s="405" t="s">
        <v>59</v>
      </c>
      <c r="C7" s="408"/>
      <c r="D7" s="408"/>
      <c r="E7" s="408"/>
      <c r="F7" s="408"/>
      <c r="G7" s="408"/>
      <c r="H7" s="408"/>
      <c r="I7" s="408"/>
      <c r="J7" s="408"/>
      <c r="K7" s="387" t="s">
        <v>61</v>
      </c>
      <c r="L7" s="390" t="s">
        <v>62</v>
      </c>
      <c r="M7" s="393" t="s">
        <v>63</v>
      </c>
    </row>
    <row r="8" spans="1:13" ht="21" customHeight="1" x14ac:dyDescent="0.15">
      <c r="B8" s="406"/>
      <c r="C8" s="446" t="s">
        <v>243</v>
      </c>
      <c r="D8" s="447"/>
      <c r="E8" s="447"/>
      <c r="F8" s="447"/>
      <c r="G8" s="447"/>
      <c r="H8" s="399"/>
      <c r="I8" s="453" t="s">
        <v>244</v>
      </c>
      <c r="J8" s="450" t="s">
        <v>66</v>
      </c>
      <c r="K8" s="410"/>
      <c r="L8" s="391"/>
      <c r="M8" s="394"/>
    </row>
    <row r="9" spans="1:13" s="130" customFormat="1" ht="21" customHeight="1" thickBot="1" x14ac:dyDescent="0.2">
      <c r="A9" s="4"/>
      <c r="B9" s="383"/>
      <c r="C9" s="12" t="s">
        <v>246</v>
      </c>
      <c r="D9" s="12" t="s">
        <v>247</v>
      </c>
      <c r="E9" s="12" t="s">
        <v>248</v>
      </c>
      <c r="F9" s="12" t="s">
        <v>249</v>
      </c>
      <c r="G9" s="12" t="s">
        <v>250</v>
      </c>
      <c r="H9" s="320" t="s">
        <v>251</v>
      </c>
      <c r="I9" s="454"/>
      <c r="J9" s="451"/>
      <c r="K9" s="411"/>
      <c r="L9" s="392"/>
      <c r="M9" s="395"/>
    </row>
    <row r="10" spans="1:13" x14ac:dyDescent="0.15">
      <c r="A10" s="131"/>
      <c r="B10" s="132" t="s">
        <v>54</v>
      </c>
      <c r="C10" s="133">
        <v>0</v>
      </c>
      <c r="D10" s="133">
        <v>1188556</v>
      </c>
      <c r="E10" s="133">
        <v>0</v>
      </c>
      <c r="F10" s="133">
        <v>849250</v>
      </c>
      <c r="G10" s="133">
        <v>0</v>
      </c>
      <c r="H10" s="133">
        <f>SUBTOTAL(9,C10:G10)</f>
        <v>2037806</v>
      </c>
      <c r="I10" s="360">
        <v>0</v>
      </c>
      <c r="J10" s="361">
        <f>SUBTOTAL(9,C10:I10)</f>
        <v>2037806</v>
      </c>
      <c r="K10" s="362">
        <v>1579156</v>
      </c>
      <c r="L10" s="136">
        <f>J10-K10</f>
        <v>458650</v>
      </c>
      <c r="M10" s="137">
        <f>IF(K10=0,0,ROUND(J10/K10%,1))</f>
        <v>129</v>
      </c>
    </row>
    <row r="11" spans="1:13" x14ac:dyDescent="0.15">
      <c r="A11" s="131"/>
      <c r="B11" s="138" t="s">
        <v>53</v>
      </c>
      <c r="C11" s="139">
        <f t="shared" ref="C11:K11" si="0">SUM(C10:C10)</f>
        <v>0</v>
      </c>
      <c r="D11" s="139">
        <f t="shared" si="0"/>
        <v>1188556</v>
      </c>
      <c r="E11" s="139">
        <f t="shared" si="0"/>
        <v>0</v>
      </c>
      <c r="F11" s="139">
        <f t="shared" si="0"/>
        <v>849250</v>
      </c>
      <c r="G11" s="139">
        <f t="shared" si="0"/>
        <v>0</v>
      </c>
      <c r="H11" s="139">
        <f t="shared" si="0"/>
        <v>2037806</v>
      </c>
      <c r="I11" s="363">
        <f t="shared" si="0"/>
        <v>0</v>
      </c>
      <c r="J11" s="364">
        <f t="shared" si="0"/>
        <v>2037806</v>
      </c>
      <c r="K11" s="365">
        <f t="shared" si="0"/>
        <v>1579156</v>
      </c>
      <c r="L11" s="142">
        <f>J11-K11</f>
        <v>458650</v>
      </c>
      <c r="M11" s="143">
        <f t="shared" ref="M11:M45" si="1">IF(K11=0,0,ROUND(J11/K11%,1))</f>
        <v>129</v>
      </c>
    </row>
    <row r="12" spans="1:13" x14ac:dyDescent="0.15">
      <c r="A12" s="131"/>
      <c r="B12" s="144"/>
      <c r="C12" s="18"/>
      <c r="D12" s="18"/>
      <c r="E12" s="18"/>
      <c r="F12" s="18"/>
      <c r="G12" s="18"/>
      <c r="H12" s="18"/>
      <c r="I12" s="321"/>
      <c r="J12" s="366"/>
      <c r="K12" s="367"/>
      <c r="L12" s="19"/>
      <c r="M12" s="20"/>
    </row>
    <row r="13" spans="1:13" x14ac:dyDescent="0.15">
      <c r="A13" s="131"/>
      <c r="B13" s="145" t="s">
        <v>52</v>
      </c>
      <c r="C13" s="22">
        <v>98572304</v>
      </c>
      <c r="D13" s="22">
        <v>78328597</v>
      </c>
      <c r="E13" s="22">
        <v>21968639</v>
      </c>
      <c r="F13" s="22">
        <v>34450636</v>
      </c>
      <c r="G13" s="22">
        <v>1955856</v>
      </c>
      <c r="H13" s="22">
        <f t="shared" ref="H13:H17" si="2">SUBTOTAL(9,C13:G13)</f>
        <v>235276032</v>
      </c>
      <c r="I13" s="368">
        <v>0</v>
      </c>
      <c r="J13" s="369">
        <f>SUBTOTAL(9,C13:I13)</f>
        <v>235276032</v>
      </c>
      <c r="K13" s="370">
        <v>233693760</v>
      </c>
      <c r="L13" s="25">
        <f t="shared" ref="L13:L18" si="3">J13-K13</f>
        <v>1582272</v>
      </c>
      <c r="M13" s="26">
        <f t="shared" si="1"/>
        <v>100.7</v>
      </c>
    </row>
    <row r="14" spans="1:13" x14ac:dyDescent="0.15">
      <c r="A14" s="131"/>
      <c r="B14" s="145" t="s">
        <v>51</v>
      </c>
      <c r="C14" s="22">
        <v>28295882</v>
      </c>
      <c r="D14" s="22">
        <v>21403207</v>
      </c>
      <c r="E14" s="22">
        <v>3752145</v>
      </c>
      <c r="F14" s="22">
        <v>9957076</v>
      </c>
      <c r="G14" s="22">
        <v>642244</v>
      </c>
      <c r="H14" s="22">
        <f t="shared" si="2"/>
        <v>64050554</v>
      </c>
      <c r="I14" s="368">
        <v>407684</v>
      </c>
      <c r="J14" s="369">
        <f>SUBTOTAL(9,C14:I14)</f>
        <v>64458238</v>
      </c>
      <c r="K14" s="370">
        <v>63719826</v>
      </c>
      <c r="L14" s="25">
        <f t="shared" si="3"/>
        <v>738412</v>
      </c>
      <c r="M14" s="26">
        <f t="shared" si="1"/>
        <v>101.2</v>
      </c>
    </row>
    <row r="15" spans="1:13" x14ac:dyDescent="0.15">
      <c r="A15" s="131"/>
      <c r="B15" s="145" t="s">
        <v>50</v>
      </c>
      <c r="C15" s="22">
        <v>18665167</v>
      </c>
      <c r="D15" s="22">
        <v>14673269</v>
      </c>
      <c r="E15" s="22">
        <v>3443865</v>
      </c>
      <c r="F15" s="22">
        <v>6689671</v>
      </c>
      <c r="G15" s="22">
        <v>360466</v>
      </c>
      <c r="H15" s="22">
        <f t="shared" si="2"/>
        <v>43832438</v>
      </c>
      <c r="I15" s="368">
        <v>32519</v>
      </c>
      <c r="J15" s="369">
        <f>SUBTOTAL(9,C15:I15)</f>
        <v>43864957</v>
      </c>
      <c r="K15" s="370">
        <v>44569439</v>
      </c>
      <c r="L15" s="25">
        <f t="shared" si="3"/>
        <v>-704482</v>
      </c>
      <c r="M15" s="26">
        <f t="shared" si="1"/>
        <v>98.4</v>
      </c>
    </row>
    <row r="16" spans="1:13" x14ac:dyDescent="0.15">
      <c r="A16" s="131"/>
      <c r="B16" s="146" t="s">
        <v>49</v>
      </c>
      <c r="C16" s="100">
        <v>121497</v>
      </c>
      <c r="D16" s="100">
        <v>101640</v>
      </c>
      <c r="E16" s="100">
        <v>24031</v>
      </c>
      <c r="F16" s="100">
        <v>38626</v>
      </c>
      <c r="G16" s="100">
        <v>2254</v>
      </c>
      <c r="H16" s="100">
        <f t="shared" si="2"/>
        <v>288048</v>
      </c>
      <c r="I16" s="371">
        <v>0</v>
      </c>
      <c r="J16" s="372">
        <f>SUBTOTAL(9,C16:I16)</f>
        <v>288048</v>
      </c>
      <c r="K16" s="373">
        <v>509900</v>
      </c>
      <c r="L16" s="103">
        <f t="shared" si="3"/>
        <v>-221852</v>
      </c>
      <c r="M16" s="104">
        <f t="shared" si="1"/>
        <v>56.5</v>
      </c>
    </row>
    <row r="17" spans="1:16" x14ac:dyDescent="0.15">
      <c r="A17" s="131"/>
      <c r="B17" s="147" t="s">
        <v>95</v>
      </c>
      <c r="C17" s="100">
        <v>0</v>
      </c>
      <c r="D17" s="100">
        <v>0</v>
      </c>
      <c r="E17" s="100">
        <v>0</v>
      </c>
      <c r="F17" s="100">
        <v>0</v>
      </c>
      <c r="G17" s="100">
        <v>0</v>
      </c>
      <c r="H17" s="100">
        <f t="shared" si="2"/>
        <v>0</v>
      </c>
      <c r="I17" s="371">
        <v>9480996</v>
      </c>
      <c r="J17" s="372">
        <f>SUBTOTAL(9,C17:I17)</f>
        <v>9480996</v>
      </c>
      <c r="K17" s="373">
        <v>9480996</v>
      </c>
      <c r="L17" s="103">
        <f t="shared" si="3"/>
        <v>0</v>
      </c>
      <c r="M17" s="104">
        <f t="shared" si="1"/>
        <v>100</v>
      </c>
    </row>
    <row r="18" spans="1:16" x14ac:dyDescent="0.15">
      <c r="A18" s="131"/>
      <c r="B18" s="148" t="s">
        <v>96</v>
      </c>
      <c r="C18" s="139">
        <f t="shared" ref="C18:K18" si="4">SUM(C13:C17)</f>
        <v>145654850</v>
      </c>
      <c r="D18" s="139">
        <f t="shared" si="4"/>
        <v>114506713</v>
      </c>
      <c r="E18" s="139">
        <f t="shared" si="4"/>
        <v>29188680</v>
      </c>
      <c r="F18" s="139">
        <f t="shared" ref="F18" si="5">SUM(F13:F17)</f>
        <v>51136009</v>
      </c>
      <c r="G18" s="139">
        <f t="shared" si="4"/>
        <v>2960820</v>
      </c>
      <c r="H18" s="139">
        <f t="shared" si="4"/>
        <v>343447072</v>
      </c>
      <c r="I18" s="363">
        <f t="shared" si="4"/>
        <v>9921199</v>
      </c>
      <c r="J18" s="364">
        <f t="shared" si="4"/>
        <v>353368271</v>
      </c>
      <c r="K18" s="365">
        <f t="shared" si="4"/>
        <v>351973921</v>
      </c>
      <c r="L18" s="142">
        <f t="shared" si="3"/>
        <v>1394350</v>
      </c>
      <c r="M18" s="143">
        <f t="shared" si="1"/>
        <v>100.4</v>
      </c>
    </row>
    <row r="19" spans="1:16" x14ac:dyDescent="0.15">
      <c r="A19" s="131"/>
      <c r="B19" s="144"/>
      <c r="C19" s="18"/>
      <c r="D19" s="18"/>
      <c r="E19" s="18"/>
      <c r="F19" s="18"/>
      <c r="G19" s="18"/>
      <c r="H19" s="18"/>
      <c r="I19" s="321"/>
      <c r="J19" s="366"/>
      <c r="K19" s="367"/>
      <c r="L19" s="19"/>
      <c r="M19" s="20"/>
    </row>
    <row r="20" spans="1:16" x14ac:dyDescent="0.15">
      <c r="A20" s="131"/>
      <c r="B20" s="145" t="s">
        <v>48</v>
      </c>
      <c r="C20" s="22">
        <v>41411779</v>
      </c>
      <c r="D20" s="22">
        <v>25280185</v>
      </c>
      <c r="E20" s="22">
        <v>12115565</v>
      </c>
      <c r="F20" s="22">
        <v>19500120</v>
      </c>
      <c r="G20" s="22">
        <v>0</v>
      </c>
      <c r="H20" s="22">
        <f>SUBTOTAL(9,C20:G20)</f>
        <v>98307649</v>
      </c>
      <c r="I20" s="368">
        <v>0</v>
      </c>
      <c r="J20" s="369">
        <f>SUBTOTAL(9,C20:I20)</f>
        <v>98307649</v>
      </c>
      <c r="K20" s="370">
        <v>107302516</v>
      </c>
      <c r="L20" s="25">
        <f t="shared" ref="L20:L21" si="6">J20-K20</f>
        <v>-8994867</v>
      </c>
      <c r="M20" s="26">
        <f t="shared" si="1"/>
        <v>91.6</v>
      </c>
    </row>
    <row r="21" spans="1:16" x14ac:dyDescent="0.15">
      <c r="A21" s="131"/>
      <c r="B21" s="138" t="s">
        <v>47</v>
      </c>
      <c r="C21" s="139">
        <f t="shared" ref="C21:K21" si="7">SUM(C20:C20)</f>
        <v>41411779</v>
      </c>
      <c r="D21" s="139">
        <f t="shared" si="7"/>
        <v>25280185</v>
      </c>
      <c r="E21" s="139">
        <f t="shared" si="7"/>
        <v>12115565</v>
      </c>
      <c r="F21" s="139">
        <f t="shared" ref="F21" si="8">SUM(F20:F20)</f>
        <v>19500120</v>
      </c>
      <c r="G21" s="139">
        <f t="shared" si="7"/>
        <v>0</v>
      </c>
      <c r="H21" s="139">
        <f t="shared" si="7"/>
        <v>98307649</v>
      </c>
      <c r="I21" s="363">
        <f t="shared" si="7"/>
        <v>0</v>
      </c>
      <c r="J21" s="364">
        <f t="shared" si="7"/>
        <v>98307649</v>
      </c>
      <c r="K21" s="365">
        <f t="shared" si="7"/>
        <v>107302516</v>
      </c>
      <c r="L21" s="142">
        <f t="shared" si="6"/>
        <v>-8994867</v>
      </c>
      <c r="M21" s="143">
        <f t="shared" si="1"/>
        <v>91.6</v>
      </c>
    </row>
    <row r="22" spans="1:16" x14ac:dyDescent="0.15">
      <c r="A22" s="131"/>
      <c r="B22" s="144"/>
      <c r="C22" s="18"/>
      <c r="D22" s="18"/>
      <c r="E22" s="18"/>
      <c r="F22" s="18"/>
      <c r="G22" s="18"/>
      <c r="H22" s="18"/>
      <c r="I22" s="321"/>
      <c r="J22" s="366"/>
      <c r="K22" s="367"/>
      <c r="L22" s="19"/>
      <c r="M22" s="20"/>
    </row>
    <row r="23" spans="1:16" x14ac:dyDescent="0.15">
      <c r="A23" s="131"/>
      <c r="B23" s="145" t="s">
        <v>46</v>
      </c>
      <c r="C23" s="22">
        <v>26902</v>
      </c>
      <c r="D23" s="22">
        <v>53975</v>
      </c>
      <c r="E23" s="22">
        <v>721556</v>
      </c>
      <c r="F23" s="22">
        <v>59000</v>
      </c>
      <c r="G23" s="22">
        <v>465</v>
      </c>
      <c r="H23" s="22">
        <f t="shared" ref="H23:H42" si="9">SUBTOTAL(9,C23:G23)</f>
        <v>861898</v>
      </c>
      <c r="I23" s="368">
        <v>0</v>
      </c>
      <c r="J23" s="369">
        <f t="shared" ref="J23:J42" si="10">SUBTOTAL(9,C23:I23)</f>
        <v>861898</v>
      </c>
      <c r="K23" s="370">
        <v>2383100</v>
      </c>
      <c r="L23" s="25">
        <f t="shared" ref="L23:L43" si="11">J23-K23</f>
        <v>-1521202</v>
      </c>
      <c r="M23" s="26">
        <f t="shared" si="1"/>
        <v>36.200000000000003</v>
      </c>
      <c r="P23" s="380"/>
    </row>
    <row r="24" spans="1:16" x14ac:dyDescent="0.15">
      <c r="A24" s="131"/>
      <c r="B24" s="145" t="s">
        <v>45</v>
      </c>
      <c r="C24" s="22">
        <v>2658735</v>
      </c>
      <c r="D24" s="22">
        <v>3227911</v>
      </c>
      <c r="E24" s="22">
        <v>14197200</v>
      </c>
      <c r="F24" s="22">
        <v>1528770</v>
      </c>
      <c r="G24" s="22">
        <v>0</v>
      </c>
      <c r="H24" s="22">
        <f t="shared" si="9"/>
        <v>21612616</v>
      </c>
      <c r="I24" s="368">
        <v>0</v>
      </c>
      <c r="J24" s="369">
        <f t="shared" si="10"/>
        <v>21612616</v>
      </c>
      <c r="K24" s="370">
        <v>21425616</v>
      </c>
      <c r="L24" s="25">
        <f t="shared" si="11"/>
        <v>187000</v>
      </c>
      <c r="M24" s="26">
        <f t="shared" si="1"/>
        <v>100.9</v>
      </c>
      <c r="P24" s="380"/>
    </row>
    <row r="25" spans="1:16" x14ac:dyDescent="0.15">
      <c r="A25" s="131"/>
      <c r="B25" s="145" t="s">
        <v>44</v>
      </c>
      <c r="C25" s="22">
        <v>163022</v>
      </c>
      <c r="D25" s="22">
        <v>130177</v>
      </c>
      <c r="E25" s="22">
        <v>33287</v>
      </c>
      <c r="F25" s="22">
        <v>54738</v>
      </c>
      <c r="G25" s="22">
        <v>3376</v>
      </c>
      <c r="H25" s="22">
        <f t="shared" si="9"/>
        <v>384600</v>
      </c>
      <c r="I25" s="368">
        <v>0</v>
      </c>
      <c r="J25" s="369">
        <f t="shared" si="10"/>
        <v>384600</v>
      </c>
      <c r="K25" s="370">
        <v>369000</v>
      </c>
      <c r="L25" s="25">
        <f t="shared" si="11"/>
        <v>15600</v>
      </c>
      <c r="M25" s="26">
        <f t="shared" si="1"/>
        <v>104.2</v>
      </c>
      <c r="P25" s="380"/>
    </row>
    <row r="26" spans="1:16" x14ac:dyDescent="0.15">
      <c r="A26" s="131"/>
      <c r="B26" s="145" t="s">
        <v>43</v>
      </c>
      <c r="C26" s="100">
        <v>0</v>
      </c>
      <c r="D26" s="100">
        <v>0</v>
      </c>
      <c r="E26" s="100">
        <v>68696</v>
      </c>
      <c r="F26" s="100">
        <v>0</v>
      </c>
      <c r="G26" s="100">
        <v>0</v>
      </c>
      <c r="H26" s="100">
        <f t="shared" si="9"/>
        <v>68696</v>
      </c>
      <c r="I26" s="368">
        <v>0</v>
      </c>
      <c r="J26" s="372">
        <f t="shared" si="10"/>
        <v>68696</v>
      </c>
      <c r="K26" s="370">
        <v>60000</v>
      </c>
      <c r="L26" s="25">
        <f t="shared" si="11"/>
        <v>8696</v>
      </c>
      <c r="M26" s="26">
        <f t="shared" si="1"/>
        <v>114.5</v>
      </c>
      <c r="P26" s="380"/>
    </row>
    <row r="27" spans="1:16" x14ac:dyDescent="0.15">
      <c r="A27" s="149"/>
      <c r="B27" s="150" t="s">
        <v>97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f t="shared" si="9"/>
        <v>0</v>
      </c>
      <c r="I27" s="368">
        <v>713850</v>
      </c>
      <c r="J27" s="369">
        <f t="shared" si="10"/>
        <v>713850</v>
      </c>
      <c r="K27" s="370">
        <v>750000</v>
      </c>
      <c r="L27" s="25">
        <f t="shared" si="11"/>
        <v>-36150</v>
      </c>
      <c r="M27" s="26">
        <f t="shared" si="1"/>
        <v>95.2</v>
      </c>
      <c r="P27" s="380"/>
    </row>
    <row r="28" spans="1:16" x14ac:dyDescent="0.15">
      <c r="A28" s="131"/>
      <c r="B28" s="145" t="s">
        <v>42</v>
      </c>
      <c r="C28" s="22">
        <v>137724</v>
      </c>
      <c r="D28" s="22">
        <v>153842</v>
      </c>
      <c r="E28" s="22">
        <v>2057979</v>
      </c>
      <c r="F28" s="22">
        <v>131007</v>
      </c>
      <c r="G28" s="22">
        <v>0</v>
      </c>
      <c r="H28" s="22">
        <f t="shared" si="9"/>
        <v>2480552</v>
      </c>
      <c r="I28" s="368">
        <v>0</v>
      </c>
      <c r="J28" s="369">
        <f t="shared" si="10"/>
        <v>2480552</v>
      </c>
      <c r="K28" s="370">
        <v>2642727</v>
      </c>
      <c r="L28" s="25">
        <f t="shared" si="11"/>
        <v>-162175</v>
      </c>
      <c r="M28" s="26">
        <f t="shared" si="1"/>
        <v>93.9</v>
      </c>
      <c r="P28" s="380"/>
    </row>
    <row r="29" spans="1:16" x14ac:dyDescent="0.15">
      <c r="A29" s="131"/>
      <c r="B29" s="145" t="s">
        <v>41</v>
      </c>
      <c r="C29" s="22">
        <v>1041455</v>
      </c>
      <c r="D29" s="22">
        <v>2473594</v>
      </c>
      <c r="E29" s="22">
        <v>2115740</v>
      </c>
      <c r="F29" s="22">
        <v>1422049</v>
      </c>
      <c r="G29" s="22">
        <v>1600</v>
      </c>
      <c r="H29" s="22">
        <f t="shared" si="9"/>
        <v>7054438</v>
      </c>
      <c r="I29" s="368">
        <v>-9882</v>
      </c>
      <c r="J29" s="369">
        <f t="shared" si="10"/>
        <v>7044556</v>
      </c>
      <c r="K29" s="370">
        <v>7877100</v>
      </c>
      <c r="L29" s="25">
        <f t="shared" si="11"/>
        <v>-832544</v>
      </c>
      <c r="M29" s="26">
        <f t="shared" si="1"/>
        <v>89.4</v>
      </c>
      <c r="P29" s="380"/>
    </row>
    <row r="30" spans="1:16" x14ac:dyDescent="0.15">
      <c r="A30" s="131"/>
      <c r="B30" s="145" t="s">
        <v>40</v>
      </c>
      <c r="C30" s="22">
        <v>300770</v>
      </c>
      <c r="D30" s="22">
        <v>419440</v>
      </c>
      <c r="E30" s="22">
        <v>396681</v>
      </c>
      <c r="F30" s="22">
        <v>417255</v>
      </c>
      <c r="G30" s="22">
        <v>469</v>
      </c>
      <c r="H30" s="22">
        <f t="shared" si="9"/>
        <v>1534615</v>
      </c>
      <c r="I30" s="368">
        <v>0</v>
      </c>
      <c r="J30" s="369">
        <f t="shared" si="10"/>
        <v>1534615</v>
      </c>
      <c r="K30" s="370">
        <v>1586850</v>
      </c>
      <c r="L30" s="25">
        <f t="shared" si="11"/>
        <v>-52235</v>
      </c>
      <c r="M30" s="26">
        <f t="shared" si="1"/>
        <v>96.7</v>
      </c>
      <c r="P30" s="380"/>
    </row>
    <row r="31" spans="1:16" x14ac:dyDescent="0.15">
      <c r="A31" s="131"/>
      <c r="B31" s="145" t="s">
        <v>39</v>
      </c>
      <c r="C31" s="22">
        <v>1619</v>
      </c>
      <c r="D31" s="22">
        <v>25786</v>
      </c>
      <c r="E31" s="22">
        <v>1364</v>
      </c>
      <c r="F31" s="22">
        <v>0</v>
      </c>
      <c r="G31" s="22">
        <v>0</v>
      </c>
      <c r="H31" s="22">
        <f t="shared" si="9"/>
        <v>28769</v>
      </c>
      <c r="I31" s="368">
        <v>0</v>
      </c>
      <c r="J31" s="369">
        <f t="shared" si="10"/>
        <v>28769</v>
      </c>
      <c r="K31" s="370">
        <v>417000</v>
      </c>
      <c r="L31" s="25">
        <f t="shared" si="11"/>
        <v>-388231</v>
      </c>
      <c r="M31" s="26">
        <f t="shared" si="1"/>
        <v>6.9</v>
      </c>
      <c r="P31" s="380"/>
    </row>
    <row r="32" spans="1:16" x14ac:dyDescent="0.15">
      <c r="A32" s="131"/>
      <c r="B32" s="145" t="s">
        <v>38</v>
      </c>
      <c r="C32" s="22">
        <v>188035</v>
      </c>
      <c r="D32" s="22">
        <v>162178</v>
      </c>
      <c r="E32" s="22">
        <v>1273891</v>
      </c>
      <c r="F32" s="22">
        <v>108119</v>
      </c>
      <c r="G32" s="22">
        <v>0</v>
      </c>
      <c r="H32" s="22">
        <f t="shared" si="9"/>
        <v>1732223</v>
      </c>
      <c r="I32" s="368">
        <v>0</v>
      </c>
      <c r="J32" s="369">
        <f t="shared" si="10"/>
        <v>1732223</v>
      </c>
      <c r="K32" s="370">
        <v>1533684</v>
      </c>
      <c r="L32" s="25">
        <f t="shared" si="11"/>
        <v>198539</v>
      </c>
      <c r="M32" s="26">
        <f t="shared" si="1"/>
        <v>112.9</v>
      </c>
      <c r="P32" s="380"/>
    </row>
    <row r="33" spans="1:16" x14ac:dyDescent="0.15">
      <c r="A33" s="131"/>
      <c r="B33" s="145" t="s">
        <v>37</v>
      </c>
      <c r="C33" s="100">
        <v>136480</v>
      </c>
      <c r="D33" s="100">
        <v>89391</v>
      </c>
      <c r="E33" s="100">
        <v>47186</v>
      </c>
      <c r="F33" s="100">
        <v>194769</v>
      </c>
      <c r="G33" s="100">
        <v>52713</v>
      </c>
      <c r="H33" s="100">
        <f t="shared" si="9"/>
        <v>520539</v>
      </c>
      <c r="I33" s="368">
        <v>0</v>
      </c>
      <c r="J33" s="372">
        <f t="shared" si="10"/>
        <v>520539</v>
      </c>
      <c r="K33" s="370">
        <v>1597265</v>
      </c>
      <c r="L33" s="25">
        <f t="shared" si="11"/>
        <v>-1076726</v>
      </c>
      <c r="M33" s="26">
        <f t="shared" si="1"/>
        <v>32.6</v>
      </c>
      <c r="P33" s="380"/>
    </row>
    <row r="34" spans="1:16" x14ac:dyDescent="0.15">
      <c r="A34" s="131"/>
      <c r="B34" s="145" t="s">
        <v>36</v>
      </c>
      <c r="C34" s="22">
        <v>17653</v>
      </c>
      <c r="D34" s="22">
        <v>7200</v>
      </c>
      <c r="E34" s="22">
        <v>0</v>
      </c>
      <c r="F34" s="22">
        <v>42092</v>
      </c>
      <c r="G34" s="22">
        <v>11350</v>
      </c>
      <c r="H34" s="22">
        <f t="shared" si="9"/>
        <v>78295</v>
      </c>
      <c r="I34" s="368">
        <v>0</v>
      </c>
      <c r="J34" s="369">
        <f t="shared" si="10"/>
        <v>78295</v>
      </c>
      <c r="K34" s="370">
        <v>249000</v>
      </c>
      <c r="L34" s="25">
        <f t="shared" si="11"/>
        <v>-170705</v>
      </c>
      <c r="M34" s="26">
        <f t="shared" si="1"/>
        <v>31.4</v>
      </c>
      <c r="P34" s="380"/>
    </row>
    <row r="35" spans="1:16" x14ac:dyDescent="0.15">
      <c r="A35" s="131"/>
      <c r="B35" s="145" t="s">
        <v>98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f t="shared" si="9"/>
        <v>0</v>
      </c>
      <c r="I35" s="368">
        <v>0</v>
      </c>
      <c r="J35" s="369">
        <f t="shared" si="10"/>
        <v>0</v>
      </c>
      <c r="K35" s="370">
        <v>0</v>
      </c>
      <c r="L35" s="25">
        <f t="shared" si="11"/>
        <v>0</v>
      </c>
      <c r="M35" s="26">
        <f t="shared" si="1"/>
        <v>0</v>
      </c>
      <c r="P35" s="380"/>
    </row>
    <row r="36" spans="1:16" x14ac:dyDescent="0.15">
      <c r="A36" s="131"/>
      <c r="B36" s="145" t="s">
        <v>99</v>
      </c>
      <c r="C36" s="100">
        <v>0</v>
      </c>
      <c r="D36" s="100">
        <v>0</v>
      </c>
      <c r="E36" s="100">
        <v>0</v>
      </c>
      <c r="F36" s="100">
        <v>0</v>
      </c>
      <c r="G36" s="100">
        <v>0</v>
      </c>
      <c r="H36" s="100">
        <f t="shared" si="9"/>
        <v>0</v>
      </c>
      <c r="I36" s="368">
        <v>0</v>
      </c>
      <c r="J36" s="372">
        <f t="shared" si="10"/>
        <v>0</v>
      </c>
      <c r="K36" s="370">
        <v>0</v>
      </c>
      <c r="L36" s="25">
        <f t="shared" si="11"/>
        <v>0</v>
      </c>
      <c r="M36" s="26">
        <f t="shared" si="1"/>
        <v>0</v>
      </c>
      <c r="P36" s="380"/>
    </row>
    <row r="37" spans="1:16" x14ac:dyDescent="0.15">
      <c r="A37" s="131"/>
      <c r="B37" s="145" t="s">
        <v>35</v>
      </c>
      <c r="C37" s="22">
        <v>4033</v>
      </c>
      <c r="D37" s="22">
        <v>284467</v>
      </c>
      <c r="E37" s="22">
        <v>3184508</v>
      </c>
      <c r="F37" s="22">
        <v>2130</v>
      </c>
      <c r="G37" s="22">
        <v>7</v>
      </c>
      <c r="H37" s="22">
        <f t="shared" si="9"/>
        <v>3475145</v>
      </c>
      <c r="I37" s="368">
        <v>0</v>
      </c>
      <c r="J37" s="369">
        <f t="shared" si="10"/>
        <v>3475145</v>
      </c>
      <c r="K37" s="370">
        <v>7836000</v>
      </c>
      <c r="L37" s="25">
        <f t="shared" si="11"/>
        <v>-4360855</v>
      </c>
      <c r="M37" s="26">
        <f t="shared" si="1"/>
        <v>44.3</v>
      </c>
      <c r="P37" s="380"/>
    </row>
    <row r="38" spans="1:16" x14ac:dyDescent="0.15">
      <c r="A38" s="131"/>
      <c r="B38" s="145" t="s">
        <v>34</v>
      </c>
      <c r="C38" s="22">
        <v>0</v>
      </c>
      <c r="D38" s="22">
        <v>157510</v>
      </c>
      <c r="E38" s="22">
        <v>717000</v>
      </c>
      <c r="F38" s="22">
        <v>0</v>
      </c>
      <c r="G38" s="22">
        <v>0</v>
      </c>
      <c r="H38" s="22">
        <f t="shared" si="9"/>
        <v>874510</v>
      </c>
      <c r="I38" s="368">
        <v>0</v>
      </c>
      <c r="J38" s="369">
        <f t="shared" si="10"/>
        <v>874510</v>
      </c>
      <c r="K38" s="370">
        <v>876000</v>
      </c>
      <c r="L38" s="25">
        <f t="shared" si="11"/>
        <v>-1490</v>
      </c>
      <c r="M38" s="26">
        <f t="shared" si="1"/>
        <v>99.8</v>
      </c>
      <c r="P38" s="380"/>
    </row>
    <row r="39" spans="1:16" x14ac:dyDescent="0.15">
      <c r="A39" s="131"/>
      <c r="B39" s="146" t="s">
        <v>33</v>
      </c>
      <c r="C39" s="100">
        <v>60010</v>
      </c>
      <c r="D39" s="100">
        <v>103329</v>
      </c>
      <c r="E39" s="100">
        <v>7248</v>
      </c>
      <c r="F39" s="100">
        <v>788243</v>
      </c>
      <c r="G39" s="100">
        <v>734</v>
      </c>
      <c r="H39" s="100">
        <f t="shared" si="9"/>
        <v>959564</v>
      </c>
      <c r="I39" s="368">
        <v>0</v>
      </c>
      <c r="J39" s="372">
        <f t="shared" si="10"/>
        <v>959564</v>
      </c>
      <c r="K39" s="373">
        <v>2525435</v>
      </c>
      <c r="L39" s="103">
        <f t="shared" si="11"/>
        <v>-1565871</v>
      </c>
      <c r="M39" s="104">
        <f t="shared" si="1"/>
        <v>38</v>
      </c>
      <c r="P39" s="380"/>
    </row>
    <row r="40" spans="1:16" x14ac:dyDescent="0.15">
      <c r="A40" s="131"/>
      <c r="B40" s="146" t="s">
        <v>254</v>
      </c>
      <c r="C40" s="100">
        <v>0</v>
      </c>
      <c r="D40" s="100">
        <v>41000</v>
      </c>
      <c r="E40" s="100">
        <v>0</v>
      </c>
      <c r="F40" s="100">
        <v>0</v>
      </c>
      <c r="G40" s="100">
        <v>0</v>
      </c>
      <c r="H40" s="100">
        <f t="shared" si="9"/>
        <v>41000</v>
      </c>
      <c r="I40" s="368">
        <v>0</v>
      </c>
      <c r="J40" s="372">
        <f t="shared" si="10"/>
        <v>41000</v>
      </c>
      <c r="K40" s="373">
        <v>165000</v>
      </c>
      <c r="L40" s="103">
        <f t="shared" si="11"/>
        <v>-124000</v>
      </c>
      <c r="M40" s="104">
        <f t="shared" si="1"/>
        <v>24.8</v>
      </c>
      <c r="P40" s="380"/>
    </row>
    <row r="41" spans="1:16" x14ac:dyDescent="0.15">
      <c r="A41" s="131"/>
      <c r="B41" s="146" t="s">
        <v>32</v>
      </c>
      <c r="C41" s="100">
        <v>126163</v>
      </c>
      <c r="D41" s="100">
        <v>100721</v>
      </c>
      <c r="E41" s="100">
        <v>25765</v>
      </c>
      <c r="F41" s="100">
        <v>42341</v>
      </c>
      <c r="G41" s="100">
        <v>2610</v>
      </c>
      <c r="H41" s="100">
        <f t="shared" si="9"/>
        <v>297600</v>
      </c>
      <c r="I41" s="368">
        <v>0</v>
      </c>
      <c r="J41" s="372">
        <f t="shared" si="10"/>
        <v>297600</v>
      </c>
      <c r="K41" s="373">
        <v>297600</v>
      </c>
      <c r="L41" s="103">
        <f t="shared" si="11"/>
        <v>0</v>
      </c>
      <c r="M41" s="104">
        <f t="shared" si="1"/>
        <v>100</v>
      </c>
      <c r="P41" s="380"/>
    </row>
    <row r="42" spans="1:16" x14ac:dyDescent="0.15">
      <c r="A42" s="131"/>
      <c r="B42" s="146" t="s">
        <v>31</v>
      </c>
      <c r="C42" s="100">
        <v>64505</v>
      </c>
      <c r="D42" s="100">
        <v>43634</v>
      </c>
      <c r="E42" s="100">
        <v>993506</v>
      </c>
      <c r="F42" s="100">
        <v>46040</v>
      </c>
      <c r="G42" s="100">
        <v>0</v>
      </c>
      <c r="H42" s="100">
        <f t="shared" si="9"/>
        <v>1147685</v>
      </c>
      <c r="I42" s="368">
        <v>0</v>
      </c>
      <c r="J42" s="372">
        <f t="shared" si="10"/>
        <v>1147685</v>
      </c>
      <c r="K42" s="373">
        <v>698449</v>
      </c>
      <c r="L42" s="103">
        <f t="shared" si="11"/>
        <v>449236</v>
      </c>
      <c r="M42" s="104">
        <f t="shared" si="1"/>
        <v>164.3</v>
      </c>
      <c r="P42" s="380"/>
    </row>
    <row r="43" spans="1:16" x14ac:dyDescent="0.15">
      <c r="A43" s="131"/>
      <c r="B43" s="138" t="s">
        <v>30</v>
      </c>
      <c r="C43" s="139">
        <f t="shared" ref="C43:K43" si="12">SUM(C23:C42)</f>
        <v>4927106</v>
      </c>
      <c r="D43" s="139">
        <f t="shared" si="12"/>
        <v>7474155</v>
      </c>
      <c r="E43" s="139">
        <f>SUM(E23:E42)</f>
        <v>25841607</v>
      </c>
      <c r="F43" s="139">
        <f t="shared" ref="F43:H43" si="13">SUM(F23:F42)</f>
        <v>4836553</v>
      </c>
      <c r="G43" s="139">
        <f t="shared" si="13"/>
        <v>73324</v>
      </c>
      <c r="H43" s="139">
        <f t="shared" si="13"/>
        <v>43152745</v>
      </c>
      <c r="I43" s="363">
        <f t="shared" si="12"/>
        <v>703968</v>
      </c>
      <c r="J43" s="364">
        <f t="shared" si="12"/>
        <v>43856713</v>
      </c>
      <c r="K43" s="365">
        <f t="shared" si="12"/>
        <v>53289826</v>
      </c>
      <c r="L43" s="142">
        <f t="shared" si="11"/>
        <v>-9433113</v>
      </c>
      <c r="M43" s="143">
        <f t="shared" si="1"/>
        <v>82.3</v>
      </c>
      <c r="P43" s="380"/>
    </row>
    <row r="44" spans="1:16" ht="14.25" thickBot="1" x14ac:dyDescent="0.2">
      <c r="A44" s="131"/>
      <c r="B44" s="151"/>
      <c r="C44" s="34"/>
      <c r="D44" s="34"/>
      <c r="E44" s="34"/>
      <c r="F44" s="34"/>
      <c r="G44" s="34"/>
      <c r="H44" s="34"/>
      <c r="I44" s="323"/>
      <c r="J44" s="374"/>
      <c r="K44" s="375"/>
      <c r="L44" s="37"/>
      <c r="M44" s="38"/>
      <c r="P44" s="380"/>
    </row>
    <row r="45" spans="1:16" ht="15" thickTop="1" thickBot="1" x14ac:dyDescent="0.2">
      <c r="A45" s="131"/>
      <c r="B45" s="152" t="s">
        <v>4</v>
      </c>
      <c r="C45" s="153">
        <f t="shared" ref="C45:K45" si="14">C11+C18+C21+C43</f>
        <v>191993735</v>
      </c>
      <c r="D45" s="153">
        <f t="shared" si="14"/>
        <v>148449609</v>
      </c>
      <c r="E45" s="153">
        <f t="shared" si="14"/>
        <v>67145852</v>
      </c>
      <c r="F45" s="153">
        <f t="shared" si="14"/>
        <v>76321932</v>
      </c>
      <c r="G45" s="153">
        <f t="shared" si="14"/>
        <v>3034144</v>
      </c>
      <c r="H45" s="153">
        <f t="shared" si="14"/>
        <v>486945272</v>
      </c>
      <c r="I45" s="376">
        <f t="shared" si="14"/>
        <v>10625167</v>
      </c>
      <c r="J45" s="377">
        <f t="shared" si="14"/>
        <v>497570439</v>
      </c>
      <c r="K45" s="378">
        <f t="shared" si="14"/>
        <v>514145419</v>
      </c>
      <c r="L45" s="156">
        <f>J45-K45</f>
        <v>-16574980</v>
      </c>
      <c r="M45" s="157">
        <f t="shared" si="1"/>
        <v>96.8</v>
      </c>
      <c r="P45" s="380"/>
    </row>
    <row r="46" spans="1:16" x14ac:dyDescent="0.15">
      <c r="C46" s="8"/>
      <c r="D46" s="8"/>
      <c r="E46" s="8"/>
      <c r="F46" s="8"/>
      <c r="G46" s="8"/>
      <c r="H46" s="8"/>
      <c r="I46" s="8"/>
      <c r="J46" s="8"/>
      <c r="P46" s="380"/>
    </row>
    <row r="47" spans="1:16" x14ac:dyDescent="0.15">
      <c r="C47" s="8"/>
      <c r="D47" s="8"/>
      <c r="E47" s="8"/>
      <c r="F47" s="8"/>
      <c r="G47" s="8"/>
      <c r="H47" s="8"/>
      <c r="I47" s="8"/>
      <c r="J47" s="8"/>
      <c r="P47" s="380"/>
    </row>
    <row r="48" spans="1:16" s="7" customFormat="1" x14ac:dyDescent="0.15">
      <c r="A48" s="4"/>
      <c r="C48" s="8"/>
      <c r="D48" s="8"/>
      <c r="E48" s="8"/>
      <c r="F48" s="8"/>
      <c r="G48" s="8"/>
      <c r="H48" s="8"/>
      <c r="I48" s="8"/>
      <c r="J48" s="8"/>
      <c r="M48" s="10"/>
      <c r="N48" s="129"/>
    </row>
    <row r="49" spans="1:14" s="7" customFormat="1" x14ac:dyDescent="0.15">
      <c r="A49" s="4"/>
      <c r="C49" s="8"/>
      <c r="D49" s="8"/>
      <c r="E49" s="8"/>
      <c r="F49" s="8"/>
      <c r="G49" s="8"/>
      <c r="H49" s="8"/>
      <c r="I49" s="8"/>
      <c r="J49" s="8"/>
      <c r="M49" s="10"/>
      <c r="N49" s="129"/>
    </row>
  </sheetData>
  <mergeCells count="8">
    <mergeCell ref="B7:B9"/>
    <mergeCell ref="C7:J7"/>
    <mergeCell ref="K7:K9"/>
    <mergeCell ref="L7:L9"/>
    <mergeCell ref="M7:M9"/>
    <mergeCell ref="C8:H8"/>
    <mergeCell ref="I8:I9"/>
    <mergeCell ref="J8:J9"/>
  </mergeCells>
  <phoneticPr fontId="1"/>
  <pageMargins left="0.47244094488188981" right="0.31496062992125984" top="0.78740157480314965" bottom="0.59055118110236227" header="0.31496062992125984" footer="0.31496062992125984"/>
  <pageSetup paperSize="9" scale="66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E33"/>
  <sheetViews>
    <sheetView showGridLines="0" zoomScale="75" workbookViewId="0">
      <pane xSplit="2" ySplit="8" topLeftCell="D9" activePane="bottomRight" state="frozen"/>
      <selection activeCell="P28" sqref="P28"/>
      <selection pane="topRight" activeCell="P28" sqref="P28"/>
      <selection pane="bottomLeft" activeCell="P28" sqref="P28"/>
      <selection pane="bottomRight" activeCell="F39" sqref="F39"/>
    </sheetView>
  </sheetViews>
  <sheetFormatPr defaultColWidth="2.75" defaultRowHeight="13.5" x14ac:dyDescent="0.15"/>
  <cols>
    <col min="1" max="1" width="2.75" style="158" customWidth="1"/>
    <col min="2" max="2" width="21" style="242" customWidth="1"/>
    <col min="3" max="4" width="11.75" style="242" customWidth="1"/>
    <col min="5" max="14" width="11.75" style="158" customWidth="1"/>
    <col min="15" max="15" width="13.125" style="243" customWidth="1"/>
    <col min="16" max="255" width="9" style="158" customWidth="1"/>
    <col min="256" max="16384" width="2.75" style="158"/>
  </cols>
  <sheetData>
    <row r="1" spans="1:31" x14ac:dyDescent="0.15">
      <c r="B1" s="158" t="s">
        <v>101</v>
      </c>
      <c r="C1" s="173"/>
      <c r="D1" s="173"/>
      <c r="E1" s="173"/>
      <c r="F1" s="173"/>
      <c r="G1" s="173"/>
      <c r="K1" s="173"/>
      <c r="L1" s="173"/>
      <c r="O1" s="176" t="s">
        <v>57</v>
      </c>
      <c r="P1" s="173"/>
      <c r="Q1" s="173"/>
      <c r="S1" s="173"/>
      <c r="T1" s="173"/>
      <c r="U1" s="173"/>
      <c r="W1" s="173"/>
      <c r="X1" s="173"/>
      <c r="Y1" s="173"/>
      <c r="AB1" s="173"/>
      <c r="AC1" s="173"/>
      <c r="AE1" s="241"/>
    </row>
    <row r="2" spans="1:31" x14ac:dyDescent="0.15">
      <c r="B2" s="158" t="s">
        <v>213</v>
      </c>
      <c r="C2" s="173"/>
      <c r="E2" s="173"/>
      <c r="F2" s="173"/>
      <c r="G2" s="173"/>
      <c r="K2" s="173"/>
      <c r="P2" s="173"/>
      <c r="Q2" s="173"/>
      <c r="S2" s="173"/>
      <c r="T2" s="173"/>
      <c r="U2" s="173"/>
      <c r="W2" s="173"/>
      <c r="X2" s="173"/>
      <c r="Y2" s="173"/>
      <c r="AB2" s="173"/>
      <c r="AC2" s="173"/>
      <c r="AE2" s="241"/>
    </row>
    <row r="3" spans="1:31" x14ac:dyDescent="0.15">
      <c r="B3" s="158"/>
      <c r="C3" s="173"/>
      <c r="D3" s="244"/>
      <c r="E3" s="173"/>
      <c r="F3" s="173"/>
      <c r="G3" s="173"/>
      <c r="K3" s="173"/>
      <c r="L3" s="173"/>
      <c r="M3" s="173"/>
      <c r="O3" s="175">
        <v>44575</v>
      </c>
      <c r="P3" s="173"/>
      <c r="Q3" s="173"/>
      <c r="S3" s="173"/>
      <c r="T3" s="173"/>
      <c r="U3" s="173"/>
      <c r="W3" s="173"/>
      <c r="X3" s="173"/>
      <c r="Y3" s="173"/>
      <c r="AB3" s="173"/>
      <c r="AC3" s="173"/>
      <c r="AE3" s="241"/>
    </row>
    <row r="4" spans="1:31" x14ac:dyDescent="0.15">
      <c r="B4" s="158"/>
      <c r="C4" s="173"/>
      <c r="D4" s="245"/>
      <c r="E4" s="173"/>
      <c r="F4" s="173"/>
      <c r="G4" s="173"/>
      <c r="H4" s="173"/>
      <c r="J4" s="176"/>
      <c r="K4" s="173"/>
      <c r="L4" s="173"/>
      <c r="M4" s="173"/>
      <c r="O4" s="176" t="s">
        <v>58</v>
      </c>
      <c r="P4" s="173"/>
      <c r="Q4" s="173"/>
      <c r="S4" s="173"/>
      <c r="T4" s="173"/>
      <c r="U4" s="173"/>
      <c r="W4" s="173"/>
      <c r="X4" s="173"/>
      <c r="Y4" s="173"/>
      <c r="AB4" s="173"/>
      <c r="AC4" s="173"/>
      <c r="AE4" s="241"/>
    </row>
    <row r="5" spans="1:31" x14ac:dyDescent="0.15">
      <c r="B5" s="158"/>
      <c r="C5" s="173"/>
      <c r="D5" s="245"/>
      <c r="E5" s="173"/>
      <c r="F5" s="173"/>
      <c r="G5" s="173"/>
      <c r="H5" s="173"/>
      <c r="I5" s="173"/>
      <c r="J5" s="176"/>
      <c r="K5" s="173"/>
      <c r="L5" s="173"/>
      <c r="M5" s="173"/>
      <c r="O5" s="246"/>
      <c r="P5" s="173"/>
      <c r="Q5" s="173"/>
      <c r="S5" s="173"/>
      <c r="T5" s="173"/>
      <c r="U5" s="173"/>
      <c r="W5" s="173"/>
      <c r="X5" s="173"/>
      <c r="Y5" s="173"/>
      <c r="AB5" s="173"/>
      <c r="AC5" s="173"/>
      <c r="AE5" s="241"/>
    </row>
    <row r="6" spans="1:31" x14ac:dyDescent="0.15">
      <c r="B6" s="247" t="s">
        <v>214</v>
      </c>
      <c r="C6" s="173"/>
      <c r="D6" s="245"/>
      <c r="E6" s="173"/>
      <c r="F6" s="173"/>
      <c r="G6" s="173"/>
      <c r="H6" s="173"/>
      <c r="I6" s="173"/>
      <c r="J6" s="176"/>
      <c r="K6" s="173"/>
      <c r="L6" s="173"/>
      <c r="M6" s="173"/>
      <c r="O6" s="246"/>
      <c r="P6" s="173"/>
      <c r="Q6" s="173"/>
      <c r="S6" s="173"/>
      <c r="T6" s="173"/>
      <c r="U6" s="173"/>
      <c r="W6" s="173"/>
      <c r="X6" s="173"/>
      <c r="Y6" s="173"/>
      <c r="AB6" s="173"/>
      <c r="AC6" s="173"/>
      <c r="AE6" s="241"/>
    </row>
    <row r="7" spans="1:31" ht="14.25" thickBot="1" x14ac:dyDescent="0.2">
      <c r="B7" s="158"/>
      <c r="C7" s="173"/>
      <c r="D7" s="245"/>
      <c r="E7" s="173"/>
      <c r="F7" s="173"/>
      <c r="G7" s="173"/>
      <c r="H7" s="173"/>
      <c r="I7" s="173"/>
      <c r="J7" s="173"/>
      <c r="K7" s="173"/>
      <c r="L7" s="173"/>
      <c r="M7" s="173"/>
      <c r="O7" s="246"/>
      <c r="P7" s="173"/>
      <c r="Q7" s="173"/>
      <c r="S7" s="173"/>
      <c r="T7" s="173"/>
      <c r="U7" s="173"/>
      <c r="W7" s="173"/>
      <c r="X7" s="173"/>
      <c r="Y7" s="173"/>
      <c r="AB7" s="173"/>
      <c r="AC7" s="173"/>
      <c r="AE7" s="241"/>
    </row>
    <row r="8" spans="1:31" ht="26.25" customHeight="1" thickBot="1" x14ac:dyDescent="0.2">
      <c r="B8" s="319" t="s">
        <v>59</v>
      </c>
      <c r="C8" s="248" t="s">
        <v>191</v>
      </c>
      <c r="D8" s="249" t="s">
        <v>215</v>
      </c>
      <c r="E8" s="250" t="s">
        <v>114</v>
      </c>
      <c r="F8" s="250" t="s">
        <v>194</v>
      </c>
      <c r="G8" s="250" t="s">
        <v>216</v>
      </c>
      <c r="H8" s="250" t="s">
        <v>217</v>
      </c>
      <c r="I8" s="250" t="s">
        <v>218</v>
      </c>
      <c r="J8" s="250" t="s">
        <v>219</v>
      </c>
      <c r="K8" s="250" t="s">
        <v>220</v>
      </c>
      <c r="L8" s="250" t="s">
        <v>221</v>
      </c>
      <c r="M8" s="250" t="s">
        <v>222</v>
      </c>
      <c r="N8" s="249" t="s">
        <v>223</v>
      </c>
      <c r="O8" s="251" t="s">
        <v>66</v>
      </c>
      <c r="P8" s="173"/>
      <c r="Q8" s="173"/>
      <c r="S8" s="173"/>
      <c r="T8" s="173"/>
      <c r="U8" s="173"/>
      <c r="W8" s="173"/>
      <c r="X8" s="173"/>
      <c r="Y8" s="173"/>
      <c r="AB8" s="173"/>
      <c r="AC8" s="173"/>
      <c r="AE8" s="241"/>
    </row>
    <row r="9" spans="1:31" x14ac:dyDescent="0.15">
      <c r="A9" s="170"/>
      <c r="B9" s="252" t="s">
        <v>224</v>
      </c>
      <c r="C9" s="253">
        <v>192826240</v>
      </c>
      <c r="D9" s="254">
        <v>184036781</v>
      </c>
      <c r="E9" s="255">
        <v>196201453</v>
      </c>
      <c r="F9" s="255"/>
      <c r="G9" s="255"/>
      <c r="H9" s="255"/>
      <c r="I9" s="255"/>
      <c r="J9" s="255"/>
      <c r="K9" s="255"/>
      <c r="L9" s="255"/>
      <c r="M9" s="255"/>
      <c r="N9" s="254"/>
      <c r="O9" s="256">
        <f>SUM(C9:N9)</f>
        <v>573064474</v>
      </c>
    </row>
    <row r="10" spans="1:31" x14ac:dyDescent="0.15">
      <c r="A10" s="170"/>
      <c r="B10" s="252" t="s">
        <v>225</v>
      </c>
      <c r="C10" s="253">
        <v>70000</v>
      </c>
      <c r="D10" s="254">
        <v>70000</v>
      </c>
      <c r="E10" s="255">
        <v>70000</v>
      </c>
      <c r="F10" s="255"/>
      <c r="G10" s="255"/>
      <c r="H10" s="255"/>
      <c r="I10" s="255"/>
      <c r="J10" s="255"/>
      <c r="K10" s="255"/>
      <c r="L10" s="255"/>
      <c r="M10" s="255"/>
      <c r="N10" s="254"/>
      <c r="O10" s="257">
        <f>SUM(C10:N10)</f>
        <v>210000</v>
      </c>
    </row>
    <row r="11" spans="1:31" x14ac:dyDescent="0.15">
      <c r="A11" s="159"/>
      <c r="B11" s="258" t="s">
        <v>226</v>
      </c>
      <c r="C11" s="259">
        <v>0</v>
      </c>
      <c r="D11" s="260">
        <v>0</v>
      </c>
      <c r="E11" s="261">
        <v>0</v>
      </c>
      <c r="F11" s="261"/>
      <c r="G11" s="261"/>
      <c r="H11" s="261"/>
      <c r="I11" s="261"/>
      <c r="J11" s="261"/>
      <c r="K11" s="261"/>
      <c r="L11" s="261"/>
      <c r="M11" s="261"/>
      <c r="N11" s="260"/>
      <c r="O11" s="257">
        <f>SUM(C11:N11)</f>
        <v>0</v>
      </c>
    </row>
    <row r="12" spans="1:31" x14ac:dyDescent="0.15">
      <c r="A12" s="159"/>
      <c r="B12" s="262" t="s">
        <v>227</v>
      </c>
      <c r="C12" s="263">
        <v>33665430</v>
      </c>
      <c r="D12" s="264">
        <v>48062661</v>
      </c>
      <c r="E12" s="265">
        <v>59190285</v>
      </c>
      <c r="F12" s="265"/>
      <c r="G12" s="265"/>
      <c r="H12" s="265"/>
      <c r="I12" s="265"/>
      <c r="J12" s="265"/>
      <c r="K12" s="265"/>
      <c r="L12" s="265"/>
      <c r="M12" s="265"/>
      <c r="N12" s="264"/>
      <c r="O12" s="266">
        <f>E12</f>
        <v>59190285</v>
      </c>
    </row>
    <row r="13" spans="1:31" x14ac:dyDescent="0.15">
      <c r="A13" s="159"/>
      <c r="B13" s="267" t="s">
        <v>228</v>
      </c>
      <c r="C13" s="268">
        <v>33009471</v>
      </c>
      <c r="D13" s="269">
        <v>33665430</v>
      </c>
      <c r="E13" s="270">
        <v>48062661</v>
      </c>
      <c r="F13" s="265"/>
      <c r="G13" s="270"/>
      <c r="H13" s="270"/>
      <c r="I13" s="270"/>
      <c r="J13" s="270"/>
      <c r="K13" s="270"/>
      <c r="L13" s="270"/>
      <c r="M13" s="270"/>
      <c r="N13" s="269"/>
      <c r="O13" s="271">
        <f>C13</f>
        <v>33009471</v>
      </c>
    </row>
    <row r="14" spans="1:31" x14ac:dyDescent="0.15">
      <c r="A14" s="159"/>
      <c r="B14" s="272" t="s">
        <v>229</v>
      </c>
      <c r="C14" s="273">
        <f>SUM(C9:C12)-C13</f>
        <v>193552199</v>
      </c>
      <c r="D14" s="274">
        <f>SUM(D9:D12)-D13</f>
        <v>198504012</v>
      </c>
      <c r="E14" s="275">
        <f t="shared" ref="E14:N14" si="0">SUM(E9:E12)-E13</f>
        <v>207399077</v>
      </c>
      <c r="F14" s="275">
        <f t="shared" si="0"/>
        <v>0</v>
      </c>
      <c r="G14" s="275">
        <f t="shared" si="0"/>
        <v>0</v>
      </c>
      <c r="H14" s="275">
        <f t="shared" si="0"/>
        <v>0</v>
      </c>
      <c r="I14" s="275">
        <f t="shared" si="0"/>
        <v>0</v>
      </c>
      <c r="J14" s="275">
        <f t="shared" si="0"/>
        <v>0</v>
      </c>
      <c r="K14" s="275">
        <f t="shared" si="0"/>
        <v>0</v>
      </c>
      <c r="L14" s="275">
        <f t="shared" si="0"/>
        <v>0</v>
      </c>
      <c r="M14" s="275">
        <f t="shared" si="0"/>
        <v>0</v>
      </c>
      <c r="N14" s="274">
        <f t="shared" si="0"/>
        <v>0</v>
      </c>
      <c r="O14" s="276">
        <f>SUM(O9:O12)-O13</f>
        <v>599455288</v>
      </c>
    </row>
    <row r="15" spans="1:31" x14ac:dyDescent="0.15">
      <c r="A15" s="159"/>
      <c r="B15" s="277"/>
      <c r="C15" s="278"/>
      <c r="D15" s="279"/>
      <c r="E15" s="280"/>
      <c r="F15" s="280"/>
      <c r="G15" s="280"/>
      <c r="H15" s="280"/>
      <c r="I15" s="280"/>
      <c r="J15" s="280"/>
      <c r="K15" s="280"/>
      <c r="L15" s="280"/>
      <c r="M15" s="280"/>
      <c r="N15" s="279"/>
      <c r="O15" s="281"/>
    </row>
    <row r="16" spans="1:31" x14ac:dyDescent="0.15">
      <c r="A16" s="159"/>
      <c r="B16" s="258" t="s">
        <v>230</v>
      </c>
      <c r="C16" s="259">
        <v>2586831</v>
      </c>
      <c r="D16" s="260">
        <v>618468</v>
      </c>
      <c r="E16" s="261">
        <v>6468210</v>
      </c>
      <c r="F16" s="261"/>
      <c r="G16" s="261"/>
      <c r="H16" s="261"/>
      <c r="I16" s="261"/>
      <c r="J16" s="261"/>
      <c r="K16" s="261"/>
      <c r="L16" s="261"/>
      <c r="M16" s="261"/>
      <c r="N16" s="260"/>
      <c r="O16" s="257">
        <f>SUM(C16:N16)</f>
        <v>9673509</v>
      </c>
    </row>
    <row r="17" spans="1:15" x14ac:dyDescent="0.15">
      <c r="A17" s="159"/>
      <c r="B17" s="258" t="s">
        <v>75</v>
      </c>
      <c r="C17" s="259">
        <v>0</v>
      </c>
      <c r="D17" s="260">
        <v>0</v>
      </c>
      <c r="E17" s="261">
        <v>0</v>
      </c>
      <c r="F17" s="261"/>
      <c r="G17" s="261"/>
      <c r="H17" s="261"/>
      <c r="I17" s="261"/>
      <c r="J17" s="261"/>
      <c r="K17" s="261"/>
      <c r="L17" s="261"/>
      <c r="M17" s="261"/>
      <c r="N17" s="260"/>
      <c r="O17" s="257">
        <f>SUM(C17:N17)</f>
        <v>0</v>
      </c>
    </row>
    <row r="18" spans="1:15" x14ac:dyDescent="0.15">
      <c r="A18" s="159"/>
      <c r="B18" s="258" t="s">
        <v>231</v>
      </c>
      <c r="C18" s="259">
        <v>162821457</v>
      </c>
      <c r="D18" s="260">
        <v>167677555</v>
      </c>
      <c r="E18" s="261">
        <v>167071427</v>
      </c>
      <c r="F18" s="261"/>
      <c r="G18" s="261"/>
      <c r="H18" s="261"/>
      <c r="I18" s="261"/>
      <c r="J18" s="261"/>
      <c r="K18" s="261"/>
      <c r="L18" s="261"/>
      <c r="M18" s="261"/>
      <c r="N18" s="260"/>
      <c r="O18" s="257">
        <f>SUM(C18:N18)</f>
        <v>497570439</v>
      </c>
    </row>
    <row r="19" spans="1:15" s="159" customFormat="1" x14ac:dyDescent="0.15">
      <c r="B19" s="282" t="s">
        <v>232</v>
      </c>
      <c r="C19" s="283">
        <v>-66352</v>
      </c>
      <c r="D19" s="284">
        <v>0</v>
      </c>
      <c r="E19" s="285">
        <v>830000</v>
      </c>
      <c r="F19" s="285"/>
      <c r="G19" s="285"/>
      <c r="H19" s="285"/>
      <c r="I19" s="285"/>
      <c r="J19" s="285"/>
      <c r="K19" s="285"/>
      <c r="L19" s="285"/>
      <c r="M19" s="285"/>
      <c r="N19" s="284"/>
      <c r="O19" s="286">
        <f>SUM(C19:N19)</f>
        <v>763648</v>
      </c>
    </row>
    <row r="20" spans="1:15" s="159" customFormat="1" x14ac:dyDescent="0.15">
      <c r="B20" s="287" t="s">
        <v>233</v>
      </c>
      <c r="C20" s="288">
        <v>0</v>
      </c>
      <c r="D20" s="289">
        <v>0</v>
      </c>
      <c r="E20" s="290">
        <v>0</v>
      </c>
      <c r="F20" s="290"/>
      <c r="G20" s="290"/>
      <c r="H20" s="290"/>
      <c r="I20" s="290"/>
      <c r="J20" s="290"/>
      <c r="K20" s="290"/>
      <c r="L20" s="290"/>
      <c r="M20" s="290"/>
      <c r="N20" s="289"/>
      <c r="O20" s="291">
        <f>SUM(C20:N20)</f>
        <v>0</v>
      </c>
    </row>
    <row r="21" spans="1:15" x14ac:dyDescent="0.15">
      <c r="B21" s="292" t="s">
        <v>234</v>
      </c>
      <c r="C21" s="293">
        <f>C16+C17+C18-C19-C20</f>
        <v>165474640</v>
      </c>
      <c r="D21" s="294">
        <f t="shared" ref="D21:N21" si="1">D16+D17+D18-D19-D20</f>
        <v>168296023</v>
      </c>
      <c r="E21" s="294">
        <f>E16+E17+E18-E19-E20</f>
        <v>172709637</v>
      </c>
      <c r="F21" s="294">
        <f>F16+F17+F18-F19-F20</f>
        <v>0</v>
      </c>
      <c r="G21" s="294">
        <f t="shared" si="1"/>
        <v>0</v>
      </c>
      <c r="H21" s="294">
        <f t="shared" si="1"/>
        <v>0</v>
      </c>
      <c r="I21" s="294">
        <f t="shared" si="1"/>
        <v>0</v>
      </c>
      <c r="J21" s="294">
        <f t="shared" si="1"/>
        <v>0</v>
      </c>
      <c r="K21" s="294">
        <f t="shared" si="1"/>
        <v>0</v>
      </c>
      <c r="L21" s="294">
        <f t="shared" si="1"/>
        <v>0</v>
      </c>
      <c r="M21" s="294">
        <f t="shared" si="1"/>
        <v>0</v>
      </c>
      <c r="N21" s="294">
        <f t="shared" si="1"/>
        <v>0</v>
      </c>
      <c r="O21" s="295">
        <f>O16+O17+O18-O19-O20</f>
        <v>506480300</v>
      </c>
    </row>
    <row r="22" spans="1:15" ht="14.25" thickBot="1" x14ac:dyDescent="0.2">
      <c r="B22" s="277"/>
      <c r="C22" s="278"/>
      <c r="D22" s="279"/>
      <c r="E22" s="280"/>
      <c r="F22" s="280"/>
      <c r="G22" s="280"/>
      <c r="H22" s="280"/>
      <c r="I22" s="280"/>
      <c r="J22" s="280"/>
      <c r="K22" s="280"/>
      <c r="L22" s="280"/>
      <c r="M22" s="280"/>
      <c r="N22" s="279"/>
      <c r="O22" s="281"/>
    </row>
    <row r="23" spans="1:15" ht="15" thickTop="1" thickBot="1" x14ac:dyDescent="0.2">
      <c r="B23" s="296" t="s">
        <v>235</v>
      </c>
      <c r="C23" s="297">
        <f t="shared" ref="C23:O23" si="2">C14-C21</f>
        <v>28077559</v>
      </c>
      <c r="D23" s="298">
        <f>D14-D21</f>
        <v>30207989</v>
      </c>
      <c r="E23" s="299">
        <f t="shared" si="2"/>
        <v>34689440</v>
      </c>
      <c r="F23" s="299">
        <f t="shared" si="2"/>
        <v>0</v>
      </c>
      <c r="G23" s="299">
        <f t="shared" si="2"/>
        <v>0</v>
      </c>
      <c r="H23" s="299">
        <f t="shared" si="2"/>
        <v>0</v>
      </c>
      <c r="I23" s="299">
        <f t="shared" si="2"/>
        <v>0</v>
      </c>
      <c r="J23" s="299">
        <f t="shared" si="2"/>
        <v>0</v>
      </c>
      <c r="K23" s="299">
        <f t="shared" si="2"/>
        <v>0</v>
      </c>
      <c r="L23" s="299">
        <f t="shared" si="2"/>
        <v>0</v>
      </c>
      <c r="M23" s="299">
        <f t="shared" si="2"/>
        <v>0</v>
      </c>
      <c r="N23" s="298">
        <f t="shared" si="2"/>
        <v>0</v>
      </c>
      <c r="O23" s="300">
        <f t="shared" si="2"/>
        <v>92974988</v>
      </c>
    </row>
    <row r="24" spans="1:15" ht="14.25" thickTop="1" x14ac:dyDescent="0.15">
      <c r="B24" s="277"/>
      <c r="C24" s="278"/>
      <c r="D24" s="279"/>
      <c r="E24" s="280"/>
      <c r="F24" s="280"/>
      <c r="G24" s="280"/>
      <c r="H24" s="280"/>
      <c r="I24" s="280"/>
      <c r="J24" s="280"/>
      <c r="K24" s="280"/>
      <c r="L24" s="280"/>
      <c r="M24" s="280"/>
      <c r="N24" s="279"/>
      <c r="O24" s="281"/>
    </row>
    <row r="25" spans="1:15" x14ac:dyDescent="0.15">
      <c r="B25" s="301" t="s">
        <v>23</v>
      </c>
      <c r="C25" s="302">
        <v>19725820</v>
      </c>
      <c r="D25" s="303">
        <v>21118909</v>
      </c>
      <c r="E25" s="304">
        <v>17195455</v>
      </c>
      <c r="F25" s="304"/>
      <c r="G25" s="304"/>
      <c r="H25" s="304"/>
      <c r="I25" s="304"/>
      <c r="J25" s="304"/>
      <c r="K25" s="304"/>
      <c r="L25" s="304"/>
      <c r="M25" s="304"/>
      <c r="N25" s="303"/>
      <c r="O25" s="305">
        <f>SUM(C25:N25)</f>
        <v>58040184</v>
      </c>
    </row>
    <row r="26" spans="1:15" ht="14.25" thickBot="1" x14ac:dyDescent="0.2">
      <c r="B26" s="455"/>
      <c r="C26" s="306"/>
      <c r="D26" s="456"/>
      <c r="E26" s="307"/>
      <c r="F26" s="307"/>
      <c r="G26" s="307"/>
      <c r="H26" s="307"/>
      <c r="I26" s="307"/>
      <c r="J26" s="307"/>
      <c r="K26" s="307"/>
      <c r="L26" s="307"/>
      <c r="M26" s="307"/>
      <c r="N26" s="456"/>
      <c r="O26" s="308"/>
    </row>
    <row r="27" spans="1:15" ht="15" thickTop="1" thickBot="1" x14ac:dyDescent="0.2">
      <c r="B27" s="296" t="s">
        <v>236</v>
      </c>
      <c r="C27" s="297">
        <f t="shared" ref="C27:O27" si="3">C23-C25</f>
        <v>8351739</v>
      </c>
      <c r="D27" s="298">
        <f t="shared" si="3"/>
        <v>9089080</v>
      </c>
      <c r="E27" s="299">
        <f t="shared" si="3"/>
        <v>17493985</v>
      </c>
      <c r="F27" s="299">
        <f t="shared" si="3"/>
        <v>0</v>
      </c>
      <c r="G27" s="299">
        <f t="shared" si="3"/>
        <v>0</v>
      </c>
      <c r="H27" s="299">
        <f t="shared" si="3"/>
        <v>0</v>
      </c>
      <c r="I27" s="299">
        <f t="shared" si="3"/>
        <v>0</v>
      </c>
      <c r="J27" s="299">
        <f t="shared" si="3"/>
        <v>0</v>
      </c>
      <c r="K27" s="299">
        <f t="shared" si="3"/>
        <v>0</v>
      </c>
      <c r="L27" s="299">
        <f t="shared" si="3"/>
        <v>0</v>
      </c>
      <c r="M27" s="299">
        <f t="shared" si="3"/>
        <v>0</v>
      </c>
      <c r="N27" s="298">
        <f t="shared" si="3"/>
        <v>0</v>
      </c>
      <c r="O27" s="300">
        <f t="shared" si="3"/>
        <v>34934804</v>
      </c>
    </row>
    <row r="28" spans="1:15" ht="14.25" thickTop="1" x14ac:dyDescent="0.15">
      <c r="B28" s="309"/>
      <c r="C28" s="310"/>
      <c r="D28" s="311"/>
      <c r="E28" s="312"/>
      <c r="F28" s="312"/>
      <c r="G28" s="312"/>
      <c r="H28" s="312"/>
      <c r="I28" s="312"/>
      <c r="J28" s="312"/>
      <c r="K28" s="312"/>
      <c r="L28" s="312"/>
      <c r="M28" s="312"/>
      <c r="N28" s="311"/>
      <c r="O28" s="313"/>
    </row>
    <row r="29" spans="1:15" x14ac:dyDescent="0.15">
      <c r="B29" s="301" t="s">
        <v>237</v>
      </c>
      <c r="C29" s="302">
        <v>11381</v>
      </c>
      <c r="D29" s="303">
        <v>11111</v>
      </c>
      <c r="E29" s="304">
        <v>11127</v>
      </c>
      <c r="F29" s="304"/>
      <c r="G29" s="304"/>
      <c r="H29" s="304"/>
      <c r="I29" s="304"/>
      <c r="J29" s="304"/>
      <c r="K29" s="304"/>
      <c r="L29" s="304"/>
      <c r="M29" s="304"/>
      <c r="N29" s="303"/>
      <c r="O29" s="305">
        <f>SUM(C29:N29)</f>
        <v>33619</v>
      </c>
    </row>
    <row r="30" spans="1:15" x14ac:dyDescent="0.15">
      <c r="B30" s="301"/>
      <c r="C30" s="302"/>
      <c r="D30" s="303"/>
      <c r="E30" s="304"/>
      <c r="F30" s="304"/>
      <c r="G30" s="304"/>
      <c r="H30" s="304"/>
      <c r="I30" s="304"/>
      <c r="J30" s="304"/>
      <c r="K30" s="304"/>
      <c r="L30" s="304"/>
      <c r="M30" s="304"/>
      <c r="N30" s="303"/>
      <c r="O30" s="305"/>
    </row>
    <row r="31" spans="1:15" x14ac:dyDescent="0.15">
      <c r="B31" s="301" t="s">
        <v>238</v>
      </c>
      <c r="C31" s="302">
        <v>0</v>
      </c>
      <c r="D31" s="303">
        <v>122702</v>
      </c>
      <c r="E31" s="304">
        <v>0</v>
      </c>
      <c r="F31" s="304"/>
      <c r="G31" s="304"/>
      <c r="H31" s="304"/>
      <c r="I31" s="304"/>
      <c r="J31" s="304"/>
      <c r="K31" s="304"/>
      <c r="L31" s="304"/>
      <c r="M31" s="304"/>
      <c r="N31" s="303"/>
      <c r="O31" s="305">
        <f>SUM(C31:N31)</f>
        <v>122702</v>
      </c>
    </row>
    <row r="32" spans="1:15" ht="14.25" thickBot="1" x14ac:dyDescent="0.2">
      <c r="B32" s="455"/>
      <c r="C32" s="306"/>
      <c r="D32" s="456"/>
      <c r="E32" s="307"/>
      <c r="F32" s="307"/>
      <c r="G32" s="307"/>
      <c r="H32" s="307"/>
      <c r="I32" s="307"/>
      <c r="J32" s="307"/>
      <c r="K32" s="307"/>
      <c r="L32" s="307"/>
      <c r="M32" s="307"/>
      <c r="N32" s="456"/>
      <c r="O32" s="308"/>
    </row>
    <row r="33" spans="2:15" ht="15" thickTop="1" thickBot="1" x14ac:dyDescent="0.2">
      <c r="B33" s="457" t="s">
        <v>239</v>
      </c>
      <c r="C33" s="458">
        <f t="shared" ref="C33:O33" si="4">C27+C29-C31</f>
        <v>8363120</v>
      </c>
      <c r="D33" s="459">
        <f>D27+D29-D31</f>
        <v>8977489</v>
      </c>
      <c r="E33" s="460">
        <f t="shared" si="4"/>
        <v>17505112</v>
      </c>
      <c r="F33" s="460">
        <f t="shared" si="4"/>
        <v>0</v>
      </c>
      <c r="G33" s="460">
        <f t="shared" si="4"/>
        <v>0</v>
      </c>
      <c r="H33" s="460">
        <f t="shared" si="4"/>
        <v>0</v>
      </c>
      <c r="I33" s="460">
        <f t="shared" si="4"/>
        <v>0</v>
      </c>
      <c r="J33" s="460">
        <f t="shared" si="4"/>
        <v>0</v>
      </c>
      <c r="K33" s="460">
        <f t="shared" si="4"/>
        <v>0</v>
      </c>
      <c r="L33" s="460">
        <f t="shared" si="4"/>
        <v>0</v>
      </c>
      <c r="M33" s="460">
        <f t="shared" si="4"/>
        <v>0</v>
      </c>
      <c r="N33" s="459">
        <f t="shared" si="4"/>
        <v>0</v>
      </c>
      <c r="O33" s="461">
        <f t="shared" si="4"/>
        <v>34845721</v>
      </c>
    </row>
  </sheetData>
  <phoneticPr fontId="1"/>
  <pageMargins left="0.70866141732283472" right="0.70866141732283472" top="0.59055118110236227" bottom="0.59055118110236227" header="0.31496062992125984" footer="0.31496062992125984"/>
  <pageSetup paperSize="9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3">
    <pageSetUpPr fitToPage="1"/>
  </sheetPr>
  <dimension ref="A1:N49"/>
  <sheetViews>
    <sheetView showGridLines="0" zoomScale="75" zoomScaleNormal="75" workbookViewId="0">
      <selection activeCell="B6" sqref="B6"/>
    </sheetView>
  </sheetViews>
  <sheetFormatPr defaultColWidth="11.5" defaultRowHeight="13.5" x14ac:dyDescent="0.15"/>
  <cols>
    <col min="1" max="1" width="2.75" style="4" customWidth="1"/>
    <col min="2" max="2" width="21.125" style="7" customWidth="1"/>
    <col min="3" max="9" width="11.5" style="7" customWidth="1"/>
    <col min="10" max="11" width="11.75" style="7" customWidth="1"/>
    <col min="12" max="12" width="11.375" style="7" customWidth="1"/>
    <col min="13" max="13" width="7.5" style="10" customWidth="1"/>
    <col min="14" max="248" width="9" style="129" customWidth="1"/>
    <col min="249" max="249" width="2.75" style="129" customWidth="1"/>
    <col min="250" max="250" width="21.125" style="129" customWidth="1"/>
    <col min="251" max="16384" width="11.5" style="129"/>
  </cols>
  <sheetData>
    <row r="1" spans="1:14" s="4" customFormat="1" x14ac:dyDescent="0.15">
      <c r="B1" s="1" t="s">
        <v>101</v>
      </c>
      <c r="C1" s="2"/>
      <c r="D1" s="2"/>
      <c r="E1" s="2"/>
      <c r="F1" s="2"/>
      <c r="G1" s="2"/>
      <c r="H1" s="2"/>
      <c r="I1" s="2"/>
      <c r="J1" s="2"/>
      <c r="K1" s="2"/>
      <c r="L1" s="2"/>
      <c r="M1" s="3" t="s">
        <v>103</v>
      </c>
    </row>
    <row r="2" spans="1:14" s="4" customFormat="1" x14ac:dyDescent="0.15">
      <c r="B2" s="1" t="s">
        <v>102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4" s="4" customFormat="1" x14ac:dyDescent="0.15">
      <c r="C3" s="2"/>
      <c r="D3" s="2"/>
      <c r="E3" s="2"/>
      <c r="F3" s="2"/>
      <c r="G3" s="2"/>
      <c r="H3" s="2"/>
      <c r="I3" s="2"/>
      <c r="J3" s="2"/>
      <c r="K3" s="2"/>
      <c r="L3" s="5"/>
      <c r="M3" s="6" t="s">
        <v>258</v>
      </c>
    </row>
    <row r="4" spans="1:14" s="4" customFormat="1" x14ac:dyDescent="0.15">
      <c r="C4" s="2"/>
      <c r="D4" s="2"/>
      <c r="E4" s="2"/>
      <c r="F4" s="2"/>
      <c r="G4" s="2"/>
      <c r="H4" s="2"/>
      <c r="I4" s="2"/>
      <c r="J4" s="2"/>
      <c r="K4" s="2"/>
      <c r="L4" s="2"/>
      <c r="M4" s="3" t="s">
        <v>104</v>
      </c>
    </row>
    <row r="5" spans="1:14" x14ac:dyDescent="0.15">
      <c r="C5" s="8"/>
      <c r="D5" s="8"/>
      <c r="E5" s="8"/>
      <c r="F5" s="8"/>
      <c r="G5" s="8"/>
      <c r="H5" s="8"/>
      <c r="I5" s="8"/>
      <c r="J5" s="9"/>
    </row>
    <row r="6" spans="1:14" ht="14.25" thickBot="1" x14ac:dyDescent="0.2">
      <c r="C6" s="11"/>
      <c r="D6" s="11"/>
      <c r="E6" s="11"/>
      <c r="F6" s="11"/>
      <c r="G6" s="11"/>
      <c r="H6" s="11"/>
      <c r="I6" s="11"/>
      <c r="J6" s="11"/>
    </row>
    <row r="7" spans="1:14" ht="14.25" thickBot="1" x14ac:dyDescent="0.2">
      <c r="B7" s="405" t="s">
        <v>59</v>
      </c>
      <c r="C7" s="407" t="s">
        <v>94</v>
      </c>
      <c r="D7" s="408"/>
      <c r="E7" s="408"/>
      <c r="F7" s="408"/>
      <c r="G7" s="408"/>
      <c r="H7" s="408"/>
      <c r="I7" s="408"/>
      <c r="J7" s="409"/>
      <c r="K7" s="387" t="s">
        <v>61</v>
      </c>
      <c r="L7" s="390" t="s">
        <v>62</v>
      </c>
      <c r="M7" s="393" t="s">
        <v>63</v>
      </c>
    </row>
    <row r="8" spans="1:14" ht="21" customHeight="1" x14ac:dyDescent="0.15">
      <c r="B8" s="406"/>
      <c r="C8" s="396" t="s">
        <v>64</v>
      </c>
      <c r="D8" s="398" t="s">
        <v>65</v>
      </c>
      <c r="E8" s="399"/>
      <c r="F8" s="399"/>
      <c r="G8" s="399"/>
      <c r="H8" s="400"/>
      <c r="I8" s="401" t="s">
        <v>0</v>
      </c>
      <c r="J8" s="403" t="s">
        <v>66</v>
      </c>
      <c r="K8" s="410"/>
      <c r="L8" s="391"/>
      <c r="M8" s="394"/>
    </row>
    <row r="9" spans="1:14" s="130" customFormat="1" ht="21" customHeight="1" thickBot="1" x14ac:dyDescent="0.2">
      <c r="A9" s="4"/>
      <c r="B9" s="383"/>
      <c r="C9" s="397"/>
      <c r="D9" s="12" t="s">
        <v>67</v>
      </c>
      <c r="E9" s="12" t="s">
        <v>68</v>
      </c>
      <c r="F9" s="12" t="s">
        <v>69</v>
      </c>
      <c r="G9" s="12" t="s">
        <v>70</v>
      </c>
      <c r="H9" s="13" t="s">
        <v>71</v>
      </c>
      <c r="I9" s="402"/>
      <c r="J9" s="404"/>
      <c r="K9" s="411"/>
      <c r="L9" s="392"/>
      <c r="M9" s="395"/>
    </row>
    <row r="10" spans="1:14" x14ac:dyDescent="0.15">
      <c r="A10" s="131"/>
      <c r="B10" s="132" t="s">
        <v>54</v>
      </c>
      <c r="C10" s="133">
        <v>0</v>
      </c>
      <c r="D10" s="133">
        <v>0</v>
      </c>
      <c r="E10" s="133">
        <v>217850</v>
      </c>
      <c r="F10" s="133">
        <v>0</v>
      </c>
      <c r="G10" s="133">
        <v>130200</v>
      </c>
      <c r="H10" s="133">
        <f>SUBTOTAL(9,D10:G10)</f>
        <v>348050</v>
      </c>
      <c r="I10" s="134">
        <v>0</v>
      </c>
      <c r="J10" s="135">
        <f>SUBTOTAL(9,C10:I10)</f>
        <v>348050</v>
      </c>
      <c r="K10" s="136">
        <v>130200</v>
      </c>
      <c r="L10" s="136">
        <f>J10-K10</f>
        <v>217850</v>
      </c>
      <c r="M10" s="137">
        <f>IF(K10=0,0,ROUND(J10/K10%,1))</f>
        <v>267.3</v>
      </c>
      <c r="N10" s="7"/>
    </row>
    <row r="11" spans="1:14" x14ac:dyDescent="0.15">
      <c r="A11" s="131"/>
      <c r="B11" s="138" t="s">
        <v>53</v>
      </c>
      <c r="C11" s="139">
        <f t="shared" ref="C11:K11" si="0">SUM(C10:C10)</f>
        <v>0</v>
      </c>
      <c r="D11" s="139">
        <f t="shared" si="0"/>
        <v>0</v>
      </c>
      <c r="E11" s="139">
        <f t="shared" si="0"/>
        <v>217850</v>
      </c>
      <c r="F11" s="139">
        <f t="shared" si="0"/>
        <v>0</v>
      </c>
      <c r="G11" s="139">
        <f t="shared" si="0"/>
        <v>130200</v>
      </c>
      <c r="H11" s="139">
        <f t="shared" si="0"/>
        <v>348050</v>
      </c>
      <c r="I11" s="140">
        <f t="shared" si="0"/>
        <v>0</v>
      </c>
      <c r="J11" s="141">
        <f t="shared" si="0"/>
        <v>348050</v>
      </c>
      <c r="K11" s="142">
        <f t="shared" si="0"/>
        <v>130200</v>
      </c>
      <c r="L11" s="142">
        <f>J11-K11</f>
        <v>217850</v>
      </c>
      <c r="M11" s="143">
        <f>IF(K11=0,0,ROUND(J11/K11%,1))</f>
        <v>267.3</v>
      </c>
      <c r="N11" s="7"/>
    </row>
    <row r="12" spans="1:14" x14ac:dyDescent="0.15">
      <c r="A12" s="131"/>
      <c r="B12" s="144"/>
      <c r="C12" s="18"/>
      <c r="D12" s="18"/>
      <c r="E12" s="18"/>
      <c r="F12" s="18"/>
      <c r="G12" s="18"/>
      <c r="H12" s="18"/>
      <c r="I12" s="16"/>
      <c r="J12" s="17"/>
      <c r="K12" s="19"/>
      <c r="L12" s="19"/>
      <c r="M12" s="20"/>
      <c r="N12" s="7"/>
    </row>
    <row r="13" spans="1:14" x14ac:dyDescent="0.15">
      <c r="A13" s="131"/>
      <c r="B13" s="145" t="s">
        <v>52</v>
      </c>
      <c r="C13" s="22">
        <v>0</v>
      </c>
      <c r="D13" s="22">
        <v>33434423</v>
      </c>
      <c r="E13" s="22">
        <v>20336695</v>
      </c>
      <c r="F13" s="22">
        <v>16844078</v>
      </c>
      <c r="G13" s="22">
        <v>6373991</v>
      </c>
      <c r="H13" s="22">
        <f>SUBTOTAL(9,D13:G13)</f>
        <v>76989187</v>
      </c>
      <c r="I13" s="23">
        <v>1532734</v>
      </c>
      <c r="J13" s="24">
        <f>SUBTOTAL(9,C13:I13)</f>
        <v>78521921</v>
      </c>
      <c r="K13" s="25">
        <v>77738730</v>
      </c>
      <c r="L13" s="25">
        <f t="shared" ref="L13:L18" si="1">J13-K13</f>
        <v>783191</v>
      </c>
      <c r="M13" s="26">
        <f t="shared" ref="M13:M18" si="2">IF(K13=0,0,ROUND(J13/K13%,1))</f>
        <v>101</v>
      </c>
      <c r="N13" s="7"/>
    </row>
    <row r="14" spans="1:14" x14ac:dyDescent="0.15">
      <c r="A14" s="131"/>
      <c r="B14" s="145" t="s">
        <v>51</v>
      </c>
      <c r="C14" s="22">
        <v>0</v>
      </c>
      <c r="D14" s="22">
        <v>8851612</v>
      </c>
      <c r="E14" s="22">
        <v>5761969</v>
      </c>
      <c r="F14" s="22">
        <v>4982431</v>
      </c>
      <c r="G14" s="22">
        <v>1771681</v>
      </c>
      <c r="H14" s="22">
        <f>SUBTOTAL(9,D14:G14)</f>
        <v>21367693</v>
      </c>
      <c r="I14" s="23">
        <v>604939</v>
      </c>
      <c r="J14" s="24">
        <f>SUBTOTAL(9,C14:I14)</f>
        <v>21972632</v>
      </c>
      <c r="K14" s="25">
        <v>21239942</v>
      </c>
      <c r="L14" s="25">
        <f t="shared" si="1"/>
        <v>732690</v>
      </c>
      <c r="M14" s="26">
        <f t="shared" si="2"/>
        <v>103.4</v>
      </c>
      <c r="N14" s="7"/>
    </row>
    <row r="15" spans="1:14" x14ac:dyDescent="0.15">
      <c r="A15" s="131"/>
      <c r="B15" s="145" t="s">
        <v>50</v>
      </c>
      <c r="C15" s="22">
        <v>0</v>
      </c>
      <c r="D15" s="22">
        <v>6149805</v>
      </c>
      <c r="E15" s="22">
        <v>3827103</v>
      </c>
      <c r="F15" s="22">
        <v>3168969</v>
      </c>
      <c r="G15" s="22">
        <v>1195580</v>
      </c>
      <c r="H15" s="22">
        <f>SUBTOTAL(9,D15:G15)</f>
        <v>14341457</v>
      </c>
      <c r="I15" s="23">
        <v>279620</v>
      </c>
      <c r="J15" s="24">
        <f>SUBTOTAL(9,C15:I15)</f>
        <v>14621077</v>
      </c>
      <c r="K15" s="25">
        <v>14836007</v>
      </c>
      <c r="L15" s="25">
        <f t="shared" si="1"/>
        <v>-214930</v>
      </c>
      <c r="M15" s="26">
        <f t="shared" si="2"/>
        <v>98.6</v>
      </c>
      <c r="N15" s="7"/>
    </row>
    <row r="16" spans="1:14" x14ac:dyDescent="0.15">
      <c r="A16" s="131"/>
      <c r="B16" s="146" t="s">
        <v>49</v>
      </c>
      <c r="C16" s="100">
        <v>0</v>
      </c>
      <c r="D16" s="100">
        <v>32996</v>
      </c>
      <c r="E16" s="100">
        <v>18965</v>
      </c>
      <c r="F16" s="100">
        <v>15575</v>
      </c>
      <c r="G16" s="100">
        <v>4943</v>
      </c>
      <c r="H16" s="100">
        <f>SUBTOTAL(9,D16:G16)</f>
        <v>72479</v>
      </c>
      <c r="I16" s="101">
        <v>537</v>
      </c>
      <c r="J16" s="102">
        <f>SUBTOTAL(9,C16:I16)</f>
        <v>73016</v>
      </c>
      <c r="K16" s="103">
        <v>184800</v>
      </c>
      <c r="L16" s="103">
        <f t="shared" si="1"/>
        <v>-111784</v>
      </c>
      <c r="M16" s="104">
        <f t="shared" si="2"/>
        <v>39.5</v>
      </c>
      <c r="N16" s="7"/>
    </row>
    <row r="17" spans="1:14" x14ac:dyDescent="0.15">
      <c r="A17" s="131"/>
      <c r="B17" s="147" t="s">
        <v>95</v>
      </c>
      <c r="C17" s="100">
        <v>0</v>
      </c>
      <c r="D17" s="100">
        <v>0</v>
      </c>
      <c r="E17" s="100">
        <v>0</v>
      </c>
      <c r="F17" s="100">
        <v>0</v>
      </c>
      <c r="G17" s="100">
        <v>0</v>
      </c>
      <c r="H17" s="100">
        <f>SUBTOTAL(9,D17:G17)</f>
        <v>0</v>
      </c>
      <c r="I17" s="101">
        <v>3160332</v>
      </c>
      <c r="J17" s="102">
        <f>SUBTOTAL(9,C17:I17)</f>
        <v>3160332</v>
      </c>
      <c r="K17" s="103">
        <v>3160332</v>
      </c>
      <c r="L17" s="103">
        <f t="shared" si="1"/>
        <v>0</v>
      </c>
      <c r="M17" s="104">
        <f t="shared" si="2"/>
        <v>100</v>
      </c>
      <c r="N17" s="7"/>
    </row>
    <row r="18" spans="1:14" x14ac:dyDescent="0.15">
      <c r="A18" s="131"/>
      <c r="B18" s="148" t="s">
        <v>96</v>
      </c>
      <c r="C18" s="139">
        <f t="shared" ref="C18:K18" si="3">SUM(C13:C17)</f>
        <v>0</v>
      </c>
      <c r="D18" s="139">
        <f t="shared" si="3"/>
        <v>48468836</v>
      </c>
      <c r="E18" s="139">
        <f t="shared" si="3"/>
        <v>29944732</v>
      </c>
      <c r="F18" s="139">
        <f t="shared" si="3"/>
        <v>25011053</v>
      </c>
      <c r="G18" s="139">
        <f t="shared" si="3"/>
        <v>9346195</v>
      </c>
      <c r="H18" s="139">
        <f t="shared" si="3"/>
        <v>112770816</v>
      </c>
      <c r="I18" s="140">
        <f t="shared" si="3"/>
        <v>5578162</v>
      </c>
      <c r="J18" s="141">
        <f t="shared" si="3"/>
        <v>118348978</v>
      </c>
      <c r="K18" s="142">
        <f t="shared" si="3"/>
        <v>117159811</v>
      </c>
      <c r="L18" s="142">
        <f t="shared" si="1"/>
        <v>1189167</v>
      </c>
      <c r="M18" s="143">
        <f t="shared" si="2"/>
        <v>101</v>
      </c>
      <c r="N18" s="7"/>
    </row>
    <row r="19" spans="1:14" x14ac:dyDescent="0.15">
      <c r="A19" s="131"/>
      <c r="B19" s="144"/>
      <c r="C19" s="18"/>
      <c r="D19" s="18"/>
      <c r="E19" s="18"/>
      <c r="F19" s="18"/>
      <c r="G19" s="18"/>
      <c r="H19" s="18"/>
      <c r="I19" s="16"/>
      <c r="J19" s="17"/>
      <c r="K19" s="19"/>
      <c r="L19" s="19"/>
      <c r="M19" s="20"/>
      <c r="N19" s="7"/>
    </row>
    <row r="20" spans="1:14" x14ac:dyDescent="0.15">
      <c r="A20" s="131"/>
      <c r="B20" s="145" t="s">
        <v>48</v>
      </c>
      <c r="C20" s="22">
        <v>0</v>
      </c>
      <c r="D20" s="22">
        <v>12528424</v>
      </c>
      <c r="E20" s="22">
        <v>7280000</v>
      </c>
      <c r="F20" s="22">
        <v>5179050</v>
      </c>
      <c r="G20" s="22">
        <v>8460187</v>
      </c>
      <c r="H20" s="22">
        <f>SUBTOTAL(9,D20:G20)</f>
        <v>33447661</v>
      </c>
      <c r="I20" s="23">
        <v>267121</v>
      </c>
      <c r="J20" s="24">
        <f>SUBTOTAL(9,C20:I20)</f>
        <v>33714782</v>
      </c>
      <c r="K20" s="25">
        <v>38428506</v>
      </c>
      <c r="L20" s="25">
        <f>J20-K20</f>
        <v>-4713724</v>
      </c>
      <c r="M20" s="26">
        <f>IF(K20=0,0,ROUND(J20/K20%,1))</f>
        <v>87.7</v>
      </c>
      <c r="N20" s="7"/>
    </row>
    <row r="21" spans="1:14" x14ac:dyDescent="0.15">
      <c r="A21" s="131"/>
      <c r="B21" s="138" t="s">
        <v>47</v>
      </c>
      <c r="C21" s="139">
        <f t="shared" ref="C21:K21" si="4">SUM(C20:C20)</f>
        <v>0</v>
      </c>
      <c r="D21" s="139">
        <f t="shared" si="4"/>
        <v>12528424</v>
      </c>
      <c r="E21" s="139">
        <f t="shared" si="4"/>
        <v>7280000</v>
      </c>
      <c r="F21" s="139">
        <f t="shared" si="4"/>
        <v>5179050</v>
      </c>
      <c r="G21" s="139">
        <f t="shared" si="4"/>
        <v>8460187</v>
      </c>
      <c r="H21" s="139">
        <f t="shared" si="4"/>
        <v>33447661</v>
      </c>
      <c r="I21" s="140">
        <f t="shared" si="4"/>
        <v>267121</v>
      </c>
      <c r="J21" s="141">
        <f t="shared" si="4"/>
        <v>33714782</v>
      </c>
      <c r="K21" s="142">
        <f t="shared" si="4"/>
        <v>38428506</v>
      </c>
      <c r="L21" s="142">
        <f>J21-K21</f>
        <v>-4713724</v>
      </c>
      <c r="M21" s="143">
        <f>IF(K21=0,0,ROUND(J21/K21%,1))</f>
        <v>87.7</v>
      </c>
      <c r="N21" s="7"/>
    </row>
    <row r="22" spans="1:14" x14ac:dyDescent="0.15">
      <c r="A22" s="131"/>
      <c r="B22" s="144"/>
      <c r="C22" s="18"/>
      <c r="D22" s="18"/>
      <c r="E22" s="18"/>
      <c r="F22" s="18"/>
      <c r="G22" s="18"/>
      <c r="H22" s="18"/>
      <c r="I22" s="16"/>
      <c r="J22" s="17"/>
      <c r="K22" s="19"/>
      <c r="L22" s="19"/>
      <c r="M22" s="20"/>
      <c r="N22" s="7"/>
    </row>
    <row r="23" spans="1:14" x14ac:dyDescent="0.15">
      <c r="A23" s="131"/>
      <c r="B23" s="145" t="s">
        <v>46</v>
      </c>
      <c r="C23" s="22">
        <v>0</v>
      </c>
      <c r="D23" s="22">
        <v>264639</v>
      </c>
      <c r="E23" s="22">
        <v>28837</v>
      </c>
      <c r="F23" s="22">
        <v>6638</v>
      </c>
      <c r="G23" s="22">
        <v>14456</v>
      </c>
      <c r="H23" s="22">
        <f t="shared" ref="H23:H42" si="5">SUBTOTAL(9,D23:G23)</f>
        <v>314570</v>
      </c>
      <c r="I23" s="23">
        <v>145</v>
      </c>
      <c r="J23" s="24">
        <f t="shared" ref="J23:J42" si="6">SUBTOTAL(9,C23:I23)</f>
        <v>314715</v>
      </c>
      <c r="K23" s="25">
        <v>784100</v>
      </c>
      <c r="L23" s="25">
        <f t="shared" ref="L23:L43" si="7">J23-K23</f>
        <v>-469385</v>
      </c>
      <c r="M23" s="26">
        <f t="shared" ref="M23:M43" si="8">IF(K23=0,0,ROUND(J23/K23%,1))</f>
        <v>40.1</v>
      </c>
      <c r="N23" s="7"/>
    </row>
    <row r="24" spans="1:14" x14ac:dyDescent="0.15">
      <c r="A24" s="131"/>
      <c r="B24" s="145" t="s">
        <v>45</v>
      </c>
      <c r="C24" s="22">
        <v>0</v>
      </c>
      <c r="D24" s="22">
        <v>4850061</v>
      </c>
      <c r="E24" s="22">
        <v>1532005</v>
      </c>
      <c r="F24" s="22">
        <v>484435</v>
      </c>
      <c r="G24" s="22">
        <v>275371</v>
      </c>
      <c r="H24" s="22">
        <f t="shared" si="5"/>
        <v>7141872</v>
      </c>
      <c r="I24" s="23">
        <v>0</v>
      </c>
      <c r="J24" s="24">
        <f t="shared" si="6"/>
        <v>7141872</v>
      </c>
      <c r="K24" s="25">
        <v>7141872</v>
      </c>
      <c r="L24" s="25">
        <f t="shared" si="7"/>
        <v>0</v>
      </c>
      <c r="M24" s="26">
        <f t="shared" si="8"/>
        <v>100</v>
      </c>
      <c r="N24" s="7"/>
    </row>
    <row r="25" spans="1:14" x14ac:dyDescent="0.15">
      <c r="A25" s="131"/>
      <c r="B25" s="145" t="s">
        <v>44</v>
      </c>
      <c r="C25" s="22">
        <v>0</v>
      </c>
      <c r="D25" s="22">
        <v>55334</v>
      </c>
      <c r="E25" s="22">
        <v>34180</v>
      </c>
      <c r="F25" s="22">
        <v>28418</v>
      </c>
      <c r="G25" s="22">
        <v>10666</v>
      </c>
      <c r="H25" s="22">
        <f t="shared" si="5"/>
        <v>128598</v>
      </c>
      <c r="I25" s="23">
        <v>1202</v>
      </c>
      <c r="J25" s="24">
        <f t="shared" si="6"/>
        <v>129800</v>
      </c>
      <c r="K25" s="25">
        <v>123000</v>
      </c>
      <c r="L25" s="25">
        <f t="shared" si="7"/>
        <v>6800</v>
      </c>
      <c r="M25" s="26">
        <f t="shared" si="8"/>
        <v>105.5</v>
      </c>
      <c r="N25" s="7"/>
    </row>
    <row r="26" spans="1:14" x14ac:dyDescent="0.15">
      <c r="A26" s="131"/>
      <c r="B26" s="145" t="s">
        <v>43</v>
      </c>
      <c r="C26" s="22">
        <v>0</v>
      </c>
      <c r="D26" s="100">
        <v>23466</v>
      </c>
      <c r="E26" s="100">
        <v>5230</v>
      </c>
      <c r="F26" s="100">
        <v>0</v>
      </c>
      <c r="G26" s="100">
        <v>0</v>
      </c>
      <c r="H26" s="100">
        <f t="shared" si="5"/>
        <v>28696</v>
      </c>
      <c r="I26" s="101">
        <v>0</v>
      </c>
      <c r="J26" s="102">
        <f t="shared" si="6"/>
        <v>28696</v>
      </c>
      <c r="K26" s="25">
        <v>20000</v>
      </c>
      <c r="L26" s="25">
        <f t="shared" si="7"/>
        <v>8696</v>
      </c>
      <c r="M26" s="26">
        <f t="shared" si="8"/>
        <v>143.5</v>
      </c>
      <c r="N26" s="7"/>
    </row>
    <row r="27" spans="1:14" x14ac:dyDescent="0.15">
      <c r="A27" s="149"/>
      <c r="B27" s="150" t="s">
        <v>97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f t="shared" si="5"/>
        <v>0</v>
      </c>
      <c r="I27" s="23">
        <v>237950</v>
      </c>
      <c r="J27" s="24">
        <f t="shared" si="6"/>
        <v>237950</v>
      </c>
      <c r="K27" s="25">
        <v>250000</v>
      </c>
      <c r="L27" s="25">
        <f t="shared" si="7"/>
        <v>-12050</v>
      </c>
      <c r="M27" s="26">
        <f t="shared" si="8"/>
        <v>95.2</v>
      </c>
      <c r="N27" s="7"/>
    </row>
    <row r="28" spans="1:14" x14ac:dyDescent="0.15">
      <c r="A28" s="131"/>
      <c r="B28" s="145" t="s">
        <v>42</v>
      </c>
      <c r="C28" s="22">
        <v>0</v>
      </c>
      <c r="D28" s="22">
        <v>611251</v>
      </c>
      <c r="E28" s="22">
        <v>165674</v>
      </c>
      <c r="F28" s="22">
        <v>25570</v>
      </c>
      <c r="G28" s="22">
        <v>22841</v>
      </c>
      <c r="H28" s="22">
        <f t="shared" si="5"/>
        <v>825336</v>
      </c>
      <c r="I28" s="23">
        <v>0</v>
      </c>
      <c r="J28" s="24">
        <f t="shared" si="6"/>
        <v>825336</v>
      </c>
      <c r="K28" s="25">
        <v>880909</v>
      </c>
      <c r="L28" s="25">
        <f t="shared" si="7"/>
        <v>-55573</v>
      </c>
      <c r="M28" s="26">
        <f t="shared" si="8"/>
        <v>93.7</v>
      </c>
      <c r="N28" s="7"/>
    </row>
    <row r="29" spans="1:14" x14ac:dyDescent="0.15">
      <c r="A29" s="131"/>
      <c r="B29" s="145" t="s">
        <v>41</v>
      </c>
      <c r="C29" s="22">
        <v>0</v>
      </c>
      <c r="D29" s="22">
        <v>1559095</v>
      </c>
      <c r="E29" s="22">
        <v>554976</v>
      </c>
      <c r="F29" s="22">
        <v>342711</v>
      </c>
      <c r="G29" s="22">
        <v>247959</v>
      </c>
      <c r="H29" s="22">
        <f t="shared" si="5"/>
        <v>2704741</v>
      </c>
      <c r="I29" s="23">
        <v>3503</v>
      </c>
      <c r="J29" s="24">
        <f t="shared" si="6"/>
        <v>2708244</v>
      </c>
      <c r="K29" s="25">
        <v>2633700</v>
      </c>
      <c r="L29" s="25">
        <f t="shared" si="7"/>
        <v>74544</v>
      </c>
      <c r="M29" s="26">
        <f t="shared" si="8"/>
        <v>102.8</v>
      </c>
      <c r="N29" s="7"/>
    </row>
    <row r="30" spans="1:14" x14ac:dyDescent="0.15">
      <c r="A30" s="131"/>
      <c r="B30" s="145" t="s">
        <v>40</v>
      </c>
      <c r="C30" s="22">
        <v>0</v>
      </c>
      <c r="D30" s="22">
        <v>272895</v>
      </c>
      <c r="E30" s="22">
        <v>118744</v>
      </c>
      <c r="F30" s="22">
        <v>58706</v>
      </c>
      <c r="G30" s="22">
        <v>70673</v>
      </c>
      <c r="H30" s="22">
        <f t="shared" si="5"/>
        <v>521018</v>
      </c>
      <c r="I30" s="23">
        <v>165</v>
      </c>
      <c r="J30" s="24">
        <f t="shared" si="6"/>
        <v>521183</v>
      </c>
      <c r="K30" s="25">
        <v>528950</v>
      </c>
      <c r="L30" s="25">
        <f t="shared" si="7"/>
        <v>-7767</v>
      </c>
      <c r="M30" s="26">
        <f t="shared" si="8"/>
        <v>98.5</v>
      </c>
      <c r="N30" s="7"/>
    </row>
    <row r="31" spans="1:14" x14ac:dyDescent="0.15">
      <c r="A31" s="131"/>
      <c r="B31" s="145" t="s">
        <v>39</v>
      </c>
      <c r="C31" s="22">
        <v>0</v>
      </c>
      <c r="D31" s="22">
        <v>14466</v>
      </c>
      <c r="E31" s="22">
        <v>4927</v>
      </c>
      <c r="F31" s="22">
        <v>1202</v>
      </c>
      <c r="G31" s="22">
        <v>242</v>
      </c>
      <c r="H31" s="22">
        <f t="shared" si="5"/>
        <v>20837</v>
      </c>
      <c r="I31" s="23">
        <v>0</v>
      </c>
      <c r="J31" s="24">
        <f t="shared" si="6"/>
        <v>20837</v>
      </c>
      <c r="K31" s="25">
        <v>139000</v>
      </c>
      <c r="L31" s="25">
        <f t="shared" si="7"/>
        <v>-118163</v>
      </c>
      <c r="M31" s="26">
        <f t="shared" si="8"/>
        <v>15</v>
      </c>
      <c r="N31" s="7"/>
    </row>
    <row r="32" spans="1:14" x14ac:dyDescent="0.15">
      <c r="A32" s="131"/>
      <c r="B32" s="145" t="s">
        <v>38</v>
      </c>
      <c r="C32" s="22">
        <v>0</v>
      </c>
      <c r="D32" s="22">
        <v>376535</v>
      </c>
      <c r="E32" s="22">
        <v>116915</v>
      </c>
      <c r="F32" s="22">
        <v>36102</v>
      </c>
      <c r="G32" s="22">
        <v>20991</v>
      </c>
      <c r="H32" s="22">
        <f t="shared" si="5"/>
        <v>550543</v>
      </c>
      <c r="I32" s="23">
        <v>0</v>
      </c>
      <c r="J32" s="24">
        <f t="shared" si="6"/>
        <v>550543</v>
      </c>
      <c r="K32" s="25">
        <v>429928</v>
      </c>
      <c r="L32" s="25">
        <f t="shared" si="7"/>
        <v>120615</v>
      </c>
      <c r="M32" s="26">
        <f t="shared" si="8"/>
        <v>128.1</v>
      </c>
      <c r="N32" s="7"/>
    </row>
    <row r="33" spans="1:14" x14ac:dyDescent="0.15">
      <c r="A33" s="131"/>
      <c r="B33" s="145" t="s">
        <v>37</v>
      </c>
      <c r="C33" s="22">
        <v>0</v>
      </c>
      <c r="D33" s="100">
        <v>43070</v>
      </c>
      <c r="E33" s="100">
        <v>28581</v>
      </c>
      <c r="F33" s="100">
        <v>24378</v>
      </c>
      <c r="G33" s="100">
        <v>10151</v>
      </c>
      <c r="H33" s="100">
        <f t="shared" si="5"/>
        <v>106180</v>
      </c>
      <c r="I33" s="101">
        <v>6170</v>
      </c>
      <c r="J33" s="102">
        <f t="shared" si="6"/>
        <v>112350</v>
      </c>
      <c r="K33" s="25">
        <v>300380</v>
      </c>
      <c r="L33" s="25">
        <f t="shared" si="7"/>
        <v>-188030</v>
      </c>
      <c r="M33" s="26">
        <f t="shared" si="8"/>
        <v>37.4</v>
      </c>
      <c r="N33" s="7"/>
    </row>
    <row r="34" spans="1:14" x14ac:dyDescent="0.15">
      <c r="A34" s="131"/>
      <c r="B34" s="145" t="s">
        <v>36</v>
      </c>
      <c r="C34" s="22">
        <v>0</v>
      </c>
      <c r="D34" s="22">
        <v>2641</v>
      </c>
      <c r="E34" s="22">
        <v>12464</v>
      </c>
      <c r="F34" s="22">
        <v>1192</v>
      </c>
      <c r="G34" s="22">
        <v>16187</v>
      </c>
      <c r="H34" s="22">
        <f t="shared" si="5"/>
        <v>32484</v>
      </c>
      <c r="I34" s="23">
        <v>0</v>
      </c>
      <c r="J34" s="24">
        <f t="shared" si="6"/>
        <v>32484</v>
      </c>
      <c r="K34" s="25">
        <v>83000</v>
      </c>
      <c r="L34" s="25">
        <f t="shared" si="7"/>
        <v>-50516</v>
      </c>
      <c r="M34" s="26">
        <f t="shared" si="8"/>
        <v>39.1</v>
      </c>
      <c r="N34" s="7"/>
    </row>
    <row r="35" spans="1:14" x14ac:dyDescent="0.15">
      <c r="A35" s="131"/>
      <c r="B35" s="145" t="s">
        <v>98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f t="shared" si="5"/>
        <v>0</v>
      </c>
      <c r="I35" s="23">
        <v>0</v>
      </c>
      <c r="J35" s="24">
        <f t="shared" si="6"/>
        <v>0</v>
      </c>
      <c r="K35" s="25">
        <v>0</v>
      </c>
      <c r="L35" s="25">
        <f t="shared" si="7"/>
        <v>0</v>
      </c>
      <c r="M35" s="26">
        <f t="shared" si="8"/>
        <v>0</v>
      </c>
      <c r="N35" s="7"/>
    </row>
    <row r="36" spans="1:14" x14ac:dyDescent="0.15">
      <c r="A36" s="131"/>
      <c r="B36" s="145" t="s">
        <v>99</v>
      </c>
      <c r="C36" s="22">
        <v>0</v>
      </c>
      <c r="D36" s="100">
        <v>0</v>
      </c>
      <c r="E36" s="100">
        <v>0</v>
      </c>
      <c r="F36" s="100">
        <v>0</v>
      </c>
      <c r="G36" s="100">
        <v>0</v>
      </c>
      <c r="H36" s="100">
        <f t="shared" si="5"/>
        <v>0</v>
      </c>
      <c r="I36" s="101">
        <v>0</v>
      </c>
      <c r="J36" s="102">
        <f t="shared" si="6"/>
        <v>0</v>
      </c>
      <c r="K36" s="25">
        <v>0</v>
      </c>
      <c r="L36" s="25">
        <f t="shared" si="7"/>
        <v>0</v>
      </c>
      <c r="M36" s="26">
        <f t="shared" si="8"/>
        <v>0</v>
      </c>
      <c r="N36" s="7"/>
    </row>
    <row r="37" spans="1:14" x14ac:dyDescent="0.15">
      <c r="A37" s="131"/>
      <c r="B37" s="145" t="s">
        <v>35</v>
      </c>
      <c r="C37" s="22">
        <v>0</v>
      </c>
      <c r="D37" s="22">
        <v>902145</v>
      </c>
      <c r="E37" s="22">
        <v>2004</v>
      </c>
      <c r="F37" s="22">
        <v>0</v>
      </c>
      <c r="G37" s="22">
        <v>0</v>
      </c>
      <c r="H37" s="22">
        <f t="shared" si="5"/>
        <v>904149</v>
      </c>
      <c r="I37" s="23">
        <v>0</v>
      </c>
      <c r="J37" s="24">
        <f t="shared" si="6"/>
        <v>904149</v>
      </c>
      <c r="K37" s="25">
        <v>2612000</v>
      </c>
      <c r="L37" s="25">
        <f t="shared" si="7"/>
        <v>-1707851</v>
      </c>
      <c r="M37" s="26">
        <f t="shared" si="8"/>
        <v>34.6</v>
      </c>
      <c r="N37" s="7"/>
    </row>
    <row r="38" spans="1:14" x14ac:dyDescent="0.15">
      <c r="A38" s="131"/>
      <c r="B38" s="145" t="s">
        <v>34</v>
      </c>
      <c r="C38" s="22">
        <v>0</v>
      </c>
      <c r="D38" s="22">
        <v>230155</v>
      </c>
      <c r="E38" s="22">
        <v>55381</v>
      </c>
      <c r="F38" s="22">
        <v>2883</v>
      </c>
      <c r="G38" s="22">
        <v>581</v>
      </c>
      <c r="H38" s="22">
        <f t="shared" si="5"/>
        <v>289000</v>
      </c>
      <c r="I38" s="23">
        <v>0</v>
      </c>
      <c r="J38" s="24">
        <f t="shared" si="6"/>
        <v>289000</v>
      </c>
      <c r="K38" s="25">
        <v>292000</v>
      </c>
      <c r="L38" s="25">
        <f t="shared" si="7"/>
        <v>-3000</v>
      </c>
      <c r="M38" s="26">
        <f t="shared" si="8"/>
        <v>99</v>
      </c>
      <c r="N38" s="7"/>
    </row>
    <row r="39" spans="1:14" x14ac:dyDescent="0.15">
      <c r="A39" s="131"/>
      <c r="B39" s="146" t="s">
        <v>33</v>
      </c>
      <c r="C39" s="22">
        <v>0</v>
      </c>
      <c r="D39" s="100">
        <v>47832</v>
      </c>
      <c r="E39" s="100">
        <v>176928</v>
      </c>
      <c r="F39" s="100">
        <v>22331</v>
      </c>
      <c r="G39" s="100">
        <v>222551</v>
      </c>
      <c r="H39" s="100">
        <f t="shared" si="5"/>
        <v>469642</v>
      </c>
      <c r="I39" s="101">
        <v>258</v>
      </c>
      <c r="J39" s="102">
        <f t="shared" si="6"/>
        <v>469900</v>
      </c>
      <c r="K39" s="103">
        <v>693935</v>
      </c>
      <c r="L39" s="103">
        <f t="shared" si="7"/>
        <v>-224035</v>
      </c>
      <c r="M39" s="104">
        <f t="shared" si="8"/>
        <v>67.7</v>
      </c>
      <c r="N39" s="7"/>
    </row>
    <row r="40" spans="1:14" x14ac:dyDescent="0.15">
      <c r="A40" s="149"/>
      <c r="B40" s="147" t="s">
        <v>100</v>
      </c>
      <c r="C40" s="22">
        <v>0</v>
      </c>
      <c r="D40" s="100">
        <v>0</v>
      </c>
      <c r="E40" s="100">
        <v>0</v>
      </c>
      <c r="F40" s="100">
        <v>0</v>
      </c>
      <c r="G40" s="100">
        <v>0</v>
      </c>
      <c r="H40" s="100">
        <f t="shared" si="5"/>
        <v>0</v>
      </c>
      <c r="I40" s="101">
        <v>0</v>
      </c>
      <c r="J40" s="102">
        <f t="shared" si="6"/>
        <v>0</v>
      </c>
      <c r="K40" s="103">
        <v>30000</v>
      </c>
      <c r="L40" s="103">
        <f t="shared" si="7"/>
        <v>-30000</v>
      </c>
      <c r="M40" s="104">
        <f t="shared" si="8"/>
        <v>0</v>
      </c>
      <c r="N40" s="7"/>
    </row>
    <row r="41" spans="1:14" x14ac:dyDescent="0.15">
      <c r="A41" s="131"/>
      <c r="B41" s="146" t="s">
        <v>32</v>
      </c>
      <c r="C41" s="22">
        <v>0</v>
      </c>
      <c r="D41" s="100">
        <v>42286</v>
      </c>
      <c r="E41" s="100">
        <v>26123</v>
      </c>
      <c r="F41" s="100">
        <v>21719</v>
      </c>
      <c r="G41" s="100">
        <v>8153</v>
      </c>
      <c r="H41" s="100">
        <f t="shared" si="5"/>
        <v>98281</v>
      </c>
      <c r="I41" s="101">
        <v>919</v>
      </c>
      <c r="J41" s="102">
        <f t="shared" si="6"/>
        <v>99200</v>
      </c>
      <c r="K41" s="103">
        <v>99200</v>
      </c>
      <c r="L41" s="103">
        <f t="shared" si="7"/>
        <v>0</v>
      </c>
      <c r="M41" s="104">
        <f t="shared" si="8"/>
        <v>100</v>
      </c>
      <c r="N41" s="7"/>
    </row>
    <row r="42" spans="1:14" x14ac:dyDescent="0.15">
      <c r="A42" s="131"/>
      <c r="B42" s="146" t="s">
        <v>31</v>
      </c>
      <c r="C42" s="22">
        <v>0</v>
      </c>
      <c r="D42" s="100">
        <v>230135</v>
      </c>
      <c r="E42" s="100">
        <v>25052</v>
      </c>
      <c r="F42" s="100">
        <v>11225</v>
      </c>
      <c r="G42" s="100">
        <v>6946</v>
      </c>
      <c r="H42" s="100">
        <f t="shared" si="5"/>
        <v>273358</v>
      </c>
      <c r="I42" s="101">
        <v>0</v>
      </c>
      <c r="J42" s="102">
        <f t="shared" si="6"/>
        <v>273358</v>
      </c>
      <c r="K42" s="103">
        <v>271787</v>
      </c>
      <c r="L42" s="103">
        <f t="shared" si="7"/>
        <v>1571</v>
      </c>
      <c r="M42" s="104">
        <f t="shared" si="8"/>
        <v>100.6</v>
      </c>
      <c r="N42" s="7"/>
    </row>
    <row r="43" spans="1:14" x14ac:dyDescent="0.15">
      <c r="A43" s="131"/>
      <c r="B43" s="138" t="s">
        <v>30</v>
      </c>
      <c r="C43" s="139">
        <f t="shared" ref="C43:K43" si="9">SUM(C23:C42)</f>
        <v>0</v>
      </c>
      <c r="D43" s="139">
        <f t="shared" si="9"/>
        <v>9526006</v>
      </c>
      <c r="E43" s="139">
        <f t="shared" si="9"/>
        <v>2888021</v>
      </c>
      <c r="F43" s="139">
        <f t="shared" si="9"/>
        <v>1067510</v>
      </c>
      <c r="G43" s="139">
        <f t="shared" si="9"/>
        <v>927768</v>
      </c>
      <c r="H43" s="139">
        <f t="shared" si="9"/>
        <v>14409305</v>
      </c>
      <c r="I43" s="140">
        <f t="shared" si="9"/>
        <v>250312</v>
      </c>
      <c r="J43" s="141">
        <f t="shared" si="9"/>
        <v>14659617</v>
      </c>
      <c r="K43" s="142">
        <f t="shared" si="9"/>
        <v>17313761</v>
      </c>
      <c r="L43" s="142">
        <f t="shared" si="7"/>
        <v>-2654144</v>
      </c>
      <c r="M43" s="143">
        <f t="shared" si="8"/>
        <v>84.7</v>
      </c>
      <c r="N43" s="7"/>
    </row>
    <row r="44" spans="1:14" ht="14.25" thickBot="1" x14ac:dyDescent="0.2">
      <c r="A44" s="131"/>
      <c r="B44" s="151"/>
      <c r="C44" s="34"/>
      <c r="D44" s="34"/>
      <c r="E44" s="34"/>
      <c r="F44" s="34"/>
      <c r="G44" s="34"/>
      <c r="H44" s="34"/>
      <c r="I44" s="35"/>
      <c r="J44" s="36"/>
      <c r="K44" s="37"/>
      <c r="L44" s="37"/>
      <c r="M44" s="38"/>
      <c r="N44" s="7"/>
    </row>
    <row r="45" spans="1:14" ht="15" thickTop="1" thickBot="1" x14ac:dyDescent="0.2">
      <c r="A45" s="131"/>
      <c r="B45" s="152" t="s">
        <v>4</v>
      </c>
      <c r="C45" s="153">
        <f t="shared" ref="C45:K45" si="10">C11+C18+C21+C43</f>
        <v>0</v>
      </c>
      <c r="D45" s="153">
        <f t="shared" si="10"/>
        <v>70523266</v>
      </c>
      <c r="E45" s="153">
        <f t="shared" si="10"/>
        <v>40330603</v>
      </c>
      <c r="F45" s="153">
        <f t="shared" si="10"/>
        <v>31257613</v>
      </c>
      <c r="G45" s="153">
        <f t="shared" si="10"/>
        <v>18864350</v>
      </c>
      <c r="H45" s="153">
        <f t="shared" si="10"/>
        <v>160975832</v>
      </c>
      <c r="I45" s="154">
        <f t="shared" si="10"/>
        <v>6095595</v>
      </c>
      <c r="J45" s="155">
        <f t="shared" si="10"/>
        <v>167071427</v>
      </c>
      <c r="K45" s="156">
        <f t="shared" si="10"/>
        <v>173032278</v>
      </c>
      <c r="L45" s="156">
        <f>J45-K45</f>
        <v>-5960851</v>
      </c>
      <c r="M45" s="157">
        <f>IF(K45=0,0,ROUND(J45/K45%,1))</f>
        <v>96.6</v>
      </c>
    </row>
    <row r="46" spans="1:14" x14ac:dyDescent="0.15">
      <c r="C46" s="8"/>
      <c r="D46" s="8"/>
      <c r="E46" s="8"/>
      <c r="F46" s="8"/>
      <c r="G46" s="8"/>
      <c r="H46" s="8"/>
      <c r="I46" s="8"/>
      <c r="J46" s="8"/>
    </row>
    <row r="47" spans="1:14" s="7" customFormat="1" x14ac:dyDescent="0.15">
      <c r="A47" s="4"/>
      <c r="C47" s="8"/>
      <c r="D47" s="8"/>
      <c r="E47" s="8"/>
      <c r="F47" s="8"/>
      <c r="G47" s="8"/>
      <c r="H47" s="8"/>
      <c r="I47" s="8"/>
      <c r="J47" s="8"/>
      <c r="M47" s="10"/>
      <c r="N47" s="129"/>
    </row>
    <row r="48" spans="1:14" s="7" customFormat="1" x14ac:dyDescent="0.15">
      <c r="A48" s="4"/>
      <c r="C48" s="8"/>
      <c r="D48" s="8"/>
      <c r="E48" s="8"/>
      <c r="F48" s="8"/>
      <c r="G48" s="8"/>
      <c r="H48" s="8"/>
      <c r="I48" s="8"/>
      <c r="J48" s="8"/>
      <c r="M48" s="10"/>
      <c r="N48" s="129"/>
    </row>
    <row r="49" spans="1:14" s="7" customFormat="1" x14ac:dyDescent="0.15">
      <c r="A49" s="4"/>
      <c r="C49" s="8"/>
      <c r="D49" s="8"/>
      <c r="E49" s="8"/>
      <c r="F49" s="8"/>
      <c r="G49" s="8"/>
      <c r="H49" s="8"/>
      <c r="I49" s="8"/>
      <c r="J49" s="8"/>
      <c r="M49" s="10"/>
      <c r="N49" s="129"/>
    </row>
  </sheetData>
  <mergeCells count="9">
    <mergeCell ref="B7:B9"/>
    <mergeCell ref="C7:J7"/>
    <mergeCell ref="K7:K9"/>
    <mergeCell ref="L7:L9"/>
    <mergeCell ref="M7:M9"/>
    <mergeCell ref="C8:C9"/>
    <mergeCell ref="D8:H8"/>
    <mergeCell ref="I8:I9"/>
    <mergeCell ref="J8:J9"/>
  </mergeCells>
  <phoneticPr fontId="1"/>
  <pageMargins left="0.47244094488188981" right="0.31496062992125984" top="0.78740157480314965" bottom="0.59055118110236227" header="0.31496062992125984" footer="0.31496062992125984"/>
  <pageSetup paperSize="9" scale="6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8">
    <pageSetUpPr fitToPage="1"/>
  </sheetPr>
  <dimension ref="A1:M72"/>
  <sheetViews>
    <sheetView showGridLines="0" zoomScale="75" zoomScaleNormal="75" workbookViewId="0">
      <selection activeCell="B1" sqref="B1"/>
    </sheetView>
  </sheetViews>
  <sheetFormatPr defaultColWidth="9" defaultRowHeight="13.5" x14ac:dyDescent="0.15"/>
  <cols>
    <col min="1" max="1" width="2.75" style="4" customWidth="1"/>
    <col min="2" max="2" width="21.125" style="7" customWidth="1"/>
    <col min="3" max="3" width="11.75" style="8" bestFit="1" customWidth="1"/>
    <col min="4" max="9" width="11.375" style="8" customWidth="1"/>
    <col min="10" max="11" width="11.75" style="8" customWidth="1"/>
    <col min="12" max="12" width="11.5" style="8" customWidth="1"/>
    <col min="13" max="13" width="7.5" style="10" customWidth="1"/>
    <col min="14" max="235" width="9" style="7" customWidth="1"/>
    <col min="236" max="236" width="5" style="7" bestFit="1" customWidth="1"/>
    <col min="237" max="237" width="2.75" style="7" customWidth="1"/>
    <col min="238" max="238" width="21.125" style="7" customWidth="1"/>
    <col min="239" max="245" width="11.375" style="7" customWidth="1"/>
    <col min="246" max="247" width="11.75" style="7" customWidth="1"/>
    <col min="248" max="248" width="11.5" style="7" customWidth="1"/>
    <col min="249" max="249" width="7.5" style="7" customWidth="1"/>
    <col min="250" max="250" width="3.625" style="7" customWidth="1"/>
    <col min="251" max="251" width="5.75" style="7" bestFit="1" customWidth="1"/>
    <col min="252" max="16384" width="9" style="7"/>
  </cols>
  <sheetData>
    <row r="1" spans="1:13" s="4" customFormat="1" x14ac:dyDescent="0.15">
      <c r="A1" s="1"/>
      <c r="B1" s="1" t="s">
        <v>101</v>
      </c>
      <c r="C1" s="2"/>
      <c r="D1" s="2"/>
      <c r="E1" s="2"/>
      <c r="F1" s="2"/>
      <c r="G1" s="2"/>
      <c r="H1" s="2"/>
      <c r="I1" s="2"/>
      <c r="J1" s="2"/>
      <c r="K1" s="2"/>
      <c r="L1" s="2"/>
      <c r="M1" s="3" t="s">
        <v>103</v>
      </c>
    </row>
    <row r="2" spans="1:13" s="4" customFormat="1" x14ac:dyDescent="0.15">
      <c r="B2" s="1" t="s">
        <v>107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3" s="4" customFormat="1" x14ac:dyDescent="0.15">
      <c r="C3" s="2"/>
      <c r="D3" s="2"/>
      <c r="E3" s="2"/>
      <c r="F3" s="2"/>
      <c r="G3" s="2"/>
      <c r="H3" s="2"/>
      <c r="I3" s="2"/>
      <c r="J3" s="2"/>
      <c r="K3" s="2"/>
      <c r="L3" s="5"/>
      <c r="M3" s="6" t="s">
        <v>258</v>
      </c>
    </row>
    <row r="4" spans="1:13" s="4" customFormat="1" x14ac:dyDescent="0.15">
      <c r="C4" s="2"/>
      <c r="D4" s="2"/>
      <c r="E4" s="2"/>
      <c r="F4" s="2"/>
      <c r="G4" s="2"/>
      <c r="H4" s="2"/>
      <c r="I4" s="2"/>
      <c r="J4" s="2"/>
      <c r="K4" s="2"/>
      <c r="L4" s="2"/>
      <c r="M4" s="3" t="s">
        <v>104</v>
      </c>
    </row>
    <row r="5" spans="1:13" x14ac:dyDescent="0.15">
      <c r="J5" s="9"/>
    </row>
    <row r="6" spans="1:13" ht="14.25" thickBot="1" x14ac:dyDescent="0.2">
      <c r="C6" s="11"/>
      <c r="D6" s="11"/>
      <c r="E6" s="11"/>
      <c r="F6" s="11"/>
      <c r="G6" s="11"/>
      <c r="H6" s="11"/>
      <c r="I6" s="11"/>
      <c r="J6" s="11"/>
    </row>
    <row r="7" spans="1:13" ht="14.25" thickBot="1" x14ac:dyDescent="0.2">
      <c r="B7" s="381" t="s">
        <v>59</v>
      </c>
      <c r="C7" s="384" t="s">
        <v>60</v>
      </c>
      <c r="D7" s="385"/>
      <c r="E7" s="385"/>
      <c r="F7" s="385"/>
      <c r="G7" s="385"/>
      <c r="H7" s="385"/>
      <c r="I7" s="385"/>
      <c r="J7" s="386"/>
      <c r="K7" s="387" t="s">
        <v>61</v>
      </c>
      <c r="L7" s="390" t="s">
        <v>62</v>
      </c>
      <c r="M7" s="393" t="s">
        <v>63</v>
      </c>
    </row>
    <row r="8" spans="1:13" ht="21" customHeight="1" x14ac:dyDescent="0.15">
      <c r="B8" s="382"/>
      <c r="C8" s="396" t="s">
        <v>64</v>
      </c>
      <c r="D8" s="398" t="s">
        <v>65</v>
      </c>
      <c r="E8" s="399"/>
      <c r="F8" s="399"/>
      <c r="G8" s="399"/>
      <c r="H8" s="400"/>
      <c r="I8" s="401" t="s">
        <v>0</v>
      </c>
      <c r="J8" s="403" t="s">
        <v>66</v>
      </c>
      <c r="K8" s="388"/>
      <c r="L8" s="391"/>
      <c r="M8" s="394"/>
    </row>
    <row r="9" spans="1:13" s="14" customFormat="1" ht="21" customHeight="1" thickBot="1" x14ac:dyDescent="0.2">
      <c r="A9" s="4"/>
      <c r="B9" s="383"/>
      <c r="C9" s="397"/>
      <c r="D9" s="12" t="s">
        <v>67</v>
      </c>
      <c r="E9" s="12" t="s">
        <v>68</v>
      </c>
      <c r="F9" s="12" t="s">
        <v>69</v>
      </c>
      <c r="G9" s="12" t="s">
        <v>70</v>
      </c>
      <c r="H9" s="13" t="s">
        <v>71</v>
      </c>
      <c r="I9" s="402"/>
      <c r="J9" s="404"/>
      <c r="K9" s="389"/>
      <c r="L9" s="392"/>
      <c r="M9" s="395"/>
    </row>
    <row r="10" spans="1:13" x14ac:dyDescent="0.15">
      <c r="B10" s="15" t="s">
        <v>1</v>
      </c>
      <c r="C10" s="18">
        <v>0</v>
      </c>
      <c r="D10" s="18">
        <v>257690360</v>
      </c>
      <c r="E10" s="18">
        <v>136805354</v>
      </c>
      <c r="F10" s="18">
        <v>115524146</v>
      </c>
      <c r="G10" s="18">
        <v>63044614</v>
      </c>
      <c r="H10" s="18">
        <f>SUBTOTAL(9,D10:G10)</f>
        <v>573064474</v>
      </c>
      <c r="I10" s="16">
        <v>0</v>
      </c>
      <c r="J10" s="17">
        <f>SUBTOTAL(9,C10:I10)</f>
        <v>573064474</v>
      </c>
      <c r="K10" s="18">
        <v>588057630</v>
      </c>
      <c r="L10" s="19">
        <f>J10-K10</f>
        <v>-14993156</v>
      </c>
      <c r="M10" s="20">
        <f>IF(K10=0,0,ROUND(J10/K10%,1))</f>
        <v>97.5</v>
      </c>
    </row>
    <row r="11" spans="1:13" x14ac:dyDescent="0.15">
      <c r="B11" s="21" t="s">
        <v>72</v>
      </c>
      <c r="C11" s="22">
        <v>210000</v>
      </c>
      <c r="D11" s="22">
        <v>0</v>
      </c>
      <c r="E11" s="22">
        <v>0</v>
      </c>
      <c r="F11" s="22">
        <v>0</v>
      </c>
      <c r="G11" s="22">
        <v>0</v>
      </c>
      <c r="H11" s="22">
        <f>SUBTOTAL(9,D11:G11)</f>
        <v>0</v>
      </c>
      <c r="I11" s="23">
        <v>0</v>
      </c>
      <c r="J11" s="24">
        <f>SUBTOTAL(9,C11:I11)</f>
        <v>210000</v>
      </c>
      <c r="K11" s="22">
        <v>210000</v>
      </c>
      <c r="L11" s="25">
        <f>J11-K11</f>
        <v>0</v>
      </c>
      <c r="M11" s="26">
        <f>IF(K11=0,0,ROUND(J11/K11%,1))</f>
        <v>100</v>
      </c>
    </row>
    <row r="12" spans="1:13" x14ac:dyDescent="0.15">
      <c r="B12" s="27" t="s">
        <v>2</v>
      </c>
      <c r="C12" s="28">
        <f t="shared" ref="C12:K12" si="0">SUM(C10:C11)</f>
        <v>210000</v>
      </c>
      <c r="D12" s="28">
        <f t="shared" si="0"/>
        <v>257690360</v>
      </c>
      <c r="E12" s="28">
        <f t="shared" si="0"/>
        <v>136805354</v>
      </c>
      <c r="F12" s="28">
        <f t="shared" si="0"/>
        <v>115524146</v>
      </c>
      <c r="G12" s="28">
        <f t="shared" si="0"/>
        <v>63044614</v>
      </c>
      <c r="H12" s="28">
        <f t="shared" si="0"/>
        <v>573064474</v>
      </c>
      <c r="I12" s="29">
        <f t="shared" si="0"/>
        <v>0</v>
      </c>
      <c r="J12" s="30">
        <f t="shared" si="0"/>
        <v>573274474</v>
      </c>
      <c r="K12" s="28">
        <f t="shared" si="0"/>
        <v>588267630</v>
      </c>
      <c r="L12" s="31">
        <f>J12-K12</f>
        <v>-14993156</v>
      </c>
      <c r="M12" s="32">
        <f>IF(K12=0,0,ROUND(J12/K12%,1))</f>
        <v>97.5</v>
      </c>
    </row>
    <row r="13" spans="1:13" x14ac:dyDescent="0.15">
      <c r="B13" s="33"/>
      <c r="C13" s="34"/>
      <c r="D13" s="34"/>
      <c r="E13" s="34"/>
      <c r="F13" s="34"/>
      <c r="G13" s="34"/>
      <c r="H13" s="34"/>
      <c r="I13" s="35"/>
      <c r="J13" s="36"/>
      <c r="K13" s="34"/>
      <c r="L13" s="37"/>
      <c r="M13" s="38"/>
    </row>
    <row r="14" spans="1:13" x14ac:dyDescent="0.15">
      <c r="B14" s="39" t="s">
        <v>73</v>
      </c>
      <c r="C14" s="40">
        <v>0</v>
      </c>
      <c r="D14" s="40">
        <v>0</v>
      </c>
      <c r="E14" s="40">
        <v>0</v>
      </c>
      <c r="F14" s="40">
        <v>0</v>
      </c>
      <c r="G14" s="40">
        <v>66352</v>
      </c>
      <c r="H14" s="40">
        <f t="shared" ref="H14:H21" si="1">SUBTOTAL(9,D14:G14)</f>
        <v>66352</v>
      </c>
      <c r="I14" s="41">
        <v>0</v>
      </c>
      <c r="J14" s="42">
        <f t="shared" ref="J14:J21" si="2">SUBTOTAL(9,C14:I14)</f>
        <v>66352</v>
      </c>
      <c r="K14" s="40">
        <v>66352</v>
      </c>
      <c r="L14" s="43">
        <f t="shared" ref="L14:L25" si="3">J14-K14</f>
        <v>0</v>
      </c>
      <c r="M14" s="44">
        <f t="shared" ref="M14:M25" si="4">IF(K14=0,0,ROUND(J14/K14%,1))</f>
        <v>100</v>
      </c>
    </row>
    <row r="15" spans="1:13" x14ac:dyDescent="0.15">
      <c r="B15" s="39" t="s">
        <v>74</v>
      </c>
      <c r="C15" s="40">
        <v>0</v>
      </c>
      <c r="D15" s="40">
        <v>14168418</v>
      </c>
      <c r="E15" s="40">
        <v>2173121</v>
      </c>
      <c r="F15" s="40">
        <v>2158203</v>
      </c>
      <c r="G15" s="40">
        <v>1131223</v>
      </c>
      <c r="H15" s="40">
        <f t="shared" si="1"/>
        <v>19630965</v>
      </c>
      <c r="I15" s="41">
        <v>691100</v>
      </c>
      <c r="J15" s="42">
        <f t="shared" si="2"/>
        <v>20322065</v>
      </c>
      <c r="K15" s="40">
        <v>19630265</v>
      </c>
      <c r="L15" s="43">
        <f t="shared" si="3"/>
        <v>691800</v>
      </c>
      <c r="M15" s="44">
        <f t="shared" si="4"/>
        <v>103.5</v>
      </c>
    </row>
    <row r="16" spans="1:13" x14ac:dyDescent="0.15">
      <c r="B16" s="45" t="s">
        <v>3</v>
      </c>
      <c r="C16" s="40">
        <v>0</v>
      </c>
      <c r="D16" s="40">
        <v>1063054</v>
      </c>
      <c r="E16" s="40">
        <v>830000</v>
      </c>
      <c r="F16" s="40">
        <v>705650</v>
      </c>
      <c r="G16" s="40">
        <v>7074805</v>
      </c>
      <c r="H16" s="40">
        <f t="shared" si="1"/>
        <v>9673509</v>
      </c>
      <c r="I16" s="41">
        <v>0</v>
      </c>
      <c r="J16" s="42">
        <f t="shared" si="2"/>
        <v>9673509</v>
      </c>
      <c r="K16" s="40">
        <v>14072036</v>
      </c>
      <c r="L16" s="43">
        <f t="shared" si="3"/>
        <v>-4398527</v>
      </c>
      <c r="M16" s="44">
        <f t="shared" si="4"/>
        <v>68.7</v>
      </c>
    </row>
    <row r="17" spans="2:13" x14ac:dyDescent="0.15">
      <c r="B17" s="39" t="s">
        <v>75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f t="shared" si="1"/>
        <v>0</v>
      </c>
      <c r="I17" s="41">
        <v>0</v>
      </c>
      <c r="J17" s="42">
        <f t="shared" si="2"/>
        <v>0</v>
      </c>
      <c r="K17" s="40">
        <v>0</v>
      </c>
      <c r="L17" s="43">
        <f t="shared" si="3"/>
        <v>0</v>
      </c>
      <c r="M17" s="44">
        <f t="shared" si="4"/>
        <v>0</v>
      </c>
    </row>
    <row r="18" spans="2:13" x14ac:dyDescent="0.15">
      <c r="B18" s="46" t="s">
        <v>76</v>
      </c>
      <c r="C18" s="47">
        <v>0</v>
      </c>
      <c r="D18" s="47">
        <v>0</v>
      </c>
      <c r="E18" s="47">
        <v>1647206</v>
      </c>
      <c r="F18" s="47">
        <v>0</v>
      </c>
      <c r="G18" s="47">
        <v>390600</v>
      </c>
      <c r="H18" s="47">
        <f t="shared" si="1"/>
        <v>2037806</v>
      </c>
      <c r="I18" s="48">
        <v>0</v>
      </c>
      <c r="J18" s="49">
        <f t="shared" si="2"/>
        <v>2037806</v>
      </c>
      <c r="K18" s="47">
        <v>1579156</v>
      </c>
      <c r="L18" s="50">
        <f t="shared" si="3"/>
        <v>458650</v>
      </c>
      <c r="M18" s="51">
        <f t="shared" si="4"/>
        <v>129</v>
      </c>
    </row>
    <row r="19" spans="2:13" x14ac:dyDescent="0.15">
      <c r="B19" s="52" t="s">
        <v>77</v>
      </c>
      <c r="C19" s="53">
        <v>0</v>
      </c>
      <c r="D19" s="53">
        <v>144954968</v>
      </c>
      <c r="E19" s="53">
        <v>91189121</v>
      </c>
      <c r="F19" s="53">
        <v>72188950</v>
      </c>
      <c r="G19" s="53">
        <v>26082586</v>
      </c>
      <c r="H19" s="53">
        <f t="shared" si="1"/>
        <v>334415625</v>
      </c>
      <c r="I19" s="54">
        <v>18952646</v>
      </c>
      <c r="J19" s="55">
        <f t="shared" si="2"/>
        <v>353368271</v>
      </c>
      <c r="K19" s="53">
        <v>351973921</v>
      </c>
      <c r="L19" s="56">
        <f t="shared" si="3"/>
        <v>1394350</v>
      </c>
      <c r="M19" s="57">
        <f t="shared" si="4"/>
        <v>100.4</v>
      </c>
    </row>
    <row r="20" spans="2:13" x14ac:dyDescent="0.15">
      <c r="B20" s="52" t="s">
        <v>78</v>
      </c>
      <c r="C20" s="53">
        <v>0</v>
      </c>
      <c r="D20" s="53">
        <v>36774276</v>
      </c>
      <c r="E20" s="53">
        <v>20003811</v>
      </c>
      <c r="F20" s="53">
        <v>16424430</v>
      </c>
      <c r="G20" s="53">
        <v>23829334</v>
      </c>
      <c r="H20" s="53">
        <f t="shared" si="1"/>
        <v>97031851</v>
      </c>
      <c r="I20" s="54">
        <v>1275798</v>
      </c>
      <c r="J20" s="55">
        <f t="shared" si="2"/>
        <v>98307649</v>
      </c>
      <c r="K20" s="53">
        <v>107302516</v>
      </c>
      <c r="L20" s="56">
        <f t="shared" si="3"/>
        <v>-8994867</v>
      </c>
      <c r="M20" s="57">
        <f t="shared" si="4"/>
        <v>91.6</v>
      </c>
    </row>
    <row r="21" spans="2:13" x14ac:dyDescent="0.15">
      <c r="B21" s="58" t="s">
        <v>79</v>
      </c>
      <c r="C21" s="59">
        <v>0</v>
      </c>
      <c r="D21" s="59">
        <v>28437640</v>
      </c>
      <c r="E21" s="59">
        <v>9082124</v>
      </c>
      <c r="F21" s="59">
        <v>3103013</v>
      </c>
      <c r="G21" s="59">
        <v>2407184</v>
      </c>
      <c r="H21" s="59">
        <f t="shared" si="1"/>
        <v>43029961</v>
      </c>
      <c r="I21" s="60">
        <v>826752</v>
      </c>
      <c r="J21" s="61">
        <f t="shared" si="2"/>
        <v>43856713</v>
      </c>
      <c r="K21" s="59">
        <v>53289826</v>
      </c>
      <c r="L21" s="62">
        <f t="shared" si="3"/>
        <v>-9433113</v>
      </c>
      <c r="M21" s="63">
        <f t="shared" si="4"/>
        <v>82.3</v>
      </c>
    </row>
    <row r="22" spans="2:13" x14ac:dyDescent="0.15">
      <c r="B22" s="64" t="s">
        <v>4</v>
      </c>
      <c r="C22" s="65">
        <f t="shared" ref="C22:K22" si="5">SUM(C18:C21)</f>
        <v>0</v>
      </c>
      <c r="D22" s="65">
        <f t="shared" si="5"/>
        <v>210166884</v>
      </c>
      <c r="E22" s="65">
        <f t="shared" si="5"/>
        <v>121922262</v>
      </c>
      <c r="F22" s="65">
        <f t="shared" si="5"/>
        <v>91716393</v>
      </c>
      <c r="G22" s="65">
        <f t="shared" si="5"/>
        <v>52709704</v>
      </c>
      <c r="H22" s="65">
        <f t="shared" si="5"/>
        <v>476515243</v>
      </c>
      <c r="I22" s="66">
        <f t="shared" si="5"/>
        <v>21055196</v>
      </c>
      <c r="J22" s="67">
        <f t="shared" si="5"/>
        <v>497570439</v>
      </c>
      <c r="K22" s="65">
        <f t="shared" si="5"/>
        <v>514145419</v>
      </c>
      <c r="L22" s="68">
        <f t="shared" si="3"/>
        <v>-16574980</v>
      </c>
      <c r="M22" s="69">
        <f t="shared" si="4"/>
        <v>96.8</v>
      </c>
    </row>
    <row r="23" spans="2:13" x14ac:dyDescent="0.15">
      <c r="B23" s="70" t="s">
        <v>80</v>
      </c>
      <c r="C23" s="71">
        <v>0</v>
      </c>
      <c r="D23" s="71">
        <v>0</v>
      </c>
      <c r="E23" s="71">
        <v>830000</v>
      </c>
      <c r="F23" s="71">
        <v>0</v>
      </c>
      <c r="G23" s="71">
        <v>0</v>
      </c>
      <c r="H23" s="71">
        <f>SUBTOTAL(9,D23:G23)</f>
        <v>830000</v>
      </c>
      <c r="I23" s="72">
        <v>0</v>
      </c>
      <c r="J23" s="73">
        <f>SUBTOTAL(9,C23:I23)</f>
        <v>830000</v>
      </c>
      <c r="K23" s="71">
        <v>0</v>
      </c>
      <c r="L23" s="74">
        <f t="shared" si="3"/>
        <v>830000</v>
      </c>
      <c r="M23" s="75">
        <f t="shared" si="4"/>
        <v>0</v>
      </c>
    </row>
    <row r="24" spans="2:13" x14ac:dyDescent="0.15">
      <c r="B24" s="76" t="s">
        <v>81</v>
      </c>
      <c r="C24" s="77">
        <v>0</v>
      </c>
      <c r="D24" s="77">
        <v>13615343</v>
      </c>
      <c r="E24" s="77">
        <v>6040856</v>
      </c>
      <c r="F24" s="77">
        <v>2052848</v>
      </c>
      <c r="G24" s="77">
        <v>6002879</v>
      </c>
      <c r="H24" s="77">
        <f>SUBTOTAL(9,D24:G24)</f>
        <v>27711926</v>
      </c>
      <c r="I24" s="78">
        <v>0</v>
      </c>
      <c r="J24" s="79">
        <f>SUBTOTAL(9,C24:I24)</f>
        <v>27711926</v>
      </c>
      <c r="K24" s="77">
        <v>26288495</v>
      </c>
      <c r="L24" s="80">
        <f t="shared" si="3"/>
        <v>1423431</v>
      </c>
      <c r="M24" s="81">
        <f t="shared" si="4"/>
        <v>105.4</v>
      </c>
    </row>
    <row r="25" spans="2:13" x14ac:dyDescent="0.15">
      <c r="B25" s="82" t="s">
        <v>82</v>
      </c>
      <c r="C25" s="83">
        <f t="shared" ref="C25:K25" si="6">SUM(C14:C17)+C22-SUM(C23:C24)</f>
        <v>0</v>
      </c>
      <c r="D25" s="83">
        <f t="shared" si="6"/>
        <v>211783013</v>
      </c>
      <c r="E25" s="83">
        <f t="shared" si="6"/>
        <v>118054527</v>
      </c>
      <c r="F25" s="83">
        <f t="shared" si="6"/>
        <v>92527398</v>
      </c>
      <c r="G25" s="83">
        <f t="shared" si="6"/>
        <v>54979205</v>
      </c>
      <c r="H25" s="83">
        <f t="shared" si="6"/>
        <v>477344143</v>
      </c>
      <c r="I25" s="84">
        <f t="shared" si="6"/>
        <v>21746296</v>
      </c>
      <c r="J25" s="85">
        <f t="shared" si="6"/>
        <v>499090439</v>
      </c>
      <c r="K25" s="83">
        <f t="shared" si="6"/>
        <v>521625577</v>
      </c>
      <c r="L25" s="86">
        <f t="shared" si="3"/>
        <v>-22535138</v>
      </c>
      <c r="M25" s="87">
        <f t="shared" si="4"/>
        <v>95.7</v>
      </c>
    </row>
    <row r="26" spans="2:13" ht="14.25" thickBot="1" x14ac:dyDescent="0.2">
      <c r="B26" s="33"/>
      <c r="C26" s="34"/>
      <c r="D26" s="88"/>
      <c r="E26" s="88"/>
      <c r="F26" s="88"/>
      <c r="G26" s="34"/>
      <c r="H26" s="88"/>
      <c r="I26" s="35"/>
      <c r="J26" s="36"/>
      <c r="K26" s="34"/>
      <c r="L26" s="37"/>
      <c r="M26" s="38"/>
    </row>
    <row r="27" spans="2:13" ht="15" thickTop="1" thickBot="1" x14ac:dyDescent="0.2">
      <c r="B27" s="89" t="s">
        <v>5</v>
      </c>
      <c r="C27" s="90">
        <f t="shared" ref="C27:K27" si="7">C12-C25</f>
        <v>210000</v>
      </c>
      <c r="D27" s="90">
        <f t="shared" si="7"/>
        <v>45907347</v>
      </c>
      <c r="E27" s="90">
        <f t="shared" si="7"/>
        <v>18750827</v>
      </c>
      <c r="F27" s="90">
        <f t="shared" si="7"/>
        <v>22996748</v>
      </c>
      <c r="G27" s="90">
        <f t="shared" si="7"/>
        <v>8065409</v>
      </c>
      <c r="H27" s="90">
        <f t="shared" si="7"/>
        <v>95720331</v>
      </c>
      <c r="I27" s="91">
        <f t="shared" si="7"/>
        <v>-21746296</v>
      </c>
      <c r="J27" s="92">
        <f t="shared" si="7"/>
        <v>74184035</v>
      </c>
      <c r="K27" s="90">
        <f t="shared" si="7"/>
        <v>66642053</v>
      </c>
      <c r="L27" s="93">
        <f>J27-K27</f>
        <v>7541982</v>
      </c>
      <c r="M27" s="94">
        <f>IF(K27=0,0,ROUND(J27/K27%,1))</f>
        <v>111.3</v>
      </c>
    </row>
    <row r="28" spans="2:13" ht="14.25" thickTop="1" x14ac:dyDescent="0.15">
      <c r="B28" s="15"/>
      <c r="C28" s="18"/>
      <c r="D28" s="18"/>
      <c r="E28" s="18"/>
      <c r="F28" s="18"/>
      <c r="G28" s="18"/>
      <c r="H28" s="18"/>
      <c r="I28" s="16"/>
      <c r="J28" s="17"/>
      <c r="K28" s="18"/>
      <c r="L28" s="19"/>
      <c r="M28" s="20"/>
    </row>
    <row r="29" spans="2:13" x14ac:dyDescent="0.15">
      <c r="B29" s="15" t="s">
        <v>83</v>
      </c>
      <c r="C29" s="18">
        <v>24942831</v>
      </c>
      <c r="D29" s="18">
        <v>0</v>
      </c>
      <c r="E29" s="18">
        <v>0</v>
      </c>
      <c r="F29" s="18">
        <v>0</v>
      </c>
      <c r="G29" s="18">
        <v>0</v>
      </c>
      <c r="H29" s="18">
        <v>8474487</v>
      </c>
      <c r="I29" s="16">
        <v>180000</v>
      </c>
      <c r="J29" s="17">
        <f t="shared" ref="J29:J51" si="8">SUBTOTAL(9,C29:I29)</f>
        <v>33597318</v>
      </c>
      <c r="K29" s="18">
        <v>34505220</v>
      </c>
      <c r="L29" s="19">
        <f t="shared" ref="L29:L52" si="9">J29-K29</f>
        <v>-907902</v>
      </c>
      <c r="M29" s="20">
        <f t="shared" ref="M29:M52" si="10">IF(K29=0,0,ROUND(J29/K29%,1))</f>
        <v>97.4</v>
      </c>
    </row>
    <row r="30" spans="2:13" x14ac:dyDescent="0.15">
      <c r="B30" s="21" t="s">
        <v>6</v>
      </c>
      <c r="C30" s="22">
        <v>890824</v>
      </c>
      <c r="D30" s="22">
        <v>3000</v>
      </c>
      <c r="E30" s="22">
        <v>0</v>
      </c>
      <c r="F30" s="22">
        <v>0</v>
      </c>
      <c r="G30" s="22">
        <v>0</v>
      </c>
      <c r="H30" s="22">
        <f t="shared" ref="H30:H51" si="11">SUBTOTAL(9,D30:G30)</f>
        <v>3000</v>
      </c>
      <c r="I30" s="23">
        <v>0</v>
      </c>
      <c r="J30" s="24">
        <f t="shared" si="8"/>
        <v>893824</v>
      </c>
      <c r="K30" s="22">
        <v>869628</v>
      </c>
      <c r="L30" s="25">
        <f t="shared" si="9"/>
        <v>24196</v>
      </c>
      <c r="M30" s="26">
        <f t="shared" si="10"/>
        <v>102.8</v>
      </c>
    </row>
    <row r="31" spans="2:13" x14ac:dyDescent="0.15">
      <c r="B31" s="21" t="s">
        <v>7</v>
      </c>
      <c r="C31" s="22">
        <v>300173</v>
      </c>
      <c r="D31" s="22">
        <v>2700</v>
      </c>
      <c r="E31" s="22">
        <v>0</v>
      </c>
      <c r="F31" s="22">
        <v>0</v>
      </c>
      <c r="G31" s="22">
        <v>0</v>
      </c>
      <c r="H31" s="22">
        <f t="shared" si="11"/>
        <v>2700</v>
      </c>
      <c r="I31" s="23">
        <v>0</v>
      </c>
      <c r="J31" s="24">
        <f t="shared" si="8"/>
        <v>302873</v>
      </c>
      <c r="K31" s="22">
        <v>139800</v>
      </c>
      <c r="L31" s="25">
        <f t="shared" si="9"/>
        <v>163073</v>
      </c>
      <c r="M31" s="26">
        <f t="shared" si="10"/>
        <v>216.6</v>
      </c>
    </row>
    <row r="32" spans="2:13" x14ac:dyDescent="0.15">
      <c r="B32" s="21" t="s">
        <v>8</v>
      </c>
      <c r="C32" s="22">
        <v>5477010</v>
      </c>
      <c r="D32" s="22">
        <v>0</v>
      </c>
      <c r="E32" s="22">
        <v>0</v>
      </c>
      <c r="F32" s="22">
        <v>0</v>
      </c>
      <c r="G32" s="22">
        <v>0</v>
      </c>
      <c r="H32" s="22">
        <f t="shared" si="11"/>
        <v>0</v>
      </c>
      <c r="I32" s="23">
        <v>0</v>
      </c>
      <c r="J32" s="24">
        <f t="shared" si="8"/>
        <v>5477010</v>
      </c>
      <c r="K32" s="22">
        <v>5477010</v>
      </c>
      <c r="L32" s="25">
        <f t="shared" si="9"/>
        <v>0</v>
      </c>
      <c r="M32" s="26">
        <f t="shared" si="10"/>
        <v>100</v>
      </c>
    </row>
    <row r="33" spans="2:13" x14ac:dyDescent="0.15">
      <c r="B33" s="21" t="s">
        <v>9</v>
      </c>
      <c r="C33" s="22">
        <v>666360</v>
      </c>
      <c r="D33" s="22">
        <v>4800</v>
      </c>
      <c r="E33" s="22">
        <v>2400</v>
      </c>
      <c r="F33" s="22">
        <v>0</v>
      </c>
      <c r="G33" s="22">
        <v>2400</v>
      </c>
      <c r="H33" s="22">
        <f t="shared" si="11"/>
        <v>9600</v>
      </c>
      <c r="I33" s="23">
        <v>0</v>
      </c>
      <c r="J33" s="24">
        <f t="shared" si="8"/>
        <v>675960</v>
      </c>
      <c r="K33" s="22">
        <v>676260</v>
      </c>
      <c r="L33" s="25">
        <f t="shared" si="9"/>
        <v>-300</v>
      </c>
      <c r="M33" s="26">
        <f t="shared" si="10"/>
        <v>100</v>
      </c>
    </row>
    <row r="34" spans="2:13" x14ac:dyDescent="0.15">
      <c r="B34" s="21" t="s">
        <v>84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f t="shared" si="11"/>
        <v>0</v>
      </c>
      <c r="I34" s="23">
        <v>0</v>
      </c>
      <c r="J34" s="24">
        <f t="shared" si="8"/>
        <v>0</v>
      </c>
      <c r="K34" s="22">
        <v>0</v>
      </c>
      <c r="L34" s="25">
        <f t="shared" si="9"/>
        <v>0</v>
      </c>
      <c r="M34" s="26">
        <f t="shared" si="10"/>
        <v>0</v>
      </c>
    </row>
    <row r="35" spans="2:13" x14ac:dyDescent="0.15">
      <c r="B35" s="95" t="s">
        <v>85</v>
      </c>
      <c r="C35" s="22">
        <v>847574</v>
      </c>
      <c r="D35" s="22">
        <v>0</v>
      </c>
      <c r="E35" s="22">
        <v>0</v>
      </c>
      <c r="F35" s="22">
        <v>0</v>
      </c>
      <c r="G35" s="22">
        <v>0</v>
      </c>
      <c r="H35" s="22">
        <f t="shared" si="11"/>
        <v>0</v>
      </c>
      <c r="I35" s="23">
        <v>0</v>
      </c>
      <c r="J35" s="24">
        <f t="shared" si="8"/>
        <v>847574</v>
      </c>
      <c r="K35" s="22">
        <v>913500</v>
      </c>
      <c r="L35" s="25">
        <f t="shared" si="9"/>
        <v>-65926</v>
      </c>
      <c r="M35" s="26">
        <f t="shared" si="10"/>
        <v>92.8</v>
      </c>
    </row>
    <row r="36" spans="2:13" x14ac:dyDescent="0.15">
      <c r="B36" s="21" t="s">
        <v>10</v>
      </c>
      <c r="C36" s="22">
        <v>586998</v>
      </c>
      <c r="D36" s="22">
        <v>0</v>
      </c>
      <c r="E36" s="22">
        <v>0</v>
      </c>
      <c r="F36" s="22">
        <v>0</v>
      </c>
      <c r="G36" s="22">
        <v>0</v>
      </c>
      <c r="H36" s="22">
        <f t="shared" si="11"/>
        <v>0</v>
      </c>
      <c r="I36" s="23">
        <v>0</v>
      </c>
      <c r="J36" s="24">
        <f t="shared" si="8"/>
        <v>586998</v>
      </c>
      <c r="K36" s="22">
        <v>586995</v>
      </c>
      <c r="L36" s="25">
        <f t="shared" si="9"/>
        <v>3</v>
      </c>
      <c r="M36" s="26">
        <f t="shared" si="10"/>
        <v>100</v>
      </c>
    </row>
    <row r="37" spans="2:13" x14ac:dyDescent="0.15">
      <c r="B37" s="21" t="s">
        <v>11</v>
      </c>
      <c r="C37" s="22">
        <v>492678</v>
      </c>
      <c r="D37" s="22">
        <v>76467</v>
      </c>
      <c r="E37" s="22">
        <v>96901</v>
      </c>
      <c r="F37" s="22">
        <v>42503</v>
      </c>
      <c r="G37" s="22">
        <v>218764</v>
      </c>
      <c r="H37" s="22">
        <f t="shared" si="11"/>
        <v>434635</v>
      </c>
      <c r="I37" s="23">
        <v>4</v>
      </c>
      <c r="J37" s="24">
        <f t="shared" si="8"/>
        <v>927317</v>
      </c>
      <c r="K37" s="22">
        <v>1378800</v>
      </c>
      <c r="L37" s="25">
        <f t="shared" si="9"/>
        <v>-451483</v>
      </c>
      <c r="M37" s="26">
        <f t="shared" si="10"/>
        <v>67.3</v>
      </c>
    </row>
    <row r="38" spans="2:13" x14ac:dyDescent="0.15">
      <c r="B38" s="21" t="s">
        <v>12</v>
      </c>
      <c r="C38" s="22">
        <v>534044</v>
      </c>
      <c r="D38" s="22">
        <v>51122</v>
      </c>
      <c r="E38" s="22">
        <v>16524</v>
      </c>
      <c r="F38" s="22">
        <v>12955</v>
      </c>
      <c r="G38" s="22">
        <v>154832</v>
      </c>
      <c r="H38" s="22">
        <f t="shared" si="11"/>
        <v>235433</v>
      </c>
      <c r="I38" s="23">
        <v>0</v>
      </c>
      <c r="J38" s="24">
        <f t="shared" si="8"/>
        <v>769477</v>
      </c>
      <c r="K38" s="22">
        <v>676050</v>
      </c>
      <c r="L38" s="25">
        <f t="shared" si="9"/>
        <v>93427</v>
      </c>
      <c r="M38" s="26">
        <f t="shared" si="10"/>
        <v>113.8</v>
      </c>
    </row>
    <row r="39" spans="2:13" x14ac:dyDescent="0.15">
      <c r="B39" s="21" t="s">
        <v>13</v>
      </c>
      <c r="C39" s="22">
        <v>78532</v>
      </c>
      <c r="D39" s="22">
        <v>71818</v>
      </c>
      <c r="E39" s="22">
        <v>13226</v>
      </c>
      <c r="F39" s="22">
        <v>0</v>
      </c>
      <c r="G39" s="22">
        <v>113711</v>
      </c>
      <c r="H39" s="22">
        <f t="shared" si="11"/>
        <v>198755</v>
      </c>
      <c r="I39" s="23">
        <v>0</v>
      </c>
      <c r="J39" s="24">
        <f t="shared" si="8"/>
        <v>277287</v>
      </c>
      <c r="K39" s="22">
        <v>838300</v>
      </c>
      <c r="L39" s="25">
        <f t="shared" si="9"/>
        <v>-561013</v>
      </c>
      <c r="M39" s="26">
        <f t="shared" si="10"/>
        <v>33.1</v>
      </c>
    </row>
    <row r="40" spans="2:13" x14ac:dyDescent="0.15">
      <c r="B40" s="21" t="s">
        <v>14</v>
      </c>
      <c r="C40" s="22">
        <v>277137</v>
      </c>
      <c r="D40" s="22">
        <v>0</v>
      </c>
      <c r="E40" s="22">
        <v>0</v>
      </c>
      <c r="F40" s="22">
        <v>0</v>
      </c>
      <c r="G40" s="22">
        <v>0</v>
      </c>
      <c r="H40" s="22">
        <f t="shared" si="11"/>
        <v>0</v>
      </c>
      <c r="I40" s="23">
        <v>0</v>
      </c>
      <c r="J40" s="24">
        <f t="shared" si="8"/>
        <v>277137</v>
      </c>
      <c r="K40" s="22">
        <v>260708</v>
      </c>
      <c r="L40" s="25">
        <f t="shared" si="9"/>
        <v>16429</v>
      </c>
      <c r="M40" s="26">
        <f t="shared" si="10"/>
        <v>106.3</v>
      </c>
    </row>
    <row r="41" spans="2:13" x14ac:dyDescent="0.15">
      <c r="B41" s="21" t="s">
        <v>15</v>
      </c>
      <c r="C41" s="22">
        <v>7992355</v>
      </c>
      <c r="D41" s="22">
        <v>705000</v>
      </c>
      <c r="E41" s="22">
        <v>18000</v>
      </c>
      <c r="F41" s="22">
        <v>0</v>
      </c>
      <c r="G41" s="22">
        <v>249900</v>
      </c>
      <c r="H41" s="22">
        <f t="shared" si="11"/>
        <v>972900</v>
      </c>
      <c r="I41" s="23">
        <v>0</v>
      </c>
      <c r="J41" s="24">
        <f t="shared" si="8"/>
        <v>8965255</v>
      </c>
      <c r="K41" s="22">
        <v>12463817</v>
      </c>
      <c r="L41" s="25">
        <f t="shared" si="9"/>
        <v>-3498562</v>
      </c>
      <c r="M41" s="26">
        <f t="shared" si="10"/>
        <v>71.900000000000006</v>
      </c>
    </row>
    <row r="42" spans="2:13" x14ac:dyDescent="0.15">
      <c r="B42" s="21" t="s">
        <v>56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f t="shared" si="11"/>
        <v>0</v>
      </c>
      <c r="I42" s="23">
        <v>0</v>
      </c>
      <c r="J42" s="24">
        <f t="shared" si="8"/>
        <v>0</v>
      </c>
      <c r="K42" s="22">
        <v>18000</v>
      </c>
      <c r="L42" s="25">
        <f t="shared" si="9"/>
        <v>-18000</v>
      </c>
      <c r="M42" s="26">
        <f t="shared" si="10"/>
        <v>0</v>
      </c>
    </row>
    <row r="43" spans="2:13" x14ac:dyDescent="0.15">
      <c r="B43" s="21" t="s">
        <v>16</v>
      </c>
      <c r="C43" s="22">
        <v>0</v>
      </c>
      <c r="D43" s="22">
        <v>0</v>
      </c>
      <c r="E43" s="22">
        <v>0</v>
      </c>
      <c r="F43" s="22">
        <v>594000</v>
      </c>
      <c r="G43" s="22">
        <v>0</v>
      </c>
      <c r="H43" s="22">
        <f t="shared" si="11"/>
        <v>594000</v>
      </c>
      <c r="I43" s="23">
        <v>0</v>
      </c>
      <c r="J43" s="24">
        <f t="shared" si="8"/>
        <v>594000</v>
      </c>
      <c r="K43" s="22">
        <v>1161000</v>
      </c>
      <c r="L43" s="25">
        <f t="shared" si="9"/>
        <v>-567000</v>
      </c>
      <c r="M43" s="26">
        <f t="shared" si="10"/>
        <v>51.2</v>
      </c>
    </row>
    <row r="44" spans="2:13" x14ac:dyDescent="0.15">
      <c r="B44" s="21" t="s">
        <v>17</v>
      </c>
      <c r="C44" s="22">
        <v>0</v>
      </c>
      <c r="D44" s="22">
        <v>44853</v>
      </c>
      <c r="E44" s="22">
        <v>28419</v>
      </c>
      <c r="F44" s="22">
        <v>0</v>
      </c>
      <c r="G44" s="22">
        <v>0</v>
      </c>
      <c r="H44" s="22">
        <f t="shared" si="11"/>
        <v>73272</v>
      </c>
      <c r="I44" s="23">
        <v>0</v>
      </c>
      <c r="J44" s="24">
        <f t="shared" si="8"/>
        <v>73272</v>
      </c>
      <c r="K44" s="22">
        <v>0</v>
      </c>
      <c r="L44" s="25">
        <f t="shared" si="9"/>
        <v>73272</v>
      </c>
      <c r="M44" s="26">
        <f t="shared" si="10"/>
        <v>0</v>
      </c>
    </row>
    <row r="45" spans="2:13" x14ac:dyDescent="0.15">
      <c r="B45" s="21" t="s">
        <v>86</v>
      </c>
      <c r="C45" s="96">
        <v>0</v>
      </c>
      <c r="D45" s="96">
        <v>0</v>
      </c>
      <c r="E45" s="96">
        <v>0</v>
      </c>
      <c r="F45" s="96">
        <v>0</v>
      </c>
      <c r="G45" s="96">
        <v>0</v>
      </c>
      <c r="H45" s="96">
        <f t="shared" si="11"/>
        <v>0</v>
      </c>
      <c r="I45" s="97">
        <v>0</v>
      </c>
      <c r="J45" s="98">
        <f t="shared" si="8"/>
        <v>0</v>
      </c>
      <c r="K45" s="22">
        <v>0</v>
      </c>
      <c r="L45" s="25">
        <f t="shared" si="9"/>
        <v>0</v>
      </c>
      <c r="M45" s="26">
        <f t="shared" si="10"/>
        <v>0</v>
      </c>
    </row>
    <row r="46" spans="2:13" x14ac:dyDescent="0.15">
      <c r="B46" s="21" t="s">
        <v>18</v>
      </c>
      <c r="C46" s="22">
        <v>0</v>
      </c>
      <c r="D46" s="22">
        <v>0</v>
      </c>
      <c r="E46" s="22">
        <v>3880</v>
      </c>
      <c r="F46" s="22">
        <v>0</v>
      </c>
      <c r="G46" s="22">
        <v>0</v>
      </c>
      <c r="H46" s="22">
        <f t="shared" si="11"/>
        <v>3880</v>
      </c>
      <c r="I46" s="23">
        <v>0</v>
      </c>
      <c r="J46" s="24">
        <f t="shared" si="8"/>
        <v>3880</v>
      </c>
      <c r="K46" s="22">
        <v>30000</v>
      </c>
      <c r="L46" s="25">
        <f t="shared" si="9"/>
        <v>-26120</v>
      </c>
      <c r="M46" s="26">
        <f t="shared" si="10"/>
        <v>12.9</v>
      </c>
    </row>
    <row r="47" spans="2:13" x14ac:dyDescent="0.15">
      <c r="B47" s="21" t="s">
        <v>19</v>
      </c>
      <c r="C47" s="22">
        <v>99633</v>
      </c>
      <c r="D47" s="22">
        <v>0</v>
      </c>
      <c r="E47" s="22">
        <v>0</v>
      </c>
      <c r="F47" s="22">
        <v>0</v>
      </c>
      <c r="G47" s="22">
        <v>0</v>
      </c>
      <c r="H47" s="22">
        <f t="shared" si="11"/>
        <v>0</v>
      </c>
      <c r="I47" s="23">
        <v>0</v>
      </c>
      <c r="J47" s="24">
        <f t="shared" si="8"/>
        <v>99633</v>
      </c>
      <c r="K47" s="22">
        <v>99633</v>
      </c>
      <c r="L47" s="25">
        <f t="shared" si="9"/>
        <v>0</v>
      </c>
      <c r="M47" s="26">
        <f t="shared" si="10"/>
        <v>100</v>
      </c>
    </row>
    <row r="48" spans="2:13" x14ac:dyDescent="0.15">
      <c r="B48" s="21" t="s">
        <v>55</v>
      </c>
      <c r="C48" s="96">
        <v>653140</v>
      </c>
      <c r="D48" s="96">
        <v>0</v>
      </c>
      <c r="E48" s="96">
        <v>0</v>
      </c>
      <c r="F48" s="96">
        <v>0</v>
      </c>
      <c r="G48" s="96">
        <v>0</v>
      </c>
      <c r="H48" s="96">
        <f t="shared" si="11"/>
        <v>0</v>
      </c>
      <c r="I48" s="97">
        <v>0</v>
      </c>
      <c r="J48" s="98">
        <f t="shared" si="8"/>
        <v>653140</v>
      </c>
      <c r="K48" s="22">
        <v>2350000</v>
      </c>
      <c r="L48" s="25">
        <f t="shared" si="9"/>
        <v>-1696860</v>
      </c>
      <c r="M48" s="26">
        <f t="shared" si="10"/>
        <v>27.8</v>
      </c>
    </row>
    <row r="49" spans="2:13" x14ac:dyDescent="0.15">
      <c r="B49" s="21" t="s">
        <v>20</v>
      </c>
      <c r="C49" s="22">
        <v>2689706</v>
      </c>
      <c r="D49" s="22">
        <v>0</v>
      </c>
      <c r="E49" s="22">
        <v>0</v>
      </c>
      <c r="F49" s="22">
        <v>0</v>
      </c>
      <c r="G49" s="22">
        <v>0</v>
      </c>
      <c r="H49" s="22">
        <f t="shared" si="11"/>
        <v>0</v>
      </c>
      <c r="I49" s="23">
        <v>0</v>
      </c>
      <c r="J49" s="24">
        <f t="shared" si="8"/>
        <v>2689706</v>
      </c>
      <c r="K49" s="22">
        <v>2380000</v>
      </c>
      <c r="L49" s="25">
        <f t="shared" si="9"/>
        <v>309706</v>
      </c>
      <c r="M49" s="26">
        <f t="shared" si="10"/>
        <v>113</v>
      </c>
    </row>
    <row r="50" spans="2:13" x14ac:dyDescent="0.15">
      <c r="B50" s="99" t="s">
        <v>21</v>
      </c>
      <c r="C50" s="100">
        <v>186600</v>
      </c>
      <c r="D50" s="100">
        <v>0</v>
      </c>
      <c r="E50" s="100">
        <v>0</v>
      </c>
      <c r="F50" s="100">
        <v>0</v>
      </c>
      <c r="G50" s="100">
        <v>0</v>
      </c>
      <c r="H50" s="100">
        <f t="shared" si="11"/>
        <v>0</v>
      </c>
      <c r="I50" s="101">
        <v>0</v>
      </c>
      <c r="J50" s="102">
        <f t="shared" si="8"/>
        <v>186600</v>
      </c>
      <c r="K50" s="100">
        <v>186600</v>
      </c>
      <c r="L50" s="103">
        <f t="shared" si="9"/>
        <v>0</v>
      </c>
      <c r="M50" s="104">
        <f t="shared" si="10"/>
        <v>100</v>
      </c>
    </row>
    <row r="51" spans="2:13" x14ac:dyDescent="0.15">
      <c r="B51" s="99" t="s">
        <v>22</v>
      </c>
      <c r="C51" s="100">
        <v>141923</v>
      </c>
      <c r="D51" s="100">
        <v>0</v>
      </c>
      <c r="E51" s="100">
        <v>0</v>
      </c>
      <c r="F51" s="100">
        <v>0</v>
      </c>
      <c r="G51" s="100">
        <v>0</v>
      </c>
      <c r="H51" s="100">
        <f t="shared" si="11"/>
        <v>0</v>
      </c>
      <c r="I51" s="101">
        <v>0</v>
      </c>
      <c r="J51" s="102">
        <f t="shared" si="8"/>
        <v>141923</v>
      </c>
      <c r="K51" s="100">
        <v>148147</v>
      </c>
      <c r="L51" s="103">
        <f t="shared" si="9"/>
        <v>-6224</v>
      </c>
      <c r="M51" s="104">
        <f t="shared" si="10"/>
        <v>95.8</v>
      </c>
    </row>
    <row r="52" spans="2:13" x14ac:dyDescent="0.15">
      <c r="B52" s="82" t="s">
        <v>23</v>
      </c>
      <c r="C52" s="83">
        <f t="shared" ref="C52:K52" si="12">SUM(C29:C51)</f>
        <v>46857518</v>
      </c>
      <c r="D52" s="83">
        <f t="shared" si="12"/>
        <v>959760</v>
      </c>
      <c r="E52" s="83">
        <f t="shared" si="12"/>
        <v>179350</v>
      </c>
      <c r="F52" s="83">
        <f t="shared" si="12"/>
        <v>649458</v>
      </c>
      <c r="G52" s="83">
        <f t="shared" si="12"/>
        <v>739607</v>
      </c>
      <c r="H52" s="83">
        <f t="shared" si="12"/>
        <v>11002662</v>
      </c>
      <c r="I52" s="84">
        <f t="shared" si="12"/>
        <v>180004</v>
      </c>
      <c r="J52" s="85">
        <f t="shared" si="12"/>
        <v>58040184</v>
      </c>
      <c r="K52" s="83">
        <f t="shared" si="12"/>
        <v>65159468</v>
      </c>
      <c r="L52" s="86">
        <f t="shared" si="9"/>
        <v>-7119284</v>
      </c>
      <c r="M52" s="87">
        <f t="shared" si="10"/>
        <v>89.1</v>
      </c>
    </row>
    <row r="53" spans="2:13" ht="14.25" thickBot="1" x14ac:dyDescent="0.2">
      <c r="B53" s="33"/>
      <c r="C53" s="34"/>
      <c r="D53" s="34"/>
      <c r="E53" s="34"/>
      <c r="F53" s="34"/>
      <c r="G53" s="34"/>
      <c r="H53" s="34"/>
      <c r="I53" s="35"/>
      <c r="J53" s="36"/>
      <c r="K53" s="34"/>
      <c r="L53" s="37"/>
      <c r="M53" s="38"/>
    </row>
    <row r="54" spans="2:13" ht="15" thickTop="1" thickBot="1" x14ac:dyDescent="0.2">
      <c r="B54" s="89" t="s">
        <v>24</v>
      </c>
      <c r="C54" s="90">
        <f t="shared" ref="C54:K54" si="13">C27-C52</f>
        <v>-46647518</v>
      </c>
      <c r="D54" s="90">
        <f t="shared" si="13"/>
        <v>44947587</v>
      </c>
      <c r="E54" s="90">
        <f t="shared" si="13"/>
        <v>18571477</v>
      </c>
      <c r="F54" s="90">
        <f t="shared" si="13"/>
        <v>22347290</v>
      </c>
      <c r="G54" s="90">
        <f t="shared" si="13"/>
        <v>7325802</v>
      </c>
      <c r="H54" s="90">
        <f t="shared" si="13"/>
        <v>84717669</v>
      </c>
      <c r="I54" s="91">
        <f t="shared" si="13"/>
        <v>-21926300</v>
      </c>
      <c r="J54" s="92">
        <f t="shared" si="13"/>
        <v>16143851</v>
      </c>
      <c r="K54" s="90">
        <f t="shared" si="13"/>
        <v>1482585</v>
      </c>
      <c r="L54" s="93">
        <f>J54-K54</f>
        <v>14661266</v>
      </c>
      <c r="M54" s="94">
        <f>IF(K54=0,0,ROUND(J54/K54%,1))</f>
        <v>1088.9000000000001</v>
      </c>
    </row>
    <row r="55" spans="2:13" ht="14.25" thickTop="1" x14ac:dyDescent="0.15">
      <c r="B55" s="15"/>
      <c r="C55" s="18"/>
      <c r="D55" s="18"/>
      <c r="E55" s="18"/>
      <c r="F55" s="18"/>
      <c r="G55" s="18"/>
      <c r="H55" s="18"/>
      <c r="I55" s="16"/>
      <c r="J55" s="17"/>
      <c r="K55" s="18"/>
      <c r="L55" s="19"/>
      <c r="M55" s="20"/>
    </row>
    <row r="56" spans="2:13" x14ac:dyDescent="0.15">
      <c r="B56" s="21" t="s">
        <v>25</v>
      </c>
      <c r="C56" s="22">
        <v>13806</v>
      </c>
      <c r="D56" s="22">
        <v>0</v>
      </c>
      <c r="E56" s="22">
        <v>0</v>
      </c>
      <c r="F56" s="22">
        <v>0</v>
      </c>
      <c r="G56" s="22">
        <v>0</v>
      </c>
      <c r="H56" s="22">
        <f>SUBTOTAL(9,D56:G56)</f>
        <v>0</v>
      </c>
      <c r="I56" s="23">
        <v>0</v>
      </c>
      <c r="J56" s="24">
        <f>SUBTOTAL(9,C56:I56)</f>
        <v>13806</v>
      </c>
      <c r="K56" s="22">
        <v>0</v>
      </c>
      <c r="L56" s="25">
        <f t="shared" ref="L56:L60" si="14">J56-K56</f>
        <v>13806</v>
      </c>
      <c r="M56" s="26">
        <f t="shared" ref="M56:M60" si="15">IF(K56=0,0,ROUND(J56/K56%,1))</f>
        <v>0</v>
      </c>
    </row>
    <row r="57" spans="2:13" x14ac:dyDescent="0.15">
      <c r="B57" s="21" t="s">
        <v>87</v>
      </c>
      <c r="C57" s="105">
        <v>0</v>
      </c>
      <c r="D57" s="105">
        <v>0</v>
      </c>
      <c r="E57" s="105">
        <v>0</v>
      </c>
      <c r="F57" s="105">
        <v>0</v>
      </c>
      <c r="G57" s="105">
        <v>0</v>
      </c>
      <c r="H57" s="105">
        <f>SUBTOTAL(9,D57:G57)</f>
        <v>0</v>
      </c>
      <c r="I57" s="106">
        <v>0</v>
      </c>
      <c r="J57" s="107">
        <f>SUBTOTAL(9,C57:I57)</f>
        <v>0</v>
      </c>
      <c r="K57" s="22">
        <v>0</v>
      </c>
      <c r="L57" s="25">
        <f t="shared" si="14"/>
        <v>0</v>
      </c>
      <c r="M57" s="26">
        <f t="shared" si="15"/>
        <v>0</v>
      </c>
    </row>
    <row r="58" spans="2:13" x14ac:dyDescent="0.15">
      <c r="B58" s="95" t="s">
        <v>88</v>
      </c>
      <c r="C58" s="105">
        <v>0</v>
      </c>
      <c r="D58" s="105">
        <v>0</v>
      </c>
      <c r="E58" s="105">
        <v>0</v>
      </c>
      <c r="F58" s="105">
        <v>0</v>
      </c>
      <c r="G58" s="105">
        <v>0</v>
      </c>
      <c r="H58" s="105">
        <f>SUBTOTAL(9,D58:G58)</f>
        <v>0</v>
      </c>
      <c r="I58" s="106">
        <v>0</v>
      </c>
      <c r="J58" s="107">
        <f>SUBTOTAL(9,C58:I58)</f>
        <v>0</v>
      </c>
      <c r="K58" s="22">
        <v>0</v>
      </c>
      <c r="L58" s="25">
        <f t="shared" si="14"/>
        <v>0</v>
      </c>
      <c r="M58" s="26">
        <f t="shared" si="15"/>
        <v>0</v>
      </c>
    </row>
    <row r="59" spans="2:13" x14ac:dyDescent="0.15">
      <c r="B59" s="99" t="s">
        <v>26</v>
      </c>
      <c r="C59" s="100">
        <v>19027</v>
      </c>
      <c r="D59" s="100">
        <v>4</v>
      </c>
      <c r="E59" s="100">
        <v>782</v>
      </c>
      <c r="F59" s="100">
        <v>0</v>
      </c>
      <c r="G59" s="100">
        <v>0</v>
      </c>
      <c r="H59" s="100">
        <f>SUBTOTAL(9,D59:G59)</f>
        <v>786</v>
      </c>
      <c r="I59" s="101">
        <v>0</v>
      </c>
      <c r="J59" s="102">
        <f>SUBTOTAL(9,C59:I59)</f>
        <v>19813</v>
      </c>
      <c r="K59" s="100">
        <v>0</v>
      </c>
      <c r="L59" s="103">
        <f t="shared" si="14"/>
        <v>19813</v>
      </c>
      <c r="M59" s="104">
        <f t="shared" si="15"/>
        <v>0</v>
      </c>
    </row>
    <row r="60" spans="2:13" x14ac:dyDescent="0.15">
      <c r="B60" s="45" t="s">
        <v>27</v>
      </c>
      <c r="C60" s="40">
        <f t="shared" ref="C60:K60" si="16">SUM(C56:C59)</f>
        <v>32833</v>
      </c>
      <c r="D60" s="40">
        <f t="shared" si="16"/>
        <v>4</v>
      </c>
      <c r="E60" s="40">
        <f t="shared" si="16"/>
        <v>782</v>
      </c>
      <c r="F60" s="40">
        <f t="shared" si="16"/>
        <v>0</v>
      </c>
      <c r="G60" s="40">
        <f t="shared" si="16"/>
        <v>0</v>
      </c>
      <c r="H60" s="40">
        <f t="shared" si="16"/>
        <v>786</v>
      </c>
      <c r="I60" s="41">
        <f t="shared" si="16"/>
        <v>0</v>
      </c>
      <c r="J60" s="42">
        <f t="shared" si="16"/>
        <v>33619</v>
      </c>
      <c r="K60" s="40">
        <f t="shared" si="16"/>
        <v>0</v>
      </c>
      <c r="L60" s="43">
        <f t="shared" si="14"/>
        <v>33619</v>
      </c>
      <c r="M60" s="44">
        <f t="shared" si="15"/>
        <v>0</v>
      </c>
    </row>
    <row r="61" spans="2:13" x14ac:dyDescent="0.15">
      <c r="B61" s="15"/>
      <c r="C61" s="18"/>
      <c r="D61" s="18"/>
      <c r="E61" s="18"/>
      <c r="F61" s="18"/>
      <c r="G61" s="18"/>
      <c r="H61" s="18"/>
      <c r="I61" s="16"/>
      <c r="J61" s="17"/>
      <c r="K61" s="18"/>
      <c r="L61" s="19"/>
      <c r="M61" s="20"/>
    </row>
    <row r="62" spans="2:13" x14ac:dyDescent="0.15">
      <c r="B62" s="108" t="s">
        <v>89</v>
      </c>
      <c r="C62" s="100">
        <v>122702</v>
      </c>
      <c r="D62" s="100">
        <v>0</v>
      </c>
      <c r="E62" s="100">
        <v>0</v>
      </c>
      <c r="F62" s="100">
        <v>0</v>
      </c>
      <c r="G62" s="100">
        <v>0</v>
      </c>
      <c r="H62" s="100">
        <f>SUBTOTAL(9,D62:G62)</f>
        <v>0</v>
      </c>
      <c r="I62" s="101">
        <v>0</v>
      </c>
      <c r="J62" s="102">
        <f>SUBTOTAL(9,C62:I62)</f>
        <v>122702</v>
      </c>
      <c r="K62" s="100">
        <v>0</v>
      </c>
      <c r="L62" s="103">
        <f>J62-K62</f>
        <v>122702</v>
      </c>
      <c r="M62" s="104">
        <f>IF(K62=0,0,ROUND(J62/K62%,1))</f>
        <v>0</v>
      </c>
    </row>
    <row r="63" spans="2:13" x14ac:dyDescent="0.15">
      <c r="B63" s="108" t="s">
        <v>90</v>
      </c>
      <c r="C63" s="100">
        <v>0</v>
      </c>
      <c r="D63" s="100">
        <v>0</v>
      </c>
      <c r="E63" s="100">
        <v>0</v>
      </c>
      <c r="F63" s="100">
        <v>0</v>
      </c>
      <c r="G63" s="100">
        <v>0</v>
      </c>
      <c r="H63" s="100">
        <f>SUBTOTAL(9,D63:G63)</f>
        <v>0</v>
      </c>
      <c r="I63" s="101">
        <v>0</v>
      </c>
      <c r="J63" s="102">
        <f>SUBTOTAL(9,C63:I63)</f>
        <v>0</v>
      </c>
      <c r="K63" s="100">
        <v>0</v>
      </c>
      <c r="L63" s="103">
        <f>J63-K63</f>
        <v>0</v>
      </c>
      <c r="M63" s="104">
        <f>IF(K63=0,0,ROUND(J63/K63%,1))</f>
        <v>0</v>
      </c>
    </row>
    <row r="64" spans="2:13" x14ac:dyDescent="0.15">
      <c r="B64" s="108" t="s">
        <v>91</v>
      </c>
      <c r="C64" s="100">
        <v>0</v>
      </c>
      <c r="D64" s="100">
        <v>0</v>
      </c>
      <c r="E64" s="100">
        <v>0</v>
      </c>
      <c r="F64" s="100">
        <v>0</v>
      </c>
      <c r="G64" s="100">
        <v>0</v>
      </c>
      <c r="H64" s="100">
        <f>SUBTOTAL(9,D64:G64)</f>
        <v>0</v>
      </c>
      <c r="I64" s="101">
        <v>0</v>
      </c>
      <c r="J64" s="102">
        <f>SUBTOTAL(9,C64:I64)</f>
        <v>0</v>
      </c>
      <c r="K64" s="100">
        <v>0</v>
      </c>
      <c r="L64" s="103">
        <f>J64-K64</f>
        <v>0</v>
      </c>
      <c r="M64" s="104">
        <f>IF(K64=0,0,ROUND(J64/K64%,1))</f>
        <v>0</v>
      </c>
    </row>
    <row r="65" spans="2:13" x14ac:dyDescent="0.15">
      <c r="B65" s="108" t="s">
        <v>92</v>
      </c>
      <c r="C65" s="100">
        <v>0</v>
      </c>
      <c r="D65" s="100">
        <v>0</v>
      </c>
      <c r="E65" s="100">
        <v>0</v>
      </c>
      <c r="F65" s="100">
        <v>0</v>
      </c>
      <c r="G65" s="100">
        <v>0</v>
      </c>
      <c r="H65" s="100">
        <f>SUBTOTAL(9,D65:G65)</f>
        <v>0</v>
      </c>
      <c r="I65" s="101">
        <v>0</v>
      </c>
      <c r="J65" s="102">
        <f>SUBTOTAL(9,C65:I65)</f>
        <v>0</v>
      </c>
      <c r="K65" s="100">
        <v>0</v>
      </c>
      <c r="L65" s="103">
        <f>J65-K65</f>
        <v>0</v>
      </c>
      <c r="M65" s="104">
        <f>IF(K65=0,0,ROUND(J65/K65%,1))</f>
        <v>0</v>
      </c>
    </row>
    <row r="66" spans="2:13" x14ac:dyDescent="0.15">
      <c r="B66" s="45" t="s">
        <v>28</v>
      </c>
      <c r="C66" s="40">
        <f t="shared" ref="C66:K66" si="17">SUM(C62:C65)</f>
        <v>122702</v>
      </c>
      <c r="D66" s="40">
        <f t="shared" si="17"/>
        <v>0</v>
      </c>
      <c r="E66" s="40">
        <f t="shared" si="17"/>
        <v>0</v>
      </c>
      <c r="F66" s="40">
        <f t="shared" si="17"/>
        <v>0</v>
      </c>
      <c r="G66" s="40">
        <f t="shared" si="17"/>
        <v>0</v>
      </c>
      <c r="H66" s="40">
        <f t="shared" si="17"/>
        <v>0</v>
      </c>
      <c r="I66" s="41">
        <f t="shared" si="17"/>
        <v>0</v>
      </c>
      <c r="J66" s="42">
        <f t="shared" si="17"/>
        <v>122702</v>
      </c>
      <c r="K66" s="40">
        <f t="shared" si="17"/>
        <v>0</v>
      </c>
      <c r="L66" s="43">
        <f>J66-K66</f>
        <v>122702</v>
      </c>
      <c r="M66" s="44">
        <f>IF(K66=0,0,ROUND(J66/K66%,1))</f>
        <v>0</v>
      </c>
    </row>
    <row r="67" spans="2:13" ht="14.25" thickBot="1" x14ac:dyDescent="0.2">
      <c r="B67" s="33"/>
      <c r="C67" s="34"/>
      <c r="D67" s="34"/>
      <c r="E67" s="34"/>
      <c r="F67" s="34"/>
      <c r="G67" s="34"/>
      <c r="H67" s="34"/>
      <c r="I67" s="35"/>
      <c r="J67" s="36"/>
      <c r="K67" s="34"/>
      <c r="L67" s="37"/>
      <c r="M67" s="38"/>
    </row>
    <row r="68" spans="2:13" ht="15" thickTop="1" thickBot="1" x14ac:dyDescent="0.2">
      <c r="B68" s="89" t="s">
        <v>29</v>
      </c>
      <c r="C68" s="90">
        <f t="shared" ref="C68:K68" si="18">C54+C60-C66</f>
        <v>-46737387</v>
      </c>
      <c r="D68" s="90">
        <f t="shared" si="18"/>
        <v>44947591</v>
      </c>
      <c r="E68" s="90">
        <f t="shared" si="18"/>
        <v>18572259</v>
      </c>
      <c r="F68" s="90">
        <f t="shared" si="18"/>
        <v>22347290</v>
      </c>
      <c r="G68" s="90">
        <f t="shared" si="18"/>
        <v>7325802</v>
      </c>
      <c r="H68" s="90">
        <f t="shared" si="18"/>
        <v>84718455</v>
      </c>
      <c r="I68" s="91">
        <f t="shared" si="18"/>
        <v>-21926300</v>
      </c>
      <c r="J68" s="92">
        <f t="shared" si="18"/>
        <v>16054768</v>
      </c>
      <c r="K68" s="90">
        <f t="shared" si="18"/>
        <v>1482585</v>
      </c>
      <c r="L68" s="93">
        <f>J68-K68</f>
        <v>14572183</v>
      </c>
      <c r="M68" s="94">
        <f>IF(K68=0,0,ROUND(J68/K68%,1))</f>
        <v>1082.9000000000001</v>
      </c>
    </row>
    <row r="69" spans="2:13" ht="15" thickTop="1" thickBot="1" x14ac:dyDescent="0.2">
      <c r="B69" s="15"/>
      <c r="C69" s="18"/>
      <c r="D69" s="18"/>
      <c r="E69" s="18"/>
      <c r="F69" s="18"/>
      <c r="G69" s="18"/>
      <c r="H69" s="18"/>
      <c r="I69" s="16"/>
      <c r="J69" s="17"/>
      <c r="K69" s="18"/>
      <c r="L69" s="19"/>
      <c r="M69" s="20"/>
    </row>
    <row r="70" spans="2:13" x14ac:dyDescent="0.15">
      <c r="B70" s="109"/>
      <c r="C70" s="110"/>
      <c r="D70" s="110"/>
      <c r="E70" s="110"/>
      <c r="F70" s="110"/>
      <c r="G70" s="110"/>
      <c r="H70" s="110"/>
      <c r="I70" s="111"/>
      <c r="J70" s="112"/>
      <c r="K70" s="110"/>
      <c r="L70" s="113"/>
      <c r="M70" s="114"/>
    </row>
    <row r="71" spans="2:13" ht="14.25" thickBot="1" x14ac:dyDescent="0.2">
      <c r="B71" s="115"/>
      <c r="C71" s="116"/>
      <c r="D71" s="116"/>
      <c r="E71" s="116"/>
      <c r="F71" s="116"/>
      <c r="G71" s="116"/>
      <c r="H71" s="116"/>
      <c r="I71" s="117"/>
      <c r="J71" s="118"/>
      <c r="K71" s="116"/>
      <c r="L71" s="119"/>
      <c r="M71" s="120"/>
    </row>
    <row r="72" spans="2:13" ht="14.25" thickBot="1" x14ac:dyDescent="0.2">
      <c r="B72" s="121" t="s">
        <v>93</v>
      </c>
      <c r="C72" s="122"/>
      <c r="D72" s="123"/>
      <c r="E72" s="123"/>
      <c r="F72" s="123"/>
      <c r="G72" s="123"/>
      <c r="H72" s="123"/>
      <c r="I72" s="124"/>
      <c r="J72" s="125">
        <v>6088651</v>
      </c>
      <c r="K72" s="126"/>
      <c r="L72" s="127"/>
      <c r="M72" s="128"/>
    </row>
  </sheetData>
  <mergeCells count="9">
    <mergeCell ref="B7:B9"/>
    <mergeCell ref="C7:J7"/>
    <mergeCell ref="K7:K9"/>
    <mergeCell ref="L7:L9"/>
    <mergeCell ref="M7:M9"/>
    <mergeCell ref="C8:C9"/>
    <mergeCell ref="D8:H8"/>
    <mergeCell ref="I8:I9"/>
    <mergeCell ref="J8:J9"/>
  </mergeCells>
  <phoneticPr fontId="1"/>
  <pageMargins left="0.47244094488188981" right="0.31496062992125984" top="0.78740157480314965" bottom="0.59055118110236227" header="0.31496062992125984" footer="0.31496062992125984"/>
  <pageSetup paperSize="9" scale="6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4">
    <pageSetUpPr fitToPage="1"/>
  </sheetPr>
  <dimension ref="A1:N49"/>
  <sheetViews>
    <sheetView showGridLines="0" zoomScale="75" zoomScaleNormal="75" workbookViewId="0">
      <selection activeCell="B6" sqref="B6"/>
    </sheetView>
  </sheetViews>
  <sheetFormatPr defaultColWidth="11.5" defaultRowHeight="13.5" x14ac:dyDescent="0.15"/>
  <cols>
    <col min="1" max="1" width="2.75" style="4" customWidth="1"/>
    <col min="2" max="2" width="21.125" style="7" customWidth="1"/>
    <col min="3" max="9" width="11.5" style="7" customWidth="1"/>
    <col min="10" max="11" width="11.75" style="7" customWidth="1"/>
    <col min="12" max="12" width="11.375" style="7" customWidth="1"/>
    <col min="13" max="13" width="7.5" style="10" customWidth="1"/>
    <col min="14" max="248" width="9" style="129" customWidth="1"/>
    <col min="249" max="249" width="2.75" style="129" customWidth="1"/>
    <col min="250" max="250" width="21.125" style="129" customWidth="1"/>
    <col min="251" max="16384" width="11.5" style="129"/>
  </cols>
  <sheetData>
    <row r="1" spans="1:14" s="4" customFormat="1" x14ac:dyDescent="0.15">
      <c r="B1" s="1" t="s">
        <v>101</v>
      </c>
      <c r="C1" s="2"/>
      <c r="D1" s="2"/>
      <c r="E1" s="2"/>
      <c r="F1" s="2"/>
      <c r="G1" s="2"/>
      <c r="H1" s="2"/>
      <c r="I1" s="2"/>
      <c r="J1" s="2"/>
      <c r="K1" s="2"/>
      <c r="L1" s="2"/>
      <c r="M1" s="3" t="s">
        <v>103</v>
      </c>
    </row>
    <row r="2" spans="1:14" s="4" customFormat="1" x14ac:dyDescent="0.15">
      <c r="B2" s="1" t="s">
        <v>106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4" s="4" customFormat="1" x14ac:dyDescent="0.15">
      <c r="C3" s="2"/>
      <c r="D3" s="2"/>
      <c r="E3" s="2"/>
      <c r="F3" s="2"/>
      <c r="G3" s="2"/>
      <c r="H3" s="2"/>
      <c r="I3" s="2"/>
      <c r="J3" s="2"/>
      <c r="K3" s="2"/>
      <c r="L3" s="5"/>
      <c r="M3" s="6" t="s">
        <v>258</v>
      </c>
    </row>
    <row r="4" spans="1:14" s="4" customFormat="1" x14ac:dyDescent="0.15">
      <c r="C4" s="2"/>
      <c r="D4" s="2"/>
      <c r="E4" s="2"/>
      <c r="F4" s="2"/>
      <c r="G4" s="2"/>
      <c r="H4" s="2"/>
      <c r="I4" s="2"/>
      <c r="J4" s="2"/>
      <c r="K4" s="2"/>
      <c r="L4" s="2"/>
      <c r="M4" s="3" t="s">
        <v>104</v>
      </c>
    </row>
    <row r="5" spans="1:14" x14ac:dyDescent="0.15">
      <c r="C5" s="8"/>
      <c r="D5" s="8"/>
      <c r="E5" s="8"/>
      <c r="F5" s="8"/>
      <c r="G5" s="8"/>
      <c r="H5" s="8"/>
      <c r="I5" s="8"/>
      <c r="J5" s="9"/>
    </row>
    <row r="6" spans="1:14" ht="14.25" thickBot="1" x14ac:dyDescent="0.2">
      <c r="C6" s="11"/>
      <c r="D6" s="11"/>
      <c r="E6" s="11"/>
      <c r="F6" s="11"/>
      <c r="G6" s="11"/>
      <c r="H6" s="11"/>
      <c r="I6" s="11"/>
      <c r="J6" s="11"/>
    </row>
    <row r="7" spans="1:14" ht="14.25" thickBot="1" x14ac:dyDescent="0.2">
      <c r="B7" s="405" t="s">
        <v>59</v>
      </c>
      <c r="C7" s="407" t="s">
        <v>94</v>
      </c>
      <c r="D7" s="408"/>
      <c r="E7" s="408"/>
      <c r="F7" s="408"/>
      <c r="G7" s="408"/>
      <c r="H7" s="408"/>
      <c r="I7" s="408"/>
      <c r="J7" s="409"/>
      <c r="K7" s="387" t="s">
        <v>61</v>
      </c>
      <c r="L7" s="390" t="s">
        <v>62</v>
      </c>
      <c r="M7" s="393" t="s">
        <v>63</v>
      </c>
    </row>
    <row r="8" spans="1:14" ht="21" customHeight="1" x14ac:dyDescent="0.15">
      <c r="B8" s="406"/>
      <c r="C8" s="396" t="s">
        <v>64</v>
      </c>
      <c r="D8" s="398" t="s">
        <v>65</v>
      </c>
      <c r="E8" s="399"/>
      <c r="F8" s="399"/>
      <c r="G8" s="399"/>
      <c r="H8" s="400"/>
      <c r="I8" s="401" t="s">
        <v>0</v>
      </c>
      <c r="J8" s="403" t="s">
        <v>66</v>
      </c>
      <c r="K8" s="410"/>
      <c r="L8" s="391"/>
      <c r="M8" s="394"/>
    </row>
    <row r="9" spans="1:14" s="130" customFormat="1" ht="21" customHeight="1" thickBot="1" x14ac:dyDescent="0.2">
      <c r="A9" s="4"/>
      <c r="B9" s="383"/>
      <c r="C9" s="397"/>
      <c r="D9" s="12" t="s">
        <v>67</v>
      </c>
      <c r="E9" s="12" t="s">
        <v>68</v>
      </c>
      <c r="F9" s="12" t="s">
        <v>69</v>
      </c>
      <c r="G9" s="12" t="s">
        <v>70</v>
      </c>
      <c r="H9" s="13" t="s">
        <v>71</v>
      </c>
      <c r="I9" s="402"/>
      <c r="J9" s="404"/>
      <c r="K9" s="411"/>
      <c r="L9" s="392"/>
      <c r="M9" s="395"/>
    </row>
    <row r="10" spans="1:14" x14ac:dyDescent="0.15">
      <c r="A10" s="131"/>
      <c r="B10" s="132" t="s">
        <v>54</v>
      </c>
      <c r="C10" s="133">
        <v>0</v>
      </c>
      <c r="D10" s="133">
        <v>0</v>
      </c>
      <c r="E10" s="133">
        <v>1647206</v>
      </c>
      <c r="F10" s="133">
        <v>0</v>
      </c>
      <c r="G10" s="133">
        <v>390600</v>
      </c>
      <c r="H10" s="133">
        <f>SUBTOTAL(9,D10:G10)</f>
        <v>2037806</v>
      </c>
      <c r="I10" s="134">
        <v>0</v>
      </c>
      <c r="J10" s="135">
        <f>SUBTOTAL(9,C10:I10)</f>
        <v>2037806</v>
      </c>
      <c r="K10" s="136">
        <v>1579156</v>
      </c>
      <c r="L10" s="136">
        <f>J10-K10</f>
        <v>458650</v>
      </c>
      <c r="M10" s="137">
        <f>IF(K10=0,0,ROUND(J10/K10%,1))</f>
        <v>129</v>
      </c>
      <c r="N10" s="7"/>
    </row>
    <row r="11" spans="1:14" x14ac:dyDescent="0.15">
      <c r="A11" s="131"/>
      <c r="B11" s="138" t="s">
        <v>53</v>
      </c>
      <c r="C11" s="139">
        <f t="shared" ref="C11:K11" si="0">SUM(C10:C10)</f>
        <v>0</v>
      </c>
      <c r="D11" s="139">
        <f t="shared" si="0"/>
        <v>0</v>
      </c>
      <c r="E11" s="139">
        <f t="shared" si="0"/>
        <v>1647206</v>
      </c>
      <c r="F11" s="139">
        <f t="shared" si="0"/>
        <v>0</v>
      </c>
      <c r="G11" s="139">
        <f t="shared" si="0"/>
        <v>390600</v>
      </c>
      <c r="H11" s="139">
        <f t="shared" si="0"/>
        <v>2037806</v>
      </c>
      <c r="I11" s="140">
        <f t="shared" si="0"/>
        <v>0</v>
      </c>
      <c r="J11" s="141">
        <f t="shared" si="0"/>
        <v>2037806</v>
      </c>
      <c r="K11" s="142">
        <f t="shared" si="0"/>
        <v>1579156</v>
      </c>
      <c r="L11" s="142">
        <f>J11-K11</f>
        <v>458650</v>
      </c>
      <c r="M11" s="143">
        <f>IF(K11=0,0,ROUND(J11/K11%,1))</f>
        <v>129</v>
      </c>
      <c r="N11" s="7"/>
    </row>
    <row r="12" spans="1:14" x14ac:dyDescent="0.15">
      <c r="A12" s="131"/>
      <c r="B12" s="144"/>
      <c r="C12" s="18"/>
      <c r="D12" s="18"/>
      <c r="E12" s="18"/>
      <c r="F12" s="18"/>
      <c r="G12" s="18"/>
      <c r="H12" s="18"/>
      <c r="I12" s="16"/>
      <c r="J12" s="17"/>
      <c r="K12" s="19"/>
      <c r="L12" s="19"/>
      <c r="M12" s="20"/>
      <c r="N12" s="7"/>
    </row>
    <row r="13" spans="1:14" x14ac:dyDescent="0.15">
      <c r="A13" s="131"/>
      <c r="B13" s="145" t="s">
        <v>52</v>
      </c>
      <c r="C13" s="22">
        <v>0</v>
      </c>
      <c r="D13" s="22">
        <v>100338126</v>
      </c>
      <c r="E13" s="22">
        <v>62105801</v>
      </c>
      <c r="F13" s="22">
        <v>48807950</v>
      </c>
      <c r="G13" s="22">
        <v>17747752</v>
      </c>
      <c r="H13" s="22">
        <f>SUBTOTAL(9,D13:G13)</f>
        <v>228999629</v>
      </c>
      <c r="I13" s="23">
        <v>6276403</v>
      </c>
      <c r="J13" s="24">
        <f>SUBTOTAL(9,C13:I13)</f>
        <v>235276032</v>
      </c>
      <c r="K13" s="25">
        <v>233693760</v>
      </c>
      <c r="L13" s="25">
        <f t="shared" ref="L13:L18" si="1">J13-K13</f>
        <v>1582272</v>
      </c>
      <c r="M13" s="26">
        <f t="shared" ref="M13:M18" si="2">IF(K13=0,0,ROUND(J13/K13%,1))</f>
        <v>100.7</v>
      </c>
      <c r="N13" s="7"/>
    </row>
    <row r="14" spans="1:14" x14ac:dyDescent="0.15">
      <c r="A14" s="131"/>
      <c r="B14" s="145" t="s">
        <v>51</v>
      </c>
      <c r="C14" s="22">
        <v>0</v>
      </c>
      <c r="D14" s="22">
        <v>26073586</v>
      </c>
      <c r="E14" s="22">
        <v>17310459</v>
      </c>
      <c r="F14" s="22">
        <v>14135494</v>
      </c>
      <c r="G14" s="22">
        <v>4932803</v>
      </c>
      <c r="H14" s="22">
        <f>SUBTOTAL(9,D14:G14)</f>
        <v>62452342</v>
      </c>
      <c r="I14" s="23">
        <v>2005896</v>
      </c>
      <c r="J14" s="24">
        <f>SUBTOTAL(9,C14:I14)</f>
        <v>64458238</v>
      </c>
      <c r="K14" s="25">
        <v>63719826</v>
      </c>
      <c r="L14" s="25">
        <f t="shared" si="1"/>
        <v>738412</v>
      </c>
      <c r="M14" s="26">
        <f t="shared" si="2"/>
        <v>101.2</v>
      </c>
      <c r="N14" s="7"/>
    </row>
    <row r="15" spans="1:14" x14ac:dyDescent="0.15">
      <c r="A15" s="131"/>
      <c r="B15" s="145" t="s">
        <v>50</v>
      </c>
      <c r="C15" s="22">
        <v>0</v>
      </c>
      <c r="D15" s="22">
        <v>18417400</v>
      </c>
      <c r="E15" s="22">
        <v>11693633</v>
      </c>
      <c r="F15" s="22">
        <v>9185778</v>
      </c>
      <c r="G15" s="22">
        <v>3381049</v>
      </c>
      <c r="H15" s="22">
        <f>SUBTOTAL(9,D15:G15)</f>
        <v>42677860</v>
      </c>
      <c r="I15" s="23">
        <v>1187097</v>
      </c>
      <c r="J15" s="24">
        <f>SUBTOTAL(9,C15:I15)</f>
        <v>43864957</v>
      </c>
      <c r="K15" s="25">
        <v>44569439</v>
      </c>
      <c r="L15" s="25">
        <f t="shared" si="1"/>
        <v>-704482</v>
      </c>
      <c r="M15" s="26">
        <f t="shared" si="2"/>
        <v>98.4</v>
      </c>
      <c r="N15" s="7"/>
    </row>
    <row r="16" spans="1:14" x14ac:dyDescent="0.15">
      <c r="A16" s="131"/>
      <c r="B16" s="146" t="s">
        <v>49</v>
      </c>
      <c r="C16" s="100">
        <v>0</v>
      </c>
      <c r="D16" s="100">
        <v>125856</v>
      </c>
      <c r="E16" s="100">
        <v>79228</v>
      </c>
      <c r="F16" s="100">
        <v>59728</v>
      </c>
      <c r="G16" s="100">
        <v>20982</v>
      </c>
      <c r="H16" s="100">
        <f>SUBTOTAL(9,D16:G16)</f>
        <v>285794</v>
      </c>
      <c r="I16" s="101">
        <v>2254</v>
      </c>
      <c r="J16" s="102">
        <f>SUBTOTAL(9,C16:I16)</f>
        <v>288048</v>
      </c>
      <c r="K16" s="103">
        <v>509900</v>
      </c>
      <c r="L16" s="103">
        <f t="shared" si="1"/>
        <v>-221852</v>
      </c>
      <c r="M16" s="104">
        <f t="shared" si="2"/>
        <v>56.5</v>
      </c>
      <c r="N16" s="7"/>
    </row>
    <row r="17" spans="1:14" x14ac:dyDescent="0.15">
      <c r="A17" s="131"/>
      <c r="B17" s="147" t="s">
        <v>95</v>
      </c>
      <c r="C17" s="100">
        <v>0</v>
      </c>
      <c r="D17" s="100">
        <v>0</v>
      </c>
      <c r="E17" s="100">
        <v>0</v>
      </c>
      <c r="F17" s="100">
        <v>0</v>
      </c>
      <c r="G17" s="100">
        <v>0</v>
      </c>
      <c r="H17" s="100">
        <f>SUBTOTAL(9,D17:G17)</f>
        <v>0</v>
      </c>
      <c r="I17" s="101">
        <v>9480996</v>
      </c>
      <c r="J17" s="102">
        <f>SUBTOTAL(9,C17:I17)</f>
        <v>9480996</v>
      </c>
      <c r="K17" s="103">
        <v>9480996</v>
      </c>
      <c r="L17" s="103">
        <f t="shared" si="1"/>
        <v>0</v>
      </c>
      <c r="M17" s="104">
        <f t="shared" si="2"/>
        <v>100</v>
      </c>
      <c r="N17" s="7"/>
    </row>
    <row r="18" spans="1:14" x14ac:dyDescent="0.15">
      <c r="A18" s="131"/>
      <c r="B18" s="148" t="s">
        <v>96</v>
      </c>
      <c r="C18" s="139">
        <f t="shared" ref="C18:K18" si="3">SUM(C13:C17)</f>
        <v>0</v>
      </c>
      <c r="D18" s="139">
        <f t="shared" si="3"/>
        <v>144954968</v>
      </c>
      <c r="E18" s="139">
        <f t="shared" si="3"/>
        <v>91189121</v>
      </c>
      <c r="F18" s="139">
        <f t="shared" si="3"/>
        <v>72188950</v>
      </c>
      <c r="G18" s="139">
        <f t="shared" si="3"/>
        <v>26082586</v>
      </c>
      <c r="H18" s="139">
        <f t="shared" si="3"/>
        <v>334415625</v>
      </c>
      <c r="I18" s="140">
        <f t="shared" si="3"/>
        <v>18952646</v>
      </c>
      <c r="J18" s="141">
        <f t="shared" si="3"/>
        <v>353368271</v>
      </c>
      <c r="K18" s="142">
        <f t="shared" si="3"/>
        <v>351973921</v>
      </c>
      <c r="L18" s="142">
        <f t="shared" si="1"/>
        <v>1394350</v>
      </c>
      <c r="M18" s="143">
        <f t="shared" si="2"/>
        <v>100.4</v>
      </c>
      <c r="N18" s="7"/>
    </row>
    <row r="19" spans="1:14" x14ac:dyDescent="0.15">
      <c r="A19" s="131"/>
      <c r="B19" s="144"/>
      <c r="C19" s="18"/>
      <c r="D19" s="18"/>
      <c r="E19" s="18"/>
      <c r="F19" s="18"/>
      <c r="G19" s="18"/>
      <c r="H19" s="18"/>
      <c r="I19" s="16"/>
      <c r="J19" s="17"/>
      <c r="K19" s="19"/>
      <c r="L19" s="19"/>
      <c r="M19" s="20"/>
      <c r="N19" s="7"/>
    </row>
    <row r="20" spans="1:14" x14ac:dyDescent="0.15">
      <c r="A20" s="131"/>
      <c r="B20" s="145" t="s">
        <v>48</v>
      </c>
      <c r="C20" s="22">
        <v>0</v>
      </c>
      <c r="D20" s="22">
        <v>36774276</v>
      </c>
      <c r="E20" s="22">
        <v>20003811</v>
      </c>
      <c r="F20" s="22">
        <v>16424430</v>
      </c>
      <c r="G20" s="22">
        <v>23829334</v>
      </c>
      <c r="H20" s="22">
        <f>SUBTOTAL(9,D20:G20)</f>
        <v>97031851</v>
      </c>
      <c r="I20" s="23">
        <v>1275798</v>
      </c>
      <c r="J20" s="24">
        <f>SUBTOTAL(9,C20:I20)</f>
        <v>98307649</v>
      </c>
      <c r="K20" s="25">
        <v>107302516</v>
      </c>
      <c r="L20" s="25">
        <f>J20-K20</f>
        <v>-8994867</v>
      </c>
      <c r="M20" s="26">
        <f>IF(K20=0,0,ROUND(J20/K20%,1))</f>
        <v>91.6</v>
      </c>
      <c r="N20" s="7"/>
    </row>
    <row r="21" spans="1:14" x14ac:dyDescent="0.15">
      <c r="A21" s="131"/>
      <c r="B21" s="138" t="s">
        <v>47</v>
      </c>
      <c r="C21" s="139">
        <f t="shared" ref="C21:K21" si="4">SUM(C20:C20)</f>
        <v>0</v>
      </c>
      <c r="D21" s="139">
        <f t="shared" si="4"/>
        <v>36774276</v>
      </c>
      <c r="E21" s="139">
        <f t="shared" si="4"/>
        <v>20003811</v>
      </c>
      <c r="F21" s="139">
        <f t="shared" si="4"/>
        <v>16424430</v>
      </c>
      <c r="G21" s="139">
        <f t="shared" si="4"/>
        <v>23829334</v>
      </c>
      <c r="H21" s="139">
        <f t="shared" si="4"/>
        <v>97031851</v>
      </c>
      <c r="I21" s="140">
        <f t="shared" si="4"/>
        <v>1275798</v>
      </c>
      <c r="J21" s="141">
        <f t="shared" si="4"/>
        <v>98307649</v>
      </c>
      <c r="K21" s="142">
        <f t="shared" si="4"/>
        <v>107302516</v>
      </c>
      <c r="L21" s="142">
        <f>J21-K21</f>
        <v>-8994867</v>
      </c>
      <c r="M21" s="143">
        <f>IF(K21=0,0,ROUND(J21/K21%,1))</f>
        <v>91.6</v>
      </c>
      <c r="N21" s="7"/>
    </row>
    <row r="22" spans="1:14" x14ac:dyDescent="0.15">
      <c r="A22" s="131"/>
      <c r="B22" s="144"/>
      <c r="C22" s="18"/>
      <c r="D22" s="18"/>
      <c r="E22" s="18"/>
      <c r="F22" s="18"/>
      <c r="G22" s="18"/>
      <c r="H22" s="18"/>
      <c r="I22" s="16"/>
      <c r="J22" s="17"/>
      <c r="K22" s="19"/>
      <c r="L22" s="19"/>
      <c r="M22" s="20"/>
      <c r="N22" s="7"/>
    </row>
    <row r="23" spans="1:14" x14ac:dyDescent="0.15">
      <c r="A23" s="131"/>
      <c r="B23" s="145" t="s">
        <v>46</v>
      </c>
      <c r="C23" s="22">
        <v>0</v>
      </c>
      <c r="D23" s="22">
        <v>718587</v>
      </c>
      <c r="E23" s="22">
        <v>96004</v>
      </c>
      <c r="F23" s="22">
        <v>17610</v>
      </c>
      <c r="G23" s="22">
        <v>29232</v>
      </c>
      <c r="H23" s="22">
        <f t="shared" ref="H23:H42" si="5">SUBTOTAL(9,D23:G23)</f>
        <v>861433</v>
      </c>
      <c r="I23" s="23">
        <v>465</v>
      </c>
      <c r="J23" s="24">
        <f t="shared" ref="J23:J42" si="6">SUBTOTAL(9,C23:I23)</f>
        <v>861898</v>
      </c>
      <c r="K23" s="25">
        <v>2383100</v>
      </c>
      <c r="L23" s="25">
        <f t="shared" ref="L23:L43" si="7">J23-K23</f>
        <v>-1521202</v>
      </c>
      <c r="M23" s="26">
        <f t="shared" ref="M23:M43" si="8">IF(K23=0,0,ROUND(J23/K23%,1))</f>
        <v>36.200000000000003</v>
      </c>
      <c r="N23" s="7"/>
    </row>
    <row r="24" spans="1:14" x14ac:dyDescent="0.15">
      <c r="A24" s="131"/>
      <c r="B24" s="145" t="s">
        <v>45</v>
      </c>
      <c r="C24" s="22">
        <v>0</v>
      </c>
      <c r="D24" s="22">
        <v>14564858</v>
      </c>
      <c r="E24" s="22">
        <v>4820483</v>
      </c>
      <c r="F24" s="22">
        <v>1430089</v>
      </c>
      <c r="G24" s="22">
        <v>797186</v>
      </c>
      <c r="H24" s="22">
        <f t="shared" si="5"/>
        <v>21612616</v>
      </c>
      <c r="I24" s="23">
        <v>0</v>
      </c>
      <c r="J24" s="24">
        <f t="shared" si="6"/>
        <v>21612616</v>
      </c>
      <c r="K24" s="25">
        <v>21425616</v>
      </c>
      <c r="L24" s="25">
        <f t="shared" si="7"/>
        <v>187000</v>
      </c>
      <c r="M24" s="26">
        <f t="shared" si="8"/>
        <v>100.9</v>
      </c>
      <c r="N24" s="7"/>
    </row>
    <row r="25" spans="1:14" x14ac:dyDescent="0.15">
      <c r="A25" s="131"/>
      <c r="B25" s="145" t="s">
        <v>44</v>
      </c>
      <c r="C25" s="22">
        <v>0</v>
      </c>
      <c r="D25" s="22">
        <v>165304</v>
      </c>
      <c r="E25" s="22">
        <v>103981</v>
      </c>
      <c r="F25" s="22">
        <v>82193</v>
      </c>
      <c r="G25" s="22">
        <v>29746</v>
      </c>
      <c r="H25" s="22">
        <f t="shared" si="5"/>
        <v>381224</v>
      </c>
      <c r="I25" s="23">
        <v>3376</v>
      </c>
      <c r="J25" s="24">
        <f t="shared" si="6"/>
        <v>384600</v>
      </c>
      <c r="K25" s="25">
        <v>369000</v>
      </c>
      <c r="L25" s="25">
        <f t="shared" si="7"/>
        <v>15600</v>
      </c>
      <c r="M25" s="26">
        <f t="shared" si="8"/>
        <v>104.2</v>
      </c>
      <c r="N25" s="7"/>
    </row>
    <row r="26" spans="1:14" x14ac:dyDescent="0.15">
      <c r="A26" s="131"/>
      <c r="B26" s="145" t="s">
        <v>43</v>
      </c>
      <c r="C26" s="22">
        <v>0</v>
      </c>
      <c r="D26" s="100">
        <v>55726</v>
      </c>
      <c r="E26" s="100">
        <v>12970</v>
      </c>
      <c r="F26" s="100">
        <v>0</v>
      </c>
      <c r="G26" s="100">
        <v>0</v>
      </c>
      <c r="H26" s="100">
        <f t="shared" si="5"/>
        <v>68696</v>
      </c>
      <c r="I26" s="101">
        <v>0</v>
      </c>
      <c r="J26" s="102">
        <f t="shared" si="6"/>
        <v>68696</v>
      </c>
      <c r="K26" s="25">
        <v>60000</v>
      </c>
      <c r="L26" s="25">
        <f t="shared" si="7"/>
        <v>8696</v>
      </c>
      <c r="M26" s="26">
        <f t="shared" si="8"/>
        <v>114.5</v>
      </c>
      <c r="N26" s="7"/>
    </row>
    <row r="27" spans="1:14" x14ac:dyDescent="0.15">
      <c r="A27" s="149"/>
      <c r="B27" s="150" t="s">
        <v>97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f t="shared" si="5"/>
        <v>0</v>
      </c>
      <c r="I27" s="23">
        <v>713850</v>
      </c>
      <c r="J27" s="24">
        <f t="shared" si="6"/>
        <v>713850</v>
      </c>
      <c r="K27" s="25">
        <v>750000</v>
      </c>
      <c r="L27" s="25">
        <f t="shared" si="7"/>
        <v>-36150</v>
      </c>
      <c r="M27" s="26">
        <f t="shared" si="8"/>
        <v>95.2</v>
      </c>
      <c r="N27" s="7"/>
    </row>
    <row r="28" spans="1:14" x14ac:dyDescent="0.15">
      <c r="A28" s="131"/>
      <c r="B28" s="145" t="s">
        <v>42</v>
      </c>
      <c r="C28" s="22">
        <v>0</v>
      </c>
      <c r="D28" s="22">
        <v>1821231</v>
      </c>
      <c r="E28" s="22">
        <v>518201</v>
      </c>
      <c r="F28" s="22">
        <v>75543</v>
      </c>
      <c r="G28" s="22">
        <v>65577</v>
      </c>
      <c r="H28" s="22">
        <f t="shared" si="5"/>
        <v>2480552</v>
      </c>
      <c r="I28" s="23">
        <v>0</v>
      </c>
      <c r="J28" s="24">
        <f t="shared" si="6"/>
        <v>2480552</v>
      </c>
      <c r="K28" s="25">
        <v>2642727</v>
      </c>
      <c r="L28" s="25">
        <f t="shared" si="7"/>
        <v>-162175</v>
      </c>
      <c r="M28" s="26">
        <f t="shared" si="8"/>
        <v>93.9</v>
      </c>
      <c r="N28" s="7"/>
    </row>
    <row r="29" spans="1:14" x14ac:dyDescent="0.15">
      <c r="A29" s="131"/>
      <c r="B29" s="145" t="s">
        <v>41</v>
      </c>
      <c r="C29" s="22">
        <v>0</v>
      </c>
      <c r="D29" s="22">
        <v>3614623</v>
      </c>
      <c r="E29" s="22">
        <v>1754710</v>
      </c>
      <c r="F29" s="22">
        <v>962275</v>
      </c>
      <c r="G29" s="22">
        <v>678970</v>
      </c>
      <c r="H29" s="22">
        <f t="shared" si="5"/>
        <v>7010578</v>
      </c>
      <c r="I29" s="23">
        <v>33978</v>
      </c>
      <c r="J29" s="24">
        <f t="shared" si="6"/>
        <v>7044556</v>
      </c>
      <c r="K29" s="25">
        <v>7877100</v>
      </c>
      <c r="L29" s="25">
        <f t="shared" si="7"/>
        <v>-832544</v>
      </c>
      <c r="M29" s="26">
        <f t="shared" si="8"/>
        <v>89.4</v>
      </c>
      <c r="N29" s="7"/>
    </row>
    <row r="30" spans="1:14" x14ac:dyDescent="0.15">
      <c r="A30" s="131"/>
      <c r="B30" s="145" t="s">
        <v>40</v>
      </c>
      <c r="C30" s="22">
        <v>0</v>
      </c>
      <c r="D30" s="22">
        <v>789946</v>
      </c>
      <c r="E30" s="22">
        <v>363367</v>
      </c>
      <c r="F30" s="22">
        <v>175177</v>
      </c>
      <c r="G30" s="22">
        <v>205656</v>
      </c>
      <c r="H30" s="22">
        <f t="shared" si="5"/>
        <v>1534146</v>
      </c>
      <c r="I30" s="23">
        <v>469</v>
      </c>
      <c r="J30" s="24">
        <f t="shared" si="6"/>
        <v>1534615</v>
      </c>
      <c r="K30" s="25">
        <v>1586850</v>
      </c>
      <c r="L30" s="25">
        <f t="shared" si="7"/>
        <v>-52235</v>
      </c>
      <c r="M30" s="26">
        <f t="shared" si="8"/>
        <v>96.7</v>
      </c>
      <c r="N30" s="7"/>
    </row>
    <row r="31" spans="1:14" x14ac:dyDescent="0.15">
      <c r="A31" s="131"/>
      <c r="B31" s="145" t="s">
        <v>39</v>
      </c>
      <c r="C31" s="22">
        <v>0</v>
      </c>
      <c r="D31" s="22">
        <v>19620</v>
      </c>
      <c r="E31" s="22">
        <v>6584</v>
      </c>
      <c r="F31" s="22">
        <v>2241</v>
      </c>
      <c r="G31" s="22">
        <v>324</v>
      </c>
      <c r="H31" s="22">
        <f t="shared" si="5"/>
        <v>28769</v>
      </c>
      <c r="I31" s="23">
        <v>0</v>
      </c>
      <c r="J31" s="24">
        <f t="shared" si="6"/>
        <v>28769</v>
      </c>
      <c r="K31" s="25">
        <v>417000</v>
      </c>
      <c r="L31" s="25">
        <f t="shared" si="7"/>
        <v>-388231</v>
      </c>
      <c r="M31" s="26">
        <f t="shared" si="8"/>
        <v>6.9</v>
      </c>
      <c r="N31" s="7"/>
    </row>
    <row r="32" spans="1:14" x14ac:dyDescent="0.15">
      <c r="A32" s="131"/>
      <c r="B32" s="145" t="s">
        <v>38</v>
      </c>
      <c r="C32" s="22">
        <v>0</v>
      </c>
      <c r="D32" s="22">
        <v>1201957</v>
      </c>
      <c r="E32" s="22">
        <v>377040</v>
      </c>
      <c r="F32" s="22">
        <v>97504</v>
      </c>
      <c r="G32" s="22">
        <v>55722</v>
      </c>
      <c r="H32" s="22">
        <f t="shared" si="5"/>
        <v>1732223</v>
      </c>
      <c r="I32" s="23">
        <v>0</v>
      </c>
      <c r="J32" s="24">
        <f t="shared" si="6"/>
        <v>1732223</v>
      </c>
      <c r="K32" s="25">
        <v>1533684</v>
      </c>
      <c r="L32" s="25">
        <f t="shared" si="7"/>
        <v>198539</v>
      </c>
      <c r="M32" s="26">
        <f t="shared" si="8"/>
        <v>112.9</v>
      </c>
      <c r="N32" s="7"/>
    </row>
    <row r="33" spans="1:14" x14ac:dyDescent="0.15">
      <c r="A33" s="131"/>
      <c r="B33" s="145" t="s">
        <v>37</v>
      </c>
      <c r="C33" s="22">
        <v>0</v>
      </c>
      <c r="D33" s="100">
        <v>154537</v>
      </c>
      <c r="E33" s="100">
        <v>145384</v>
      </c>
      <c r="F33" s="100">
        <v>74063</v>
      </c>
      <c r="G33" s="100">
        <v>93842</v>
      </c>
      <c r="H33" s="100">
        <f t="shared" si="5"/>
        <v>467826</v>
      </c>
      <c r="I33" s="101">
        <v>52713</v>
      </c>
      <c r="J33" s="102">
        <f t="shared" si="6"/>
        <v>520539</v>
      </c>
      <c r="K33" s="25">
        <v>1597265</v>
      </c>
      <c r="L33" s="25">
        <f t="shared" si="7"/>
        <v>-1076726</v>
      </c>
      <c r="M33" s="26">
        <f t="shared" si="8"/>
        <v>32.6</v>
      </c>
      <c r="N33" s="7"/>
    </row>
    <row r="34" spans="1:14" x14ac:dyDescent="0.15">
      <c r="A34" s="131"/>
      <c r="B34" s="145" t="s">
        <v>36</v>
      </c>
      <c r="C34" s="22">
        <v>0</v>
      </c>
      <c r="D34" s="22">
        <v>8389</v>
      </c>
      <c r="E34" s="22">
        <v>21190</v>
      </c>
      <c r="F34" s="22">
        <v>9282</v>
      </c>
      <c r="G34" s="22">
        <v>20884</v>
      </c>
      <c r="H34" s="22">
        <f t="shared" si="5"/>
        <v>59745</v>
      </c>
      <c r="I34" s="23">
        <v>18550</v>
      </c>
      <c r="J34" s="24">
        <f t="shared" si="6"/>
        <v>78295</v>
      </c>
      <c r="K34" s="25">
        <v>249000</v>
      </c>
      <c r="L34" s="25">
        <f t="shared" si="7"/>
        <v>-170705</v>
      </c>
      <c r="M34" s="26">
        <f t="shared" si="8"/>
        <v>31.4</v>
      </c>
      <c r="N34" s="7"/>
    </row>
    <row r="35" spans="1:14" x14ac:dyDescent="0.15">
      <c r="A35" s="131"/>
      <c r="B35" s="145" t="s">
        <v>98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f t="shared" si="5"/>
        <v>0</v>
      </c>
      <c r="I35" s="23">
        <v>0</v>
      </c>
      <c r="J35" s="24">
        <f t="shared" si="6"/>
        <v>0</v>
      </c>
      <c r="K35" s="25">
        <v>0</v>
      </c>
      <c r="L35" s="25">
        <f t="shared" si="7"/>
        <v>0</v>
      </c>
      <c r="M35" s="26">
        <f t="shared" si="8"/>
        <v>0</v>
      </c>
      <c r="N35" s="7"/>
    </row>
    <row r="36" spans="1:14" x14ac:dyDescent="0.15">
      <c r="A36" s="131"/>
      <c r="B36" s="145" t="s">
        <v>99</v>
      </c>
      <c r="C36" s="22">
        <v>0</v>
      </c>
      <c r="D36" s="100">
        <v>0</v>
      </c>
      <c r="E36" s="100">
        <v>0</v>
      </c>
      <c r="F36" s="100">
        <v>0</v>
      </c>
      <c r="G36" s="100">
        <v>0</v>
      </c>
      <c r="H36" s="100">
        <f t="shared" si="5"/>
        <v>0</v>
      </c>
      <c r="I36" s="101">
        <v>0</v>
      </c>
      <c r="J36" s="102">
        <f t="shared" si="6"/>
        <v>0</v>
      </c>
      <c r="K36" s="25">
        <v>0</v>
      </c>
      <c r="L36" s="25">
        <f t="shared" si="7"/>
        <v>0</v>
      </c>
      <c r="M36" s="26">
        <f t="shared" si="8"/>
        <v>0</v>
      </c>
      <c r="N36" s="7"/>
    </row>
    <row r="37" spans="1:14" x14ac:dyDescent="0.15">
      <c r="A37" s="131"/>
      <c r="B37" s="145" t="s">
        <v>35</v>
      </c>
      <c r="C37" s="22">
        <v>0</v>
      </c>
      <c r="D37" s="22">
        <v>3349198</v>
      </c>
      <c r="E37" s="22">
        <v>122153</v>
      </c>
      <c r="F37" s="22">
        <v>2718</v>
      </c>
      <c r="G37" s="22">
        <v>1069</v>
      </c>
      <c r="H37" s="22">
        <f t="shared" si="5"/>
        <v>3475138</v>
      </c>
      <c r="I37" s="23">
        <v>7</v>
      </c>
      <c r="J37" s="24">
        <f t="shared" si="6"/>
        <v>3475145</v>
      </c>
      <c r="K37" s="25">
        <v>7836000</v>
      </c>
      <c r="L37" s="25">
        <f t="shared" si="7"/>
        <v>-4360855</v>
      </c>
      <c r="M37" s="26">
        <f t="shared" si="8"/>
        <v>44.3</v>
      </c>
      <c r="N37" s="7"/>
    </row>
    <row r="38" spans="1:14" x14ac:dyDescent="0.15">
      <c r="A38" s="131"/>
      <c r="B38" s="145" t="s">
        <v>34</v>
      </c>
      <c r="C38" s="22">
        <v>0</v>
      </c>
      <c r="D38" s="22">
        <v>688377</v>
      </c>
      <c r="E38" s="22">
        <v>174945</v>
      </c>
      <c r="F38" s="22">
        <v>9379</v>
      </c>
      <c r="G38" s="22">
        <v>1809</v>
      </c>
      <c r="H38" s="22">
        <f t="shared" si="5"/>
        <v>874510</v>
      </c>
      <c r="I38" s="23">
        <v>0</v>
      </c>
      <c r="J38" s="24">
        <f t="shared" si="6"/>
        <v>874510</v>
      </c>
      <c r="K38" s="25">
        <v>876000</v>
      </c>
      <c r="L38" s="25">
        <f t="shared" si="7"/>
        <v>-1490</v>
      </c>
      <c r="M38" s="26">
        <f t="shared" si="8"/>
        <v>99.8</v>
      </c>
      <c r="N38" s="7"/>
    </row>
    <row r="39" spans="1:14" x14ac:dyDescent="0.15">
      <c r="A39" s="131"/>
      <c r="B39" s="146" t="s">
        <v>33</v>
      </c>
      <c r="C39" s="22">
        <v>0</v>
      </c>
      <c r="D39" s="100">
        <v>157039</v>
      </c>
      <c r="E39" s="100">
        <v>355302</v>
      </c>
      <c r="F39" s="100">
        <v>65771</v>
      </c>
      <c r="G39" s="100">
        <v>380718</v>
      </c>
      <c r="H39" s="100">
        <f t="shared" si="5"/>
        <v>958830</v>
      </c>
      <c r="I39" s="101">
        <v>734</v>
      </c>
      <c r="J39" s="102">
        <f t="shared" si="6"/>
        <v>959564</v>
      </c>
      <c r="K39" s="103">
        <v>2525435</v>
      </c>
      <c r="L39" s="103">
        <f t="shared" si="7"/>
        <v>-1565871</v>
      </c>
      <c r="M39" s="104">
        <f t="shared" si="8"/>
        <v>38</v>
      </c>
      <c r="N39" s="7"/>
    </row>
    <row r="40" spans="1:14" x14ac:dyDescent="0.15">
      <c r="A40" s="149"/>
      <c r="B40" s="147" t="s">
        <v>100</v>
      </c>
      <c r="C40" s="22">
        <v>0</v>
      </c>
      <c r="D40" s="100">
        <v>27606</v>
      </c>
      <c r="E40" s="100">
        <v>9671</v>
      </c>
      <c r="F40" s="100">
        <v>3261</v>
      </c>
      <c r="G40" s="100">
        <v>462</v>
      </c>
      <c r="H40" s="100">
        <f t="shared" si="5"/>
        <v>41000</v>
      </c>
      <c r="I40" s="101">
        <v>0</v>
      </c>
      <c r="J40" s="102">
        <f t="shared" si="6"/>
        <v>41000</v>
      </c>
      <c r="K40" s="103">
        <v>165000</v>
      </c>
      <c r="L40" s="103">
        <f t="shared" si="7"/>
        <v>-124000</v>
      </c>
      <c r="M40" s="104">
        <f t="shared" si="8"/>
        <v>24.8</v>
      </c>
      <c r="N40" s="7"/>
    </row>
    <row r="41" spans="1:14" x14ac:dyDescent="0.15">
      <c r="A41" s="131"/>
      <c r="B41" s="146" t="s">
        <v>32</v>
      </c>
      <c r="C41" s="22">
        <v>0</v>
      </c>
      <c r="D41" s="100">
        <v>127917</v>
      </c>
      <c r="E41" s="100">
        <v>80497</v>
      </c>
      <c r="F41" s="100">
        <v>63570</v>
      </c>
      <c r="G41" s="100">
        <v>23006</v>
      </c>
      <c r="H41" s="100">
        <f t="shared" si="5"/>
        <v>294990</v>
      </c>
      <c r="I41" s="101">
        <v>2610</v>
      </c>
      <c r="J41" s="102">
        <f t="shared" si="6"/>
        <v>297600</v>
      </c>
      <c r="K41" s="103">
        <v>297600</v>
      </c>
      <c r="L41" s="103">
        <f t="shared" si="7"/>
        <v>0</v>
      </c>
      <c r="M41" s="104">
        <f t="shared" si="8"/>
        <v>100</v>
      </c>
      <c r="N41" s="7"/>
    </row>
    <row r="42" spans="1:14" x14ac:dyDescent="0.15">
      <c r="A42" s="131"/>
      <c r="B42" s="146" t="s">
        <v>31</v>
      </c>
      <c r="C42" s="22">
        <v>0</v>
      </c>
      <c r="D42" s="100">
        <v>972725</v>
      </c>
      <c r="E42" s="100">
        <v>119642</v>
      </c>
      <c r="F42" s="100">
        <v>32337</v>
      </c>
      <c r="G42" s="100">
        <v>22981</v>
      </c>
      <c r="H42" s="100">
        <f t="shared" si="5"/>
        <v>1147685</v>
      </c>
      <c r="I42" s="101">
        <v>0</v>
      </c>
      <c r="J42" s="102">
        <f t="shared" si="6"/>
        <v>1147685</v>
      </c>
      <c r="K42" s="103">
        <v>698449</v>
      </c>
      <c r="L42" s="103">
        <f t="shared" si="7"/>
        <v>449236</v>
      </c>
      <c r="M42" s="104">
        <f t="shared" si="8"/>
        <v>164.3</v>
      </c>
      <c r="N42" s="7"/>
    </row>
    <row r="43" spans="1:14" x14ac:dyDescent="0.15">
      <c r="A43" s="131"/>
      <c r="B43" s="138" t="s">
        <v>30</v>
      </c>
      <c r="C43" s="139">
        <f t="shared" ref="C43:K43" si="9">SUM(C23:C42)</f>
        <v>0</v>
      </c>
      <c r="D43" s="139">
        <f t="shared" si="9"/>
        <v>28437640</v>
      </c>
      <c r="E43" s="139">
        <f t="shared" si="9"/>
        <v>9082124</v>
      </c>
      <c r="F43" s="139">
        <f t="shared" si="9"/>
        <v>3103013</v>
      </c>
      <c r="G43" s="139">
        <f t="shared" si="9"/>
        <v>2407184</v>
      </c>
      <c r="H43" s="139">
        <f t="shared" si="9"/>
        <v>43029961</v>
      </c>
      <c r="I43" s="140">
        <f t="shared" si="9"/>
        <v>826752</v>
      </c>
      <c r="J43" s="141">
        <f t="shared" si="9"/>
        <v>43856713</v>
      </c>
      <c r="K43" s="142">
        <f t="shared" si="9"/>
        <v>53289826</v>
      </c>
      <c r="L43" s="142">
        <f t="shared" si="7"/>
        <v>-9433113</v>
      </c>
      <c r="M43" s="143">
        <f t="shared" si="8"/>
        <v>82.3</v>
      </c>
      <c r="N43" s="7"/>
    </row>
    <row r="44" spans="1:14" ht="14.25" thickBot="1" x14ac:dyDescent="0.2">
      <c r="A44" s="131"/>
      <c r="B44" s="151"/>
      <c r="C44" s="34"/>
      <c r="D44" s="34"/>
      <c r="E44" s="34"/>
      <c r="F44" s="34"/>
      <c r="G44" s="34"/>
      <c r="H44" s="34"/>
      <c r="I44" s="35"/>
      <c r="J44" s="36"/>
      <c r="K44" s="37"/>
      <c r="L44" s="37"/>
      <c r="M44" s="38"/>
      <c r="N44" s="7"/>
    </row>
    <row r="45" spans="1:14" ht="15" thickTop="1" thickBot="1" x14ac:dyDescent="0.2">
      <c r="A45" s="131"/>
      <c r="B45" s="152" t="s">
        <v>4</v>
      </c>
      <c r="C45" s="153">
        <f t="shared" ref="C45:K45" si="10">C11+C18+C21+C43</f>
        <v>0</v>
      </c>
      <c r="D45" s="153">
        <f t="shared" si="10"/>
        <v>210166884</v>
      </c>
      <c r="E45" s="153">
        <f t="shared" si="10"/>
        <v>121922262</v>
      </c>
      <c r="F45" s="153">
        <f t="shared" si="10"/>
        <v>91716393</v>
      </c>
      <c r="G45" s="153">
        <f t="shared" si="10"/>
        <v>52709704</v>
      </c>
      <c r="H45" s="153">
        <f t="shared" si="10"/>
        <v>476515243</v>
      </c>
      <c r="I45" s="154">
        <f t="shared" si="10"/>
        <v>21055196</v>
      </c>
      <c r="J45" s="155">
        <f t="shared" si="10"/>
        <v>497570439</v>
      </c>
      <c r="K45" s="156">
        <f t="shared" si="10"/>
        <v>514145419</v>
      </c>
      <c r="L45" s="156">
        <f>J45-K45</f>
        <v>-16574980</v>
      </c>
      <c r="M45" s="157">
        <f>IF(K45=0,0,ROUND(J45/K45%,1))</f>
        <v>96.8</v>
      </c>
    </row>
    <row r="46" spans="1:14" x14ac:dyDescent="0.15">
      <c r="C46" s="8"/>
      <c r="D46" s="8"/>
      <c r="E46" s="8"/>
      <c r="F46" s="8"/>
      <c r="G46" s="8"/>
      <c r="H46" s="8"/>
      <c r="I46" s="8"/>
      <c r="J46" s="8"/>
    </row>
    <row r="47" spans="1:14" s="7" customFormat="1" x14ac:dyDescent="0.15">
      <c r="A47" s="4"/>
      <c r="C47" s="8"/>
      <c r="D47" s="8"/>
      <c r="E47" s="8"/>
      <c r="F47" s="8"/>
      <c r="G47" s="8"/>
      <c r="H47" s="8"/>
      <c r="I47" s="8"/>
      <c r="J47" s="8"/>
      <c r="M47" s="10"/>
      <c r="N47" s="129"/>
    </row>
    <row r="48" spans="1:14" s="7" customFormat="1" x14ac:dyDescent="0.15">
      <c r="A48" s="4"/>
      <c r="C48" s="8"/>
      <c r="D48" s="8"/>
      <c r="E48" s="8"/>
      <c r="F48" s="8"/>
      <c r="G48" s="8"/>
      <c r="H48" s="8"/>
      <c r="I48" s="8"/>
      <c r="J48" s="8"/>
      <c r="M48" s="10"/>
      <c r="N48" s="129"/>
    </row>
    <row r="49" spans="1:14" s="7" customFormat="1" x14ac:dyDescent="0.15">
      <c r="A49" s="4"/>
      <c r="C49" s="8"/>
      <c r="D49" s="8"/>
      <c r="E49" s="8"/>
      <c r="F49" s="8"/>
      <c r="G49" s="8"/>
      <c r="H49" s="8"/>
      <c r="I49" s="8"/>
      <c r="J49" s="8"/>
      <c r="M49" s="10"/>
      <c r="N49" s="129"/>
    </row>
  </sheetData>
  <mergeCells count="9">
    <mergeCell ref="B7:B9"/>
    <mergeCell ref="C7:J7"/>
    <mergeCell ref="K7:K9"/>
    <mergeCell ref="L7:L9"/>
    <mergeCell ref="M7:M9"/>
    <mergeCell ref="C8:C9"/>
    <mergeCell ref="D8:H8"/>
    <mergeCell ref="I8:I9"/>
    <mergeCell ref="J8:J9"/>
  </mergeCells>
  <phoneticPr fontId="1"/>
  <pageMargins left="0.47244094488188981" right="0.31496062992125984" top="0.78740157480314965" bottom="0.59055118110236227" header="0.31496062992125984" footer="0.31496062992125984"/>
  <pageSetup paperSize="9" scale="6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2"/>
  <dimension ref="B1:M129"/>
  <sheetViews>
    <sheetView showGridLines="0" zoomScale="75" workbookViewId="0">
      <selection activeCell="B4" sqref="B4"/>
    </sheetView>
  </sheetViews>
  <sheetFormatPr defaultColWidth="9" defaultRowHeight="21" customHeight="1" x14ac:dyDescent="0.15"/>
  <cols>
    <col min="1" max="1" width="1.875" style="158" customWidth="1"/>
    <col min="2" max="2" width="9.875" style="170" customWidth="1"/>
    <col min="3" max="3" width="11.5" style="171" customWidth="1"/>
    <col min="4" max="6" width="10.25" style="158" customWidth="1"/>
    <col min="7" max="7" width="12.5" style="158" customWidth="1"/>
    <col min="8" max="8" width="13.5" style="158" customWidth="1"/>
    <col min="9" max="10" width="9" style="158"/>
    <col min="11" max="11" width="12.5" style="158" bestFit="1" customWidth="1"/>
    <col min="12" max="16384" width="9" style="158"/>
  </cols>
  <sheetData>
    <row r="1" spans="2:13" ht="14.25" customHeight="1" x14ac:dyDescent="0.15">
      <c r="B1" s="158" t="s">
        <v>101</v>
      </c>
      <c r="C1" s="159"/>
    </row>
    <row r="2" spans="2:13" ht="14.25" customHeight="1" x14ac:dyDescent="0.15">
      <c r="B2" s="158" t="s">
        <v>108</v>
      </c>
      <c r="C2" s="159"/>
      <c r="D2" s="160"/>
      <c r="E2" s="160"/>
      <c r="M2" s="160" t="s">
        <v>258</v>
      </c>
    </row>
    <row r="3" spans="2:13" ht="14.25" customHeight="1" x14ac:dyDescent="0.15">
      <c r="B3" s="158"/>
      <c r="C3" s="159"/>
      <c r="D3" s="161"/>
      <c r="E3" s="161"/>
      <c r="M3" s="161" t="s">
        <v>109</v>
      </c>
    </row>
    <row r="4" spans="2:13" ht="14.25" customHeight="1" x14ac:dyDescent="0.15">
      <c r="B4" s="158"/>
      <c r="C4" s="159"/>
      <c r="D4" s="161"/>
      <c r="E4" s="161"/>
      <c r="F4" s="161"/>
    </row>
    <row r="5" spans="2:13" ht="29.25" customHeight="1" x14ac:dyDescent="0.15">
      <c r="B5" s="162" t="s">
        <v>110</v>
      </c>
      <c r="C5" s="163" t="s">
        <v>111</v>
      </c>
      <c r="D5" s="162" t="s">
        <v>112</v>
      </c>
      <c r="E5" s="162" t="s">
        <v>113</v>
      </c>
      <c r="F5" s="162" t="s">
        <v>114</v>
      </c>
    </row>
    <row r="6" spans="2:13" ht="21" customHeight="1" x14ac:dyDescent="0.15">
      <c r="B6" s="416" t="s">
        <v>124</v>
      </c>
      <c r="C6" s="164" t="s">
        <v>125</v>
      </c>
      <c r="D6" s="165" t="s">
        <v>126</v>
      </c>
      <c r="E6" s="165" t="s">
        <v>116</v>
      </c>
      <c r="F6" s="165" t="s">
        <v>116</v>
      </c>
      <c r="K6" s="166"/>
    </row>
    <row r="7" spans="2:13" ht="21" customHeight="1" x14ac:dyDescent="0.15">
      <c r="B7" s="416"/>
      <c r="C7" s="164" t="s">
        <v>127</v>
      </c>
      <c r="D7" s="165" t="s">
        <v>128</v>
      </c>
      <c r="E7" s="165" t="s">
        <v>116</v>
      </c>
      <c r="F7" s="165" t="s">
        <v>116</v>
      </c>
      <c r="K7" s="166"/>
    </row>
    <row r="8" spans="2:13" ht="21" customHeight="1" x14ac:dyDescent="0.15">
      <c r="B8" s="162" t="s">
        <v>129</v>
      </c>
      <c r="C8" s="164" t="s">
        <v>130</v>
      </c>
      <c r="D8" s="165" t="s">
        <v>131</v>
      </c>
      <c r="E8" s="165" t="s">
        <v>132</v>
      </c>
      <c r="F8" s="165" t="s">
        <v>116</v>
      </c>
      <c r="K8" s="166"/>
    </row>
    <row r="9" spans="2:13" ht="21" customHeight="1" x14ac:dyDescent="0.15">
      <c r="B9" s="417" t="s">
        <v>133</v>
      </c>
      <c r="C9" s="164" t="s">
        <v>134</v>
      </c>
      <c r="D9" s="165" t="s">
        <v>126</v>
      </c>
      <c r="E9" s="165" t="s">
        <v>135</v>
      </c>
      <c r="F9" s="165" t="s">
        <v>136</v>
      </c>
      <c r="K9" s="166"/>
    </row>
    <row r="10" spans="2:13" ht="21" customHeight="1" x14ac:dyDescent="0.15">
      <c r="B10" s="418"/>
      <c r="C10" s="164" t="s">
        <v>137</v>
      </c>
      <c r="D10" s="165" t="s">
        <v>116</v>
      </c>
      <c r="E10" s="165" t="s">
        <v>117</v>
      </c>
      <c r="F10" s="165" t="s">
        <v>116</v>
      </c>
      <c r="K10" s="166"/>
    </row>
    <row r="11" spans="2:13" ht="21" customHeight="1" x14ac:dyDescent="0.15">
      <c r="B11" s="417" t="s">
        <v>138</v>
      </c>
      <c r="C11" s="164" t="s">
        <v>139</v>
      </c>
      <c r="D11" s="165" t="s">
        <v>116</v>
      </c>
      <c r="E11" s="165" t="s">
        <v>140</v>
      </c>
      <c r="F11" s="165" t="s">
        <v>116</v>
      </c>
      <c r="K11" s="166"/>
    </row>
    <row r="12" spans="2:13" ht="21" customHeight="1" x14ac:dyDescent="0.15">
      <c r="B12" s="418"/>
      <c r="C12" s="164" t="s">
        <v>122</v>
      </c>
      <c r="D12" s="165" t="s">
        <v>116</v>
      </c>
      <c r="E12" s="165" t="s">
        <v>116</v>
      </c>
      <c r="F12" s="165" t="s">
        <v>123</v>
      </c>
      <c r="K12" s="166"/>
    </row>
    <row r="13" spans="2:13" ht="21" customHeight="1" x14ac:dyDescent="0.15">
      <c r="B13" s="162" t="s">
        <v>141</v>
      </c>
      <c r="C13" s="164" t="s">
        <v>142</v>
      </c>
      <c r="D13" s="165" t="s">
        <v>143</v>
      </c>
      <c r="E13" s="165" t="s">
        <v>116</v>
      </c>
      <c r="F13" s="165" t="s">
        <v>116</v>
      </c>
      <c r="K13" s="166"/>
    </row>
    <row r="14" spans="2:13" ht="21" customHeight="1" x14ac:dyDescent="0.15">
      <c r="B14" s="162" t="s">
        <v>144</v>
      </c>
      <c r="C14" s="164" t="s">
        <v>145</v>
      </c>
      <c r="D14" s="165" t="s">
        <v>146</v>
      </c>
      <c r="E14" s="165" t="s">
        <v>116</v>
      </c>
      <c r="F14" s="165" t="s">
        <v>116</v>
      </c>
      <c r="K14" s="166"/>
    </row>
    <row r="15" spans="2:13" ht="21" customHeight="1" x14ac:dyDescent="0.15">
      <c r="B15" s="162" t="s">
        <v>240</v>
      </c>
      <c r="C15" s="164" t="s">
        <v>120</v>
      </c>
      <c r="D15" s="165" t="s">
        <v>116</v>
      </c>
      <c r="E15" s="165" t="s">
        <v>116</v>
      </c>
      <c r="F15" s="165" t="s">
        <v>121</v>
      </c>
      <c r="K15" s="166"/>
    </row>
    <row r="16" spans="2:13" ht="21" customHeight="1" x14ac:dyDescent="0.15">
      <c r="B16" s="417" t="s">
        <v>147</v>
      </c>
      <c r="C16" s="164" t="s">
        <v>152</v>
      </c>
      <c r="D16" s="165" t="s">
        <v>153</v>
      </c>
      <c r="E16" s="165" t="s">
        <v>154</v>
      </c>
      <c r="F16" s="165" t="s">
        <v>155</v>
      </c>
      <c r="K16" s="166"/>
    </row>
    <row r="17" spans="2:11" ht="21" customHeight="1" x14ac:dyDescent="0.15">
      <c r="B17" s="419"/>
      <c r="C17" s="164" t="s">
        <v>148</v>
      </c>
      <c r="D17" s="165" t="s">
        <v>116</v>
      </c>
      <c r="E17" s="165" t="s">
        <v>149</v>
      </c>
      <c r="F17" s="165" t="s">
        <v>150</v>
      </c>
      <c r="K17" s="166"/>
    </row>
    <row r="18" spans="2:11" ht="21" customHeight="1" x14ac:dyDescent="0.15">
      <c r="B18" s="418"/>
      <c r="C18" s="164" t="s">
        <v>171</v>
      </c>
      <c r="D18" s="165" t="s">
        <v>172</v>
      </c>
      <c r="E18" s="165" t="s">
        <v>173</v>
      </c>
      <c r="F18" s="165" t="s">
        <v>241</v>
      </c>
    </row>
    <row r="19" spans="2:11" ht="21" customHeight="1" x14ac:dyDescent="0.15">
      <c r="B19" s="416" t="s">
        <v>151</v>
      </c>
      <c r="C19" s="164" t="s">
        <v>152</v>
      </c>
      <c r="D19" s="165" t="s">
        <v>153</v>
      </c>
      <c r="E19" s="165" t="s">
        <v>154</v>
      </c>
      <c r="F19" s="165" t="s">
        <v>116</v>
      </c>
      <c r="K19" s="166"/>
    </row>
    <row r="20" spans="2:11" ht="21" customHeight="1" x14ac:dyDescent="0.15">
      <c r="B20" s="416"/>
      <c r="C20" s="164" t="s">
        <v>156</v>
      </c>
      <c r="D20" s="165" t="s">
        <v>157</v>
      </c>
      <c r="E20" s="165" t="s">
        <v>158</v>
      </c>
      <c r="F20" s="165" t="s">
        <v>159</v>
      </c>
      <c r="K20" s="166"/>
    </row>
    <row r="21" spans="2:11" ht="21" customHeight="1" x14ac:dyDescent="0.15">
      <c r="B21" s="416"/>
      <c r="C21" s="164" t="s">
        <v>160</v>
      </c>
      <c r="D21" s="165" t="s">
        <v>161</v>
      </c>
      <c r="E21" s="165" t="s">
        <v>162</v>
      </c>
      <c r="F21" s="165" t="s">
        <v>116</v>
      </c>
    </row>
    <row r="22" spans="2:11" ht="21" customHeight="1" x14ac:dyDescent="0.15">
      <c r="B22" s="416"/>
      <c r="C22" s="164" t="s">
        <v>163</v>
      </c>
      <c r="D22" s="165" t="s">
        <v>164</v>
      </c>
      <c r="E22" s="165" t="s">
        <v>165</v>
      </c>
      <c r="F22" s="165" t="s">
        <v>166</v>
      </c>
    </row>
    <row r="23" spans="2:11" ht="21" customHeight="1" x14ac:dyDescent="0.15">
      <c r="B23" s="416"/>
      <c r="C23" s="164" t="s">
        <v>167</v>
      </c>
      <c r="D23" s="165" t="s">
        <v>168</v>
      </c>
      <c r="E23" s="165" t="s">
        <v>169</v>
      </c>
      <c r="F23" s="165" t="s">
        <v>170</v>
      </c>
    </row>
    <row r="24" spans="2:11" ht="21" customHeight="1" x14ac:dyDescent="0.15">
      <c r="B24" s="416"/>
      <c r="C24" s="164" t="s">
        <v>171</v>
      </c>
      <c r="D24" s="165" t="s">
        <v>172</v>
      </c>
      <c r="E24" s="165" t="s">
        <v>173</v>
      </c>
      <c r="F24" s="165" t="s">
        <v>174</v>
      </c>
    </row>
    <row r="25" spans="2:11" ht="21" customHeight="1" x14ac:dyDescent="0.15">
      <c r="B25" s="416"/>
      <c r="C25" s="164" t="s">
        <v>175</v>
      </c>
      <c r="D25" s="165" t="s">
        <v>176</v>
      </c>
      <c r="E25" s="165" t="s">
        <v>177</v>
      </c>
      <c r="F25" s="165" t="s">
        <v>178</v>
      </c>
    </row>
    <row r="26" spans="2:11" ht="21" customHeight="1" x14ac:dyDescent="0.15">
      <c r="B26" s="416"/>
      <c r="C26" s="164" t="s">
        <v>179</v>
      </c>
      <c r="D26" s="165" t="s">
        <v>180</v>
      </c>
      <c r="E26" s="165" t="s">
        <v>181</v>
      </c>
      <c r="F26" s="165" t="s">
        <v>182</v>
      </c>
    </row>
    <row r="27" spans="2:11" ht="21" customHeight="1" x14ac:dyDescent="0.15">
      <c r="B27" s="417" t="s">
        <v>183</v>
      </c>
      <c r="C27" s="164" t="s">
        <v>119</v>
      </c>
      <c r="D27" s="165" t="s">
        <v>116</v>
      </c>
      <c r="E27" s="165" t="s">
        <v>116</v>
      </c>
      <c r="F27" s="165" t="s">
        <v>117</v>
      </c>
      <c r="K27" s="166"/>
    </row>
    <row r="28" spans="2:11" ht="21" customHeight="1" x14ac:dyDescent="0.15">
      <c r="B28" s="419"/>
      <c r="C28" s="164" t="s">
        <v>184</v>
      </c>
      <c r="D28" s="165" t="s">
        <v>185</v>
      </c>
      <c r="E28" s="165" t="s">
        <v>116</v>
      </c>
      <c r="F28" s="165" t="s">
        <v>116</v>
      </c>
      <c r="K28" s="166"/>
    </row>
    <row r="29" spans="2:11" ht="21" customHeight="1" x14ac:dyDescent="0.15">
      <c r="B29" s="419"/>
      <c r="C29" s="164" t="s">
        <v>118</v>
      </c>
      <c r="D29" s="165" t="s">
        <v>116</v>
      </c>
      <c r="E29" s="165" t="s">
        <v>116</v>
      </c>
      <c r="F29" s="165" t="s">
        <v>117</v>
      </c>
      <c r="K29" s="166"/>
    </row>
    <row r="30" spans="2:11" ht="21" customHeight="1" thickBot="1" x14ac:dyDescent="0.2">
      <c r="B30" s="420"/>
      <c r="C30" s="164" t="s">
        <v>115</v>
      </c>
      <c r="D30" s="165" t="s">
        <v>116</v>
      </c>
      <c r="E30" s="165" t="s">
        <v>116</v>
      </c>
      <c r="F30" s="165" t="s">
        <v>117</v>
      </c>
      <c r="K30" s="166"/>
    </row>
    <row r="31" spans="2:11" ht="21" customHeight="1" thickTop="1" x14ac:dyDescent="0.15">
      <c r="B31" s="412" t="s">
        <v>186</v>
      </c>
      <c r="C31" s="413"/>
      <c r="D31" s="167" t="s">
        <v>187</v>
      </c>
      <c r="E31" s="167" t="s">
        <v>188</v>
      </c>
      <c r="F31" s="167" t="s">
        <v>189</v>
      </c>
    </row>
    <row r="32" spans="2:11" ht="21" customHeight="1" x14ac:dyDescent="0.15">
      <c r="B32" s="414"/>
      <c r="C32" s="415"/>
      <c r="D32" s="168">
        <v>2935499</v>
      </c>
      <c r="E32" s="168">
        <v>1960108</v>
      </c>
      <c r="F32" s="168">
        <v>1193044</v>
      </c>
      <c r="G32" s="169"/>
    </row>
    <row r="33" spans="3:12" ht="16.5" customHeight="1" x14ac:dyDescent="0.15"/>
    <row r="34" spans="3:12" ht="16.5" customHeight="1" x14ac:dyDescent="0.15"/>
    <row r="35" spans="3:12" ht="16.5" customHeight="1" x14ac:dyDescent="0.15"/>
    <row r="36" spans="3:12" ht="16.5" customHeight="1" x14ac:dyDescent="0.15"/>
    <row r="37" spans="3:12" ht="16.5" customHeight="1" x14ac:dyDescent="0.15"/>
    <row r="38" spans="3:12" ht="16.5" customHeight="1" x14ac:dyDescent="0.15"/>
    <row r="39" spans="3:12" ht="16.5" customHeight="1" x14ac:dyDescent="0.15"/>
    <row r="40" spans="3:12" ht="16.5" customHeight="1" x14ac:dyDescent="0.15"/>
    <row r="41" spans="3:12" s="170" customFormat="1" ht="16.5" customHeight="1" x14ac:dyDescent="0.15">
      <c r="C41" s="171"/>
      <c r="D41" s="158"/>
      <c r="E41" s="158"/>
      <c r="F41" s="158"/>
      <c r="G41" s="158"/>
      <c r="H41" s="158"/>
      <c r="I41" s="158"/>
      <c r="J41" s="158"/>
      <c r="K41" s="158"/>
      <c r="L41" s="158"/>
    </row>
    <row r="42" spans="3:12" s="170" customFormat="1" ht="16.5" customHeight="1" x14ac:dyDescent="0.15">
      <c r="C42" s="171"/>
      <c r="D42" s="158"/>
      <c r="E42" s="158"/>
      <c r="F42" s="158"/>
      <c r="G42" s="158"/>
      <c r="H42" s="158"/>
      <c r="I42" s="158"/>
      <c r="J42" s="158"/>
      <c r="K42" s="158"/>
      <c r="L42" s="158"/>
    </row>
    <row r="43" spans="3:12" s="170" customFormat="1" ht="16.5" customHeight="1" x14ac:dyDescent="0.15">
      <c r="C43" s="171"/>
      <c r="D43" s="158"/>
      <c r="E43" s="158"/>
      <c r="F43" s="158"/>
      <c r="G43" s="158"/>
      <c r="H43" s="158"/>
      <c r="I43" s="158"/>
      <c r="J43" s="158"/>
      <c r="K43" s="158"/>
      <c r="L43" s="158"/>
    </row>
    <row r="44" spans="3:12" s="170" customFormat="1" ht="16.5" customHeight="1" x14ac:dyDescent="0.15">
      <c r="C44" s="171"/>
      <c r="D44" s="158"/>
      <c r="E44" s="158"/>
      <c r="F44" s="158"/>
      <c r="G44" s="158"/>
      <c r="H44" s="158"/>
      <c r="I44" s="158"/>
      <c r="J44" s="158"/>
      <c r="K44" s="158"/>
      <c r="L44" s="158"/>
    </row>
    <row r="45" spans="3:12" s="170" customFormat="1" ht="16.5" customHeight="1" x14ac:dyDescent="0.15">
      <c r="C45" s="171"/>
      <c r="D45" s="158"/>
      <c r="E45" s="158"/>
      <c r="F45" s="158"/>
      <c r="G45" s="158"/>
      <c r="H45" s="158"/>
      <c r="I45" s="158"/>
      <c r="J45" s="158"/>
      <c r="K45" s="158"/>
      <c r="L45" s="158"/>
    </row>
    <row r="46" spans="3:12" s="170" customFormat="1" ht="16.5" customHeight="1" x14ac:dyDescent="0.15">
      <c r="C46" s="171"/>
      <c r="D46" s="158"/>
      <c r="E46" s="158"/>
      <c r="F46" s="158"/>
      <c r="G46" s="158"/>
      <c r="H46" s="158"/>
      <c r="I46" s="158"/>
      <c r="J46" s="158"/>
      <c r="K46" s="158"/>
      <c r="L46" s="158"/>
    </row>
    <row r="47" spans="3:12" s="170" customFormat="1" ht="16.5" customHeight="1" x14ac:dyDescent="0.15">
      <c r="C47" s="171"/>
      <c r="D47" s="158"/>
      <c r="E47" s="158"/>
      <c r="F47" s="158"/>
      <c r="G47" s="158"/>
      <c r="H47" s="158"/>
      <c r="I47" s="158"/>
      <c r="J47" s="158"/>
      <c r="K47" s="158"/>
      <c r="L47" s="158"/>
    </row>
    <row r="48" spans="3:12" s="170" customFormat="1" ht="16.5" customHeight="1" x14ac:dyDescent="0.15">
      <c r="C48" s="171"/>
      <c r="D48" s="158"/>
      <c r="E48" s="158"/>
      <c r="F48" s="158"/>
      <c r="G48" s="158"/>
      <c r="H48" s="158"/>
      <c r="I48" s="158"/>
      <c r="J48" s="158"/>
      <c r="K48" s="158"/>
      <c r="L48" s="158"/>
    </row>
    <row r="49" spans="3:12" s="170" customFormat="1" ht="16.5" customHeight="1" x14ac:dyDescent="0.15">
      <c r="C49" s="171"/>
      <c r="D49" s="158"/>
      <c r="E49" s="158"/>
      <c r="F49" s="158"/>
      <c r="G49" s="158"/>
      <c r="H49" s="158"/>
      <c r="I49" s="158"/>
      <c r="J49" s="158"/>
      <c r="K49" s="158"/>
      <c r="L49" s="158"/>
    </row>
    <row r="50" spans="3:12" s="170" customFormat="1" ht="16.5" customHeight="1" x14ac:dyDescent="0.15">
      <c r="C50" s="171"/>
      <c r="D50" s="158"/>
      <c r="E50" s="158"/>
      <c r="F50" s="158"/>
      <c r="G50" s="158"/>
      <c r="H50" s="158"/>
      <c r="I50" s="158"/>
      <c r="J50" s="158"/>
      <c r="K50" s="158"/>
      <c r="L50" s="158"/>
    </row>
    <row r="51" spans="3:12" s="170" customFormat="1" ht="16.5" customHeight="1" x14ac:dyDescent="0.15">
      <c r="C51" s="171"/>
      <c r="D51" s="158"/>
      <c r="E51" s="158"/>
      <c r="F51" s="158"/>
      <c r="G51" s="158"/>
      <c r="H51" s="158"/>
      <c r="I51" s="158"/>
      <c r="J51" s="158"/>
      <c r="K51" s="158"/>
      <c r="L51" s="158"/>
    </row>
    <row r="52" spans="3:12" s="170" customFormat="1" ht="16.5" customHeight="1" x14ac:dyDescent="0.15">
      <c r="C52" s="171"/>
      <c r="D52" s="158"/>
      <c r="E52" s="158"/>
      <c r="F52" s="158"/>
      <c r="G52" s="158"/>
      <c r="H52" s="158"/>
      <c r="I52" s="158"/>
      <c r="J52" s="158"/>
      <c r="K52" s="158"/>
      <c r="L52" s="158"/>
    </row>
    <row r="53" spans="3:12" s="170" customFormat="1" ht="16.5" customHeight="1" x14ac:dyDescent="0.15">
      <c r="C53" s="171"/>
      <c r="D53" s="158"/>
      <c r="E53" s="158"/>
      <c r="F53" s="158"/>
      <c r="G53" s="158"/>
      <c r="H53" s="158"/>
      <c r="I53" s="158"/>
      <c r="J53" s="158"/>
      <c r="K53" s="158"/>
      <c r="L53" s="158"/>
    </row>
    <row r="54" spans="3:12" s="170" customFormat="1" ht="16.5" customHeight="1" x14ac:dyDescent="0.15">
      <c r="C54" s="171"/>
      <c r="D54" s="158"/>
      <c r="E54" s="158"/>
      <c r="F54" s="158"/>
      <c r="G54" s="158"/>
      <c r="H54" s="158"/>
      <c r="I54" s="158"/>
      <c r="J54" s="158"/>
      <c r="K54" s="158"/>
      <c r="L54" s="158"/>
    </row>
    <row r="55" spans="3:12" s="170" customFormat="1" ht="16.5" customHeight="1" x14ac:dyDescent="0.15">
      <c r="C55" s="171"/>
      <c r="D55" s="158"/>
      <c r="E55" s="158"/>
      <c r="F55" s="158"/>
      <c r="G55" s="158"/>
      <c r="H55" s="158"/>
      <c r="I55" s="158"/>
      <c r="J55" s="158"/>
      <c r="K55" s="158"/>
      <c r="L55" s="158"/>
    </row>
    <row r="56" spans="3:12" s="170" customFormat="1" ht="16.5" customHeight="1" x14ac:dyDescent="0.15">
      <c r="C56" s="171"/>
      <c r="D56" s="158"/>
      <c r="E56" s="158"/>
      <c r="F56" s="158"/>
      <c r="G56" s="158"/>
      <c r="H56" s="158"/>
      <c r="I56" s="158"/>
      <c r="J56" s="158"/>
      <c r="K56" s="158"/>
      <c r="L56" s="158"/>
    </row>
    <row r="57" spans="3:12" s="170" customFormat="1" ht="16.5" customHeight="1" x14ac:dyDescent="0.15">
      <c r="C57" s="171"/>
      <c r="D57" s="158"/>
      <c r="E57" s="158"/>
      <c r="F57" s="158"/>
      <c r="G57" s="158"/>
      <c r="H57" s="158"/>
      <c r="I57" s="158"/>
      <c r="J57" s="158"/>
      <c r="K57" s="158"/>
      <c r="L57" s="158"/>
    </row>
    <row r="58" spans="3:12" s="170" customFormat="1" ht="16.5" customHeight="1" x14ac:dyDescent="0.15">
      <c r="C58" s="171"/>
      <c r="D58" s="158"/>
      <c r="E58" s="158"/>
      <c r="F58" s="158"/>
      <c r="G58" s="158"/>
      <c r="H58" s="158"/>
      <c r="I58" s="158"/>
      <c r="J58" s="158"/>
      <c r="K58" s="158"/>
      <c r="L58" s="158"/>
    </row>
    <row r="59" spans="3:12" s="170" customFormat="1" ht="16.5" customHeight="1" x14ac:dyDescent="0.15">
      <c r="C59" s="171"/>
      <c r="D59" s="158"/>
      <c r="E59" s="158"/>
      <c r="F59" s="158"/>
      <c r="G59" s="158"/>
      <c r="H59" s="158"/>
      <c r="I59" s="158"/>
      <c r="J59" s="158"/>
      <c r="K59" s="158"/>
      <c r="L59" s="158"/>
    </row>
    <row r="60" spans="3:12" s="170" customFormat="1" ht="16.5" customHeight="1" x14ac:dyDescent="0.15">
      <c r="C60" s="171"/>
      <c r="D60" s="158"/>
      <c r="E60" s="158"/>
      <c r="F60" s="158"/>
      <c r="G60" s="158"/>
      <c r="H60" s="158"/>
      <c r="I60" s="158"/>
      <c r="J60" s="158"/>
      <c r="K60" s="158"/>
      <c r="L60" s="158"/>
    </row>
    <row r="61" spans="3:12" s="170" customFormat="1" ht="16.5" customHeight="1" x14ac:dyDescent="0.15">
      <c r="C61" s="171"/>
      <c r="D61" s="158"/>
      <c r="E61" s="158"/>
      <c r="F61" s="158"/>
      <c r="G61" s="158"/>
      <c r="H61" s="158"/>
      <c r="I61" s="158"/>
      <c r="J61" s="158"/>
      <c r="K61" s="158"/>
      <c r="L61" s="158"/>
    </row>
    <row r="62" spans="3:12" s="170" customFormat="1" ht="16.5" customHeight="1" x14ac:dyDescent="0.15">
      <c r="C62" s="171"/>
      <c r="D62" s="158"/>
      <c r="E62" s="158"/>
      <c r="F62" s="158"/>
      <c r="G62" s="158"/>
      <c r="H62" s="158"/>
      <c r="I62" s="158"/>
      <c r="J62" s="158"/>
      <c r="K62" s="158"/>
      <c r="L62" s="158"/>
    </row>
    <row r="63" spans="3:12" s="170" customFormat="1" ht="16.5" customHeight="1" x14ac:dyDescent="0.15">
      <c r="C63" s="171"/>
      <c r="D63" s="158"/>
      <c r="E63" s="158"/>
      <c r="F63" s="158"/>
      <c r="G63" s="158"/>
      <c r="H63" s="158"/>
      <c r="I63" s="158"/>
      <c r="J63" s="158"/>
      <c r="K63" s="158"/>
      <c r="L63" s="158"/>
    </row>
    <row r="64" spans="3:12" s="170" customFormat="1" ht="16.5" customHeight="1" x14ac:dyDescent="0.15">
      <c r="C64" s="171"/>
      <c r="D64" s="158"/>
      <c r="E64" s="158"/>
      <c r="F64" s="158"/>
      <c r="G64" s="158"/>
      <c r="H64" s="158"/>
      <c r="I64" s="158"/>
      <c r="J64" s="158"/>
      <c r="K64" s="158"/>
      <c r="L64" s="158"/>
    </row>
    <row r="65" spans="3:12" s="170" customFormat="1" ht="16.5" customHeight="1" x14ac:dyDescent="0.15">
      <c r="C65" s="171"/>
      <c r="D65" s="158"/>
      <c r="E65" s="158"/>
      <c r="F65" s="158"/>
      <c r="G65" s="158"/>
      <c r="H65" s="158"/>
      <c r="I65" s="158"/>
      <c r="J65" s="158"/>
      <c r="K65" s="158"/>
      <c r="L65" s="158"/>
    </row>
    <row r="66" spans="3:12" s="170" customFormat="1" ht="16.5" customHeight="1" x14ac:dyDescent="0.15">
      <c r="C66" s="171"/>
      <c r="D66" s="158"/>
      <c r="E66" s="158"/>
      <c r="F66" s="158"/>
      <c r="G66" s="158"/>
      <c r="H66" s="158"/>
      <c r="I66" s="158"/>
      <c r="J66" s="158"/>
      <c r="K66" s="158"/>
      <c r="L66" s="158"/>
    </row>
    <row r="67" spans="3:12" s="170" customFormat="1" ht="16.5" customHeight="1" x14ac:dyDescent="0.15">
      <c r="C67" s="171"/>
      <c r="D67" s="158"/>
      <c r="E67" s="158"/>
      <c r="F67" s="158"/>
      <c r="G67" s="158"/>
      <c r="H67" s="158"/>
      <c r="I67" s="158"/>
      <c r="J67" s="158"/>
      <c r="K67" s="158"/>
      <c r="L67" s="158"/>
    </row>
    <row r="68" spans="3:12" s="170" customFormat="1" ht="16.5" customHeight="1" x14ac:dyDescent="0.15">
      <c r="C68" s="171"/>
      <c r="D68" s="158"/>
      <c r="E68" s="158"/>
      <c r="F68" s="158"/>
      <c r="G68" s="158"/>
      <c r="H68" s="158"/>
      <c r="I68" s="158"/>
      <c r="J68" s="158"/>
      <c r="K68" s="158"/>
      <c r="L68" s="158"/>
    </row>
    <row r="69" spans="3:12" s="170" customFormat="1" ht="16.5" customHeight="1" x14ac:dyDescent="0.15">
      <c r="C69" s="171"/>
      <c r="D69" s="158"/>
      <c r="E69" s="158"/>
      <c r="F69" s="158"/>
      <c r="G69" s="158"/>
      <c r="H69" s="158"/>
      <c r="I69" s="158"/>
      <c r="J69" s="158"/>
      <c r="K69" s="158"/>
      <c r="L69" s="158"/>
    </row>
    <row r="70" spans="3:12" s="170" customFormat="1" ht="16.5" customHeight="1" x14ac:dyDescent="0.15">
      <c r="C70" s="171"/>
      <c r="D70" s="158"/>
      <c r="E70" s="158"/>
      <c r="F70" s="158"/>
      <c r="G70" s="158"/>
      <c r="H70" s="158"/>
      <c r="I70" s="158"/>
      <c r="J70" s="158"/>
      <c r="K70" s="158"/>
      <c r="L70" s="158"/>
    </row>
    <row r="71" spans="3:12" s="170" customFormat="1" ht="16.5" customHeight="1" x14ac:dyDescent="0.15">
      <c r="C71" s="171"/>
      <c r="D71" s="158"/>
      <c r="E71" s="158"/>
      <c r="F71" s="158"/>
      <c r="G71" s="158"/>
      <c r="H71" s="158"/>
      <c r="I71" s="158"/>
      <c r="J71" s="158"/>
      <c r="K71" s="158"/>
      <c r="L71" s="158"/>
    </row>
    <row r="72" spans="3:12" s="170" customFormat="1" ht="16.5" customHeight="1" x14ac:dyDescent="0.15">
      <c r="C72" s="171"/>
      <c r="D72" s="158"/>
      <c r="E72" s="158"/>
      <c r="F72" s="158"/>
      <c r="G72" s="158"/>
      <c r="H72" s="158"/>
      <c r="I72" s="158"/>
      <c r="J72" s="158"/>
      <c r="K72" s="158"/>
      <c r="L72" s="158"/>
    </row>
    <row r="73" spans="3:12" s="170" customFormat="1" ht="16.5" customHeight="1" x14ac:dyDescent="0.15">
      <c r="C73" s="171"/>
      <c r="D73" s="158"/>
      <c r="E73" s="158"/>
      <c r="F73" s="158"/>
      <c r="G73" s="158"/>
      <c r="H73" s="158"/>
      <c r="I73" s="158"/>
      <c r="J73" s="158"/>
      <c r="K73" s="158"/>
      <c r="L73" s="158"/>
    </row>
    <row r="74" spans="3:12" s="170" customFormat="1" ht="16.5" customHeight="1" x14ac:dyDescent="0.15">
      <c r="C74" s="171"/>
      <c r="D74" s="158"/>
      <c r="E74" s="158"/>
      <c r="F74" s="158"/>
      <c r="G74" s="158"/>
      <c r="H74" s="158"/>
      <c r="I74" s="158"/>
      <c r="J74" s="158"/>
      <c r="K74" s="158"/>
      <c r="L74" s="158"/>
    </row>
    <row r="75" spans="3:12" s="170" customFormat="1" ht="16.5" customHeight="1" x14ac:dyDescent="0.15">
      <c r="C75" s="171"/>
      <c r="D75" s="158"/>
      <c r="E75" s="158"/>
      <c r="F75" s="158"/>
      <c r="G75" s="158"/>
      <c r="H75" s="158"/>
      <c r="I75" s="158"/>
      <c r="J75" s="158"/>
      <c r="K75" s="158"/>
      <c r="L75" s="158"/>
    </row>
    <row r="76" spans="3:12" s="170" customFormat="1" ht="16.5" customHeight="1" x14ac:dyDescent="0.15">
      <c r="C76" s="171"/>
      <c r="D76" s="158"/>
      <c r="E76" s="158"/>
      <c r="F76" s="158"/>
      <c r="G76" s="158"/>
      <c r="H76" s="158"/>
      <c r="I76" s="158"/>
      <c r="J76" s="158"/>
      <c r="K76" s="158"/>
      <c r="L76" s="158"/>
    </row>
    <row r="77" spans="3:12" s="170" customFormat="1" ht="16.5" customHeight="1" x14ac:dyDescent="0.15">
      <c r="C77" s="171"/>
      <c r="D77" s="158"/>
      <c r="E77" s="158"/>
      <c r="F77" s="158"/>
      <c r="G77" s="158"/>
      <c r="H77" s="158"/>
      <c r="I77" s="158"/>
      <c r="J77" s="158"/>
      <c r="K77" s="158"/>
      <c r="L77" s="158"/>
    </row>
    <row r="78" spans="3:12" s="170" customFormat="1" ht="16.5" customHeight="1" x14ac:dyDescent="0.15">
      <c r="C78" s="171"/>
      <c r="D78" s="158"/>
      <c r="E78" s="158"/>
      <c r="F78" s="158"/>
      <c r="G78" s="158"/>
      <c r="H78" s="158"/>
      <c r="I78" s="158"/>
      <c r="J78" s="158"/>
      <c r="K78" s="158"/>
      <c r="L78" s="158"/>
    </row>
    <row r="79" spans="3:12" s="170" customFormat="1" ht="16.5" customHeight="1" x14ac:dyDescent="0.15">
      <c r="C79" s="171"/>
      <c r="D79" s="158"/>
      <c r="E79" s="158"/>
      <c r="F79" s="158"/>
      <c r="G79" s="158"/>
      <c r="H79" s="158"/>
      <c r="I79" s="158"/>
      <c r="J79" s="158"/>
      <c r="K79" s="158"/>
      <c r="L79" s="158"/>
    </row>
    <row r="80" spans="3:12" s="170" customFormat="1" ht="16.5" customHeight="1" x14ac:dyDescent="0.15">
      <c r="C80" s="171"/>
      <c r="D80" s="158"/>
      <c r="E80" s="158"/>
      <c r="F80" s="158"/>
      <c r="G80" s="158"/>
      <c r="H80" s="158"/>
      <c r="I80" s="158"/>
      <c r="J80" s="158"/>
      <c r="K80" s="158"/>
      <c r="L80" s="158"/>
    </row>
    <row r="81" spans="3:12" s="170" customFormat="1" ht="16.5" customHeight="1" x14ac:dyDescent="0.15">
      <c r="C81" s="171"/>
      <c r="D81" s="158"/>
      <c r="E81" s="158"/>
      <c r="F81" s="158"/>
      <c r="G81" s="158"/>
      <c r="H81" s="158"/>
      <c r="I81" s="158"/>
      <c r="J81" s="158"/>
      <c r="K81" s="158"/>
      <c r="L81" s="158"/>
    </row>
    <row r="82" spans="3:12" s="170" customFormat="1" ht="16.5" customHeight="1" x14ac:dyDescent="0.15">
      <c r="C82" s="171"/>
      <c r="D82" s="158"/>
      <c r="E82" s="158"/>
      <c r="F82" s="158"/>
      <c r="G82" s="158"/>
      <c r="H82" s="158"/>
      <c r="I82" s="158"/>
      <c r="J82" s="158"/>
      <c r="K82" s="158"/>
      <c r="L82" s="158"/>
    </row>
    <row r="83" spans="3:12" s="170" customFormat="1" ht="16.5" customHeight="1" x14ac:dyDescent="0.15">
      <c r="C83" s="171"/>
      <c r="D83" s="158"/>
      <c r="E83" s="158"/>
      <c r="F83" s="158"/>
      <c r="G83" s="158"/>
      <c r="H83" s="158"/>
      <c r="I83" s="158"/>
      <c r="J83" s="158"/>
      <c r="K83" s="158"/>
      <c r="L83" s="158"/>
    </row>
    <row r="84" spans="3:12" s="170" customFormat="1" ht="16.5" customHeight="1" x14ac:dyDescent="0.15">
      <c r="C84" s="171"/>
      <c r="D84" s="158"/>
      <c r="E84" s="158"/>
      <c r="F84" s="158"/>
      <c r="G84" s="158"/>
      <c r="H84" s="158"/>
      <c r="I84" s="158"/>
      <c r="J84" s="158"/>
      <c r="K84" s="158"/>
      <c r="L84" s="158"/>
    </row>
    <row r="85" spans="3:12" s="170" customFormat="1" ht="16.5" customHeight="1" x14ac:dyDescent="0.15">
      <c r="C85" s="171"/>
      <c r="D85" s="158"/>
      <c r="E85" s="158"/>
      <c r="F85" s="158"/>
      <c r="G85" s="158"/>
      <c r="H85" s="158"/>
      <c r="I85" s="158"/>
      <c r="J85" s="158"/>
      <c r="K85" s="158"/>
      <c r="L85" s="158"/>
    </row>
    <row r="86" spans="3:12" s="170" customFormat="1" ht="16.5" customHeight="1" x14ac:dyDescent="0.15">
      <c r="C86" s="171"/>
      <c r="D86" s="158"/>
      <c r="E86" s="158"/>
      <c r="F86" s="158"/>
      <c r="G86" s="158"/>
      <c r="H86" s="158"/>
      <c r="I86" s="158"/>
      <c r="J86" s="158"/>
      <c r="K86" s="158"/>
      <c r="L86" s="158"/>
    </row>
    <row r="87" spans="3:12" s="170" customFormat="1" ht="16.5" customHeight="1" x14ac:dyDescent="0.15">
      <c r="C87" s="171"/>
      <c r="D87" s="158"/>
      <c r="E87" s="158"/>
      <c r="F87" s="158"/>
      <c r="G87" s="158"/>
      <c r="H87" s="158"/>
      <c r="I87" s="158"/>
      <c r="J87" s="158"/>
      <c r="K87" s="158"/>
      <c r="L87" s="158"/>
    </row>
    <row r="88" spans="3:12" s="170" customFormat="1" ht="16.5" customHeight="1" x14ac:dyDescent="0.15">
      <c r="C88" s="171"/>
      <c r="D88" s="158"/>
      <c r="E88" s="158"/>
      <c r="F88" s="158"/>
      <c r="G88" s="158"/>
      <c r="H88" s="158"/>
      <c r="I88" s="158"/>
      <c r="J88" s="158"/>
      <c r="K88" s="158"/>
      <c r="L88" s="158"/>
    </row>
    <row r="89" spans="3:12" s="170" customFormat="1" ht="16.5" customHeight="1" x14ac:dyDescent="0.15">
      <c r="C89" s="171"/>
      <c r="D89" s="158"/>
      <c r="E89" s="158"/>
      <c r="F89" s="158"/>
      <c r="G89" s="158"/>
      <c r="H89" s="158"/>
      <c r="I89" s="158"/>
      <c r="J89" s="158"/>
      <c r="K89" s="158"/>
      <c r="L89" s="158"/>
    </row>
    <row r="90" spans="3:12" s="170" customFormat="1" ht="16.5" customHeight="1" x14ac:dyDescent="0.15">
      <c r="C90" s="171"/>
      <c r="D90" s="158"/>
      <c r="E90" s="158"/>
      <c r="F90" s="158"/>
      <c r="G90" s="158"/>
      <c r="H90" s="158"/>
      <c r="I90" s="158"/>
      <c r="J90" s="158"/>
      <c r="K90" s="158"/>
      <c r="L90" s="158"/>
    </row>
    <row r="91" spans="3:12" s="170" customFormat="1" ht="16.5" customHeight="1" x14ac:dyDescent="0.15">
      <c r="C91" s="171"/>
      <c r="D91" s="158"/>
      <c r="E91" s="158"/>
      <c r="F91" s="158"/>
      <c r="G91" s="158"/>
      <c r="H91" s="158"/>
      <c r="I91" s="158"/>
      <c r="J91" s="158"/>
      <c r="K91" s="158"/>
      <c r="L91" s="158"/>
    </row>
    <row r="92" spans="3:12" s="170" customFormat="1" ht="16.5" customHeight="1" x14ac:dyDescent="0.15">
      <c r="C92" s="171"/>
      <c r="D92" s="158"/>
      <c r="E92" s="158"/>
      <c r="F92" s="158"/>
      <c r="G92" s="158"/>
      <c r="H92" s="158"/>
      <c r="I92" s="158"/>
      <c r="J92" s="158"/>
      <c r="K92" s="158"/>
      <c r="L92" s="158"/>
    </row>
    <row r="93" spans="3:12" s="170" customFormat="1" ht="16.5" customHeight="1" x14ac:dyDescent="0.15">
      <c r="C93" s="171"/>
      <c r="D93" s="158"/>
      <c r="E93" s="158"/>
      <c r="F93" s="158"/>
      <c r="G93" s="158"/>
      <c r="H93" s="158"/>
      <c r="I93" s="158"/>
      <c r="J93" s="158"/>
      <c r="K93" s="158"/>
      <c r="L93" s="158"/>
    </row>
    <row r="94" spans="3:12" s="170" customFormat="1" ht="16.5" customHeight="1" x14ac:dyDescent="0.15">
      <c r="C94" s="171"/>
      <c r="D94" s="158"/>
      <c r="E94" s="158"/>
      <c r="F94" s="158"/>
      <c r="G94" s="158"/>
      <c r="H94" s="158"/>
      <c r="I94" s="158"/>
      <c r="J94" s="158"/>
      <c r="K94" s="158"/>
      <c r="L94" s="158"/>
    </row>
    <row r="95" spans="3:12" s="170" customFormat="1" ht="16.5" customHeight="1" x14ac:dyDescent="0.15">
      <c r="C95" s="171"/>
      <c r="D95" s="158"/>
      <c r="E95" s="158"/>
      <c r="F95" s="158"/>
      <c r="G95" s="158"/>
      <c r="H95" s="158"/>
      <c r="I95" s="158"/>
      <c r="J95" s="158"/>
      <c r="K95" s="158"/>
      <c r="L95" s="158"/>
    </row>
    <row r="96" spans="3:12" s="170" customFormat="1" ht="16.5" customHeight="1" x14ac:dyDescent="0.15">
      <c r="C96" s="171"/>
      <c r="D96" s="158"/>
      <c r="E96" s="158"/>
      <c r="F96" s="158"/>
      <c r="G96" s="158"/>
      <c r="H96" s="158"/>
      <c r="I96" s="158"/>
      <c r="J96" s="158"/>
      <c r="K96" s="158"/>
      <c r="L96" s="158"/>
    </row>
    <row r="97" spans="3:12" s="170" customFormat="1" ht="16.5" customHeight="1" x14ac:dyDescent="0.15">
      <c r="C97" s="171"/>
      <c r="D97" s="158"/>
      <c r="E97" s="158"/>
      <c r="F97" s="158"/>
      <c r="G97" s="158"/>
      <c r="H97" s="158"/>
      <c r="I97" s="158"/>
      <c r="J97" s="158"/>
      <c r="K97" s="158"/>
      <c r="L97" s="158"/>
    </row>
    <row r="98" spans="3:12" s="170" customFormat="1" ht="16.5" customHeight="1" x14ac:dyDescent="0.15">
      <c r="C98" s="171"/>
      <c r="D98" s="158"/>
      <c r="E98" s="158"/>
      <c r="F98" s="158"/>
      <c r="G98" s="158"/>
      <c r="H98" s="158"/>
      <c r="I98" s="158"/>
      <c r="J98" s="158"/>
      <c r="K98" s="158"/>
      <c r="L98" s="158"/>
    </row>
    <row r="99" spans="3:12" s="170" customFormat="1" ht="16.5" customHeight="1" x14ac:dyDescent="0.15">
      <c r="C99" s="171"/>
      <c r="D99" s="158"/>
      <c r="E99" s="158"/>
      <c r="F99" s="158"/>
      <c r="G99" s="158"/>
      <c r="H99" s="158"/>
      <c r="I99" s="158"/>
      <c r="J99" s="158"/>
      <c r="K99" s="158"/>
      <c r="L99" s="158"/>
    </row>
    <row r="100" spans="3:12" s="170" customFormat="1" ht="16.5" customHeight="1" x14ac:dyDescent="0.15">
      <c r="C100" s="171"/>
      <c r="D100" s="158"/>
      <c r="E100" s="158"/>
      <c r="F100" s="158"/>
      <c r="G100" s="158"/>
      <c r="H100" s="158"/>
      <c r="I100" s="158"/>
      <c r="J100" s="158"/>
      <c r="K100" s="158"/>
      <c r="L100" s="158"/>
    </row>
    <row r="103" spans="3:12" s="170" customFormat="1" ht="18.75" customHeight="1" x14ac:dyDescent="0.15">
      <c r="C103" s="171"/>
      <c r="D103" s="158"/>
      <c r="E103" s="158"/>
      <c r="F103" s="158"/>
      <c r="G103" s="158"/>
      <c r="H103" s="158"/>
      <c r="I103" s="158"/>
      <c r="J103" s="158"/>
      <c r="K103" s="158"/>
      <c r="L103" s="158"/>
    </row>
    <row r="104" spans="3:12" s="170" customFormat="1" ht="18.75" customHeight="1" x14ac:dyDescent="0.15">
      <c r="C104" s="171"/>
      <c r="D104" s="158"/>
      <c r="E104" s="158"/>
      <c r="F104" s="158"/>
      <c r="G104" s="158"/>
      <c r="H104" s="158"/>
      <c r="I104" s="158"/>
      <c r="J104" s="158"/>
      <c r="K104" s="158"/>
      <c r="L104" s="158"/>
    </row>
    <row r="105" spans="3:12" s="170" customFormat="1" ht="18.75" customHeight="1" x14ac:dyDescent="0.15">
      <c r="C105" s="171"/>
      <c r="D105" s="158"/>
      <c r="E105" s="158"/>
      <c r="F105" s="158"/>
      <c r="G105" s="158"/>
      <c r="H105" s="158"/>
      <c r="I105" s="158"/>
      <c r="J105" s="158"/>
      <c r="K105" s="158"/>
      <c r="L105" s="158"/>
    </row>
    <row r="106" spans="3:12" s="170" customFormat="1" ht="18.75" customHeight="1" x14ac:dyDescent="0.15">
      <c r="C106" s="171"/>
      <c r="D106" s="158"/>
      <c r="E106" s="158"/>
      <c r="F106" s="158"/>
      <c r="G106" s="158"/>
      <c r="H106" s="158"/>
      <c r="I106" s="158"/>
      <c r="J106" s="158"/>
      <c r="K106" s="158"/>
      <c r="L106" s="158"/>
    </row>
    <row r="107" spans="3:12" s="170" customFormat="1" ht="18.75" customHeight="1" x14ac:dyDescent="0.15">
      <c r="C107" s="171"/>
      <c r="D107" s="158"/>
      <c r="E107" s="158"/>
      <c r="F107" s="158"/>
      <c r="G107" s="158"/>
      <c r="H107" s="158"/>
      <c r="I107" s="158"/>
      <c r="J107" s="158"/>
      <c r="K107" s="158"/>
      <c r="L107" s="158"/>
    </row>
    <row r="108" spans="3:12" s="170" customFormat="1" ht="18.75" customHeight="1" x14ac:dyDescent="0.15">
      <c r="C108" s="171"/>
      <c r="D108" s="158"/>
      <c r="E108" s="158"/>
      <c r="F108" s="158"/>
      <c r="G108" s="158"/>
      <c r="H108" s="158"/>
      <c r="I108" s="158"/>
      <c r="J108" s="158"/>
      <c r="K108" s="158"/>
      <c r="L108" s="158"/>
    </row>
    <row r="109" spans="3:12" s="170" customFormat="1" ht="18.75" customHeight="1" x14ac:dyDescent="0.15">
      <c r="C109" s="171"/>
      <c r="D109" s="158"/>
      <c r="E109" s="158"/>
      <c r="F109" s="158"/>
      <c r="G109" s="158"/>
      <c r="H109" s="158"/>
      <c r="I109" s="158"/>
      <c r="J109" s="158"/>
      <c r="K109" s="158"/>
      <c r="L109" s="158"/>
    </row>
    <row r="110" spans="3:12" s="170" customFormat="1" ht="18.75" customHeight="1" x14ac:dyDescent="0.15">
      <c r="C110" s="171"/>
      <c r="D110" s="158"/>
      <c r="E110" s="158"/>
      <c r="F110" s="158"/>
      <c r="G110" s="158"/>
      <c r="H110" s="158"/>
      <c r="I110" s="158"/>
      <c r="J110" s="158"/>
      <c r="K110" s="158"/>
      <c r="L110" s="158"/>
    </row>
    <row r="111" spans="3:12" s="170" customFormat="1" ht="18.75" customHeight="1" x14ac:dyDescent="0.15">
      <c r="C111" s="171"/>
      <c r="D111" s="158"/>
      <c r="E111" s="158"/>
      <c r="F111" s="158"/>
      <c r="G111" s="158"/>
      <c r="H111" s="158"/>
      <c r="I111" s="158"/>
      <c r="J111" s="158"/>
      <c r="K111" s="158"/>
      <c r="L111" s="158"/>
    </row>
    <row r="112" spans="3:12" s="170" customFormat="1" ht="18.75" customHeight="1" x14ac:dyDescent="0.15">
      <c r="C112" s="171"/>
      <c r="D112" s="158"/>
      <c r="E112" s="158"/>
      <c r="F112" s="158"/>
      <c r="G112" s="158"/>
      <c r="H112" s="158"/>
      <c r="I112" s="158"/>
      <c r="J112" s="158"/>
      <c r="K112" s="158"/>
      <c r="L112" s="158"/>
    </row>
    <row r="113" spans="3:12" s="170" customFormat="1" ht="18.75" customHeight="1" x14ac:dyDescent="0.15">
      <c r="C113" s="171"/>
      <c r="D113" s="158"/>
      <c r="E113" s="158"/>
      <c r="F113" s="158"/>
      <c r="G113" s="158"/>
      <c r="H113" s="158"/>
      <c r="I113" s="158"/>
      <c r="J113" s="158"/>
      <c r="K113" s="158"/>
      <c r="L113" s="158"/>
    </row>
    <row r="114" spans="3:12" s="170" customFormat="1" ht="18.75" customHeight="1" x14ac:dyDescent="0.15">
      <c r="C114" s="171"/>
      <c r="D114" s="158"/>
      <c r="E114" s="158"/>
      <c r="F114" s="158"/>
      <c r="G114" s="158"/>
      <c r="H114" s="158"/>
      <c r="I114" s="158"/>
      <c r="J114" s="158"/>
      <c r="K114" s="158"/>
      <c r="L114" s="158"/>
    </row>
    <row r="115" spans="3:12" s="170" customFormat="1" ht="18.75" customHeight="1" x14ac:dyDescent="0.15">
      <c r="C115" s="171"/>
      <c r="D115" s="158"/>
      <c r="E115" s="158"/>
      <c r="F115" s="158"/>
      <c r="G115" s="158"/>
      <c r="H115" s="158"/>
      <c r="I115" s="158"/>
      <c r="J115" s="158"/>
      <c r="K115" s="158"/>
      <c r="L115" s="158"/>
    </row>
    <row r="116" spans="3:12" s="170" customFormat="1" ht="18.75" customHeight="1" x14ac:dyDescent="0.15">
      <c r="C116" s="171"/>
      <c r="D116" s="158"/>
      <c r="E116" s="158"/>
      <c r="F116" s="158"/>
      <c r="G116" s="158"/>
      <c r="H116" s="158"/>
      <c r="I116" s="158"/>
      <c r="J116" s="158"/>
      <c r="K116" s="158"/>
      <c r="L116" s="158"/>
    </row>
    <row r="117" spans="3:12" s="170" customFormat="1" ht="18.75" customHeight="1" x14ac:dyDescent="0.15">
      <c r="C117" s="171"/>
      <c r="D117" s="158"/>
      <c r="E117" s="158"/>
      <c r="F117" s="158"/>
      <c r="G117" s="158"/>
      <c r="H117" s="158"/>
      <c r="I117" s="158"/>
      <c r="J117" s="158"/>
      <c r="K117" s="158"/>
      <c r="L117" s="158"/>
    </row>
    <row r="118" spans="3:12" s="170" customFormat="1" ht="18.75" customHeight="1" x14ac:dyDescent="0.15">
      <c r="C118" s="171"/>
      <c r="D118" s="158"/>
      <c r="E118" s="158"/>
      <c r="F118" s="158"/>
      <c r="G118" s="158"/>
      <c r="H118" s="158"/>
      <c r="I118" s="158"/>
      <c r="J118" s="158"/>
      <c r="K118" s="158"/>
      <c r="L118" s="158"/>
    </row>
    <row r="119" spans="3:12" s="170" customFormat="1" ht="18.75" customHeight="1" x14ac:dyDescent="0.15">
      <c r="C119" s="171"/>
      <c r="D119" s="158"/>
      <c r="E119" s="158"/>
      <c r="F119" s="158"/>
      <c r="G119" s="158"/>
      <c r="H119" s="158"/>
      <c r="I119" s="158"/>
      <c r="J119" s="158"/>
      <c r="K119" s="158"/>
      <c r="L119" s="158"/>
    </row>
    <row r="120" spans="3:12" s="170" customFormat="1" ht="18.75" customHeight="1" x14ac:dyDescent="0.15">
      <c r="C120" s="171"/>
      <c r="D120" s="158"/>
      <c r="E120" s="158"/>
      <c r="F120" s="158"/>
      <c r="G120" s="158"/>
      <c r="H120" s="158"/>
      <c r="I120" s="158"/>
      <c r="J120" s="158"/>
      <c r="K120" s="158"/>
      <c r="L120" s="158"/>
    </row>
    <row r="121" spans="3:12" s="170" customFormat="1" ht="18.75" customHeight="1" x14ac:dyDescent="0.15">
      <c r="C121" s="171"/>
      <c r="D121" s="158"/>
      <c r="E121" s="158"/>
      <c r="F121" s="158"/>
      <c r="G121" s="158"/>
      <c r="H121" s="158"/>
      <c r="I121" s="158"/>
      <c r="J121" s="158"/>
      <c r="K121" s="158"/>
      <c r="L121" s="158"/>
    </row>
    <row r="122" spans="3:12" s="170" customFormat="1" ht="18.75" customHeight="1" x14ac:dyDescent="0.15">
      <c r="C122" s="171"/>
      <c r="D122" s="158"/>
      <c r="E122" s="158"/>
      <c r="F122" s="158"/>
      <c r="G122" s="158"/>
      <c r="H122" s="158"/>
      <c r="I122" s="158"/>
      <c r="J122" s="158"/>
      <c r="K122" s="158"/>
      <c r="L122" s="158"/>
    </row>
    <row r="123" spans="3:12" s="170" customFormat="1" ht="18.75" customHeight="1" x14ac:dyDescent="0.15">
      <c r="C123" s="171"/>
      <c r="D123" s="158"/>
      <c r="E123" s="158"/>
      <c r="F123" s="158"/>
      <c r="G123" s="158"/>
      <c r="H123" s="158"/>
      <c r="I123" s="158"/>
      <c r="J123" s="158"/>
      <c r="K123" s="158"/>
      <c r="L123" s="158"/>
    </row>
    <row r="124" spans="3:12" s="170" customFormat="1" ht="18.75" customHeight="1" x14ac:dyDescent="0.15">
      <c r="C124" s="171"/>
      <c r="D124" s="158"/>
      <c r="E124" s="158"/>
      <c r="F124" s="158"/>
      <c r="G124" s="158"/>
      <c r="H124" s="158"/>
      <c r="I124" s="158"/>
      <c r="J124" s="158"/>
      <c r="K124" s="158"/>
      <c r="L124" s="158"/>
    </row>
    <row r="125" spans="3:12" s="170" customFormat="1" ht="18.75" customHeight="1" x14ac:dyDescent="0.15">
      <c r="C125" s="171"/>
      <c r="D125" s="158"/>
      <c r="E125" s="158"/>
      <c r="F125" s="158"/>
      <c r="G125" s="158"/>
      <c r="H125" s="158"/>
      <c r="I125" s="158"/>
      <c r="J125" s="158"/>
      <c r="K125" s="158"/>
      <c r="L125" s="158"/>
    </row>
    <row r="126" spans="3:12" s="170" customFormat="1" ht="18.75" customHeight="1" x14ac:dyDescent="0.15">
      <c r="C126" s="171"/>
      <c r="D126" s="158"/>
      <c r="E126" s="158"/>
      <c r="F126" s="158"/>
      <c r="G126" s="158"/>
      <c r="H126" s="158"/>
      <c r="I126" s="158"/>
      <c r="J126" s="158"/>
      <c r="K126" s="158"/>
      <c r="L126" s="158"/>
    </row>
    <row r="127" spans="3:12" s="170" customFormat="1" ht="18.75" customHeight="1" x14ac:dyDescent="0.15">
      <c r="C127" s="171"/>
      <c r="D127" s="158"/>
      <c r="E127" s="158"/>
      <c r="F127" s="158"/>
      <c r="G127" s="158"/>
      <c r="H127" s="158"/>
      <c r="I127" s="158"/>
      <c r="J127" s="158"/>
      <c r="K127" s="158"/>
      <c r="L127" s="158"/>
    </row>
    <row r="128" spans="3:12" s="170" customFormat="1" ht="18.75" customHeight="1" x14ac:dyDescent="0.15">
      <c r="C128" s="171"/>
      <c r="D128" s="158"/>
      <c r="E128" s="158"/>
      <c r="F128" s="158"/>
      <c r="G128" s="158"/>
      <c r="H128" s="158"/>
      <c r="I128" s="158"/>
      <c r="J128" s="158"/>
      <c r="K128" s="158"/>
      <c r="L128" s="158"/>
    </row>
    <row r="129" spans="3:12" s="170" customFormat="1" ht="27" customHeight="1" x14ac:dyDescent="0.15">
      <c r="C129" s="171"/>
      <c r="D129" s="158"/>
      <c r="E129" s="158"/>
      <c r="F129" s="158"/>
      <c r="G129" s="158"/>
      <c r="H129" s="158"/>
      <c r="I129" s="158"/>
      <c r="J129" s="158"/>
      <c r="K129" s="158"/>
      <c r="L129" s="158"/>
    </row>
  </sheetData>
  <mergeCells count="7">
    <mergeCell ref="B31:C32"/>
    <mergeCell ref="B6:B7"/>
    <mergeCell ref="B9:B10"/>
    <mergeCell ref="B11:B12"/>
    <mergeCell ref="B16:B18"/>
    <mergeCell ref="B19:B26"/>
    <mergeCell ref="B27:B30"/>
  </mergeCells>
  <phoneticPr fontId="1"/>
  <pageMargins left="0.59055118110236227" right="0.19685039370078741" top="0.59055118110236227" bottom="0.19685039370078741" header="0.31496062992125984" footer="0.31496062992125984"/>
  <pageSetup paperSize="9" scale="7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1">
    <pageSetUpPr fitToPage="1"/>
  </sheetPr>
  <dimension ref="A1:Q61"/>
  <sheetViews>
    <sheetView showGridLines="0" tabSelected="1" zoomScale="75" workbookViewId="0">
      <pane xSplit="4" ySplit="5" topLeftCell="E6" activePane="bottomRight" state="frozen"/>
      <selection activeCell="P28" sqref="P28"/>
      <selection pane="topRight" activeCell="P28" sqref="P28"/>
      <selection pane="bottomLeft" activeCell="P28" sqref="P28"/>
      <selection pane="bottomRight" activeCell="B4" sqref="B4"/>
    </sheetView>
  </sheetViews>
  <sheetFormatPr defaultColWidth="9" defaultRowHeight="13.5" x14ac:dyDescent="0.15"/>
  <cols>
    <col min="1" max="1" width="2.75" style="172" customWidth="1"/>
    <col min="2" max="3" width="4.125" style="158" customWidth="1"/>
    <col min="4" max="4" width="21.75" style="158" bestFit="1" customWidth="1"/>
    <col min="5" max="8" width="11.75" style="173" customWidth="1"/>
    <col min="9" max="16" width="11.875" style="173" customWidth="1"/>
    <col min="17" max="17" width="13.25" style="173" bestFit="1" customWidth="1"/>
    <col min="18" max="16384" width="9" style="158"/>
  </cols>
  <sheetData>
    <row r="1" spans="1:17" x14ac:dyDescent="0.15">
      <c r="B1" s="158" t="s">
        <v>101</v>
      </c>
      <c r="Q1" s="161" t="s">
        <v>57</v>
      </c>
    </row>
    <row r="2" spans="1:17" x14ac:dyDescent="0.15">
      <c r="B2" s="158" t="s">
        <v>190</v>
      </c>
      <c r="D2" s="174"/>
      <c r="E2" s="161"/>
      <c r="Q2" s="175">
        <v>44575</v>
      </c>
    </row>
    <row r="3" spans="1:17" x14ac:dyDescent="0.15">
      <c r="D3" s="174"/>
      <c r="E3" s="161"/>
      <c r="F3" s="158"/>
      <c r="Q3" s="176" t="s">
        <v>58</v>
      </c>
    </row>
    <row r="4" spans="1:17" ht="14.25" thickBot="1" x14ac:dyDescent="0.2"/>
    <row r="5" spans="1:17" s="170" customFormat="1" ht="22.5" customHeight="1" thickBot="1" x14ac:dyDescent="0.2">
      <c r="A5" s="172"/>
      <c r="B5" s="433"/>
      <c r="C5" s="434"/>
      <c r="D5" s="177"/>
      <c r="E5" s="178" t="s">
        <v>191</v>
      </c>
      <c r="F5" s="179" t="s">
        <v>192</v>
      </c>
      <c r="G5" s="179" t="s">
        <v>193</v>
      </c>
      <c r="H5" s="179" t="s">
        <v>194</v>
      </c>
      <c r="I5" s="179" t="s">
        <v>195</v>
      </c>
      <c r="J5" s="179" t="s">
        <v>196</v>
      </c>
      <c r="K5" s="179" t="s">
        <v>197</v>
      </c>
      <c r="L5" s="179" t="s">
        <v>198</v>
      </c>
      <c r="M5" s="179" t="s">
        <v>199</v>
      </c>
      <c r="N5" s="179" t="s">
        <v>200</v>
      </c>
      <c r="O5" s="179" t="s">
        <v>201</v>
      </c>
      <c r="P5" s="180" t="s">
        <v>202</v>
      </c>
      <c r="Q5" s="181" t="s">
        <v>66</v>
      </c>
    </row>
    <row r="6" spans="1:17" ht="13.5" customHeight="1" x14ac:dyDescent="0.15">
      <c r="B6" s="435" t="s">
        <v>64</v>
      </c>
      <c r="C6" s="436"/>
      <c r="D6" s="182" t="s">
        <v>203</v>
      </c>
      <c r="E6" s="183">
        <v>70000</v>
      </c>
      <c r="F6" s="184">
        <v>70000</v>
      </c>
      <c r="G6" s="185">
        <v>70000</v>
      </c>
      <c r="H6" s="185">
        <v>0</v>
      </c>
      <c r="I6" s="185">
        <v>0</v>
      </c>
      <c r="J6" s="185">
        <v>0</v>
      </c>
      <c r="K6" s="185">
        <v>0</v>
      </c>
      <c r="L6" s="185">
        <v>0</v>
      </c>
      <c r="M6" s="185">
        <v>0</v>
      </c>
      <c r="N6" s="185">
        <v>0</v>
      </c>
      <c r="O6" s="185">
        <v>0</v>
      </c>
      <c r="P6" s="186">
        <v>0</v>
      </c>
      <c r="Q6" s="187">
        <f>SUM(E6:P6)</f>
        <v>210000</v>
      </c>
    </row>
    <row r="7" spans="1:17" x14ac:dyDescent="0.15">
      <c r="B7" s="437"/>
      <c r="C7" s="438"/>
      <c r="D7" s="188" t="s">
        <v>204</v>
      </c>
      <c r="E7" s="189">
        <v>0</v>
      </c>
      <c r="F7" s="190">
        <v>0</v>
      </c>
      <c r="G7" s="190">
        <v>0</v>
      </c>
      <c r="H7" s="190">
        <v>0</v>
      </c>
      <c r="I7" s="190">
        <v>0</v>
      </c>
      <c r="J7" s="190">
        <v>0</v>
      </c>
      <c r="K7" s="190">
        <v>0</v>
      </c>
      <c r="L7" s="190">
        <v>0</v>
      </c>
      <c r="M7" s="190">
        <v>0</v>
      </c>
      <c r="N7" s="190">
        <v>0</v>
      </c>
      <c r="O7" s="190">
        <v>0</v>
      </c>
      <c r="P7" s="191">
        <v>0</v>
      </c>
      <c r="Q7" s="192">
        <f>SUM(E7:P7)</f>
        <v>0</v>
      </c>
    </row>
    <row r="8" spans="1:17" x14ac:dyDescent="0.15">
      <c r="B8" s="437"/>
      <c r="C8" s="438"/>
      <c r="D8" s="193" t="s">
        <v>205</v>
      </c>
      <c r="E8" s="194">
        <f>E6-E7</f>
        <v>70000</v>
      </c>
      <c r="F8" s="195">
        <f>F6-F7</f>
        <v>70000</v>
      </c>
      <c r="G8" s="195">
        <f>G6-G7</f>
        <v>70000</v>
      </c>
      <c r="H8" s="195">
        <f t="shared" ref="H8:O8" si="0">H6-H7</f>
        <v>0</v>
      </c>
      <c r="I8" s="195">
        <f t="shared" si="0"/>
        <v>0</v>
      </c>
      <c r="J8" s="195">
        <f t="shared" si="0"/>
        <v>0</v>
      </c>
      <c r="K8" s="195">
        <f t="shared" si="0"/>
        <v>0</v>
      </c>
      <c r="L8" s="195">
        <f t="shared" si="0"/>
        <v>0</v>
      </c>
      <c r="M8" s="195">
        <f t="shared" si="0"/>
        <v>0</v>
      </c>
      <c r="N8" s="195">
        <f t="shared" si="0"/>
        <v>0</v>
      </c>
      <c r="O8" s="195">
        <f t="shared" si="0"/>
        <v>0</v>
      </c>
      <c r="P8" s="196">
        <f>P6-P7</f>
        <v>0</v>
      </c>
      <c r="Q8" s="197">
        <f>SUM(E8:P8)</f>
        <v>210000</v>
      </c>
    </row>
    <row r="9" spans="1:17" x14ac:dyDescent="0.15">
      <c r="B9" s="437"/>
      <c r="C9" s="438"/>
      <c r="D9" s="198" t="s">
        <v>206</v>
      </c>
      <c r="E9" s="199">
        <f>IF(E6=0,0,E8/E6)</f>
        <v>1</v>
      </c>
      <c r="F9" s="200">
        <f>IF(F6=0,0,F8/F6)</f>
        <v>1</v>
      </c>
      <c r="G9" s="200">
        <f>IF(G6=0,0,G8/G6)</f>
        <v>1</v>
      </c>
      <c r="H9" s="200">
        <f t="shared" ref="H9:O9" si="1">IF(H6=0,0,H8/H6)</f>
        <v>0</v>
      </c>
      <c r="I9" s="200">
        <f t="shared" si="1"/>
        <v>0</v>
      </c>
      <c r="J9" s="200">
        <f t="shared" si="1"/>
        <v>0</v>
      </c>
      <c r="K9" s="200">
        <f t="shared" si="1"/>
        <v>0</v>
      </c>
      <c r="L9" s="200">
        <f t="shared" si="1"/>
        <v>0</v>
      </c>
      <c r="M9" s="200">
        <f t="shared" si="1"/>
        <v>0</v>
      </c>
      <c r="N9" s="200">
        <f t="shared" si="1"/>
        <v>0</v>
      </c>
      <c r="O9" s="200">
        <f t="shared" si="1"/>
        <v>0</v>
      </c>
      <c r="P9" s="201">
        <f>IF(P6=0,0,P8/P6)</f>
        <v>0</v>
      </c>
      <c r="Q9" s="202">
        <f t="shared" ref="Q9" si="2">IF(Q6=0,0,Q8/Q6)</f>
        <v>1</v>
      </c>
    </row>
    <row r="10" spans="1:17" x14ac:dyDescent="0.15">
      <c r="A10" s="203"/>
      <c r="B10" s="437"/>
      <c r="C10" s="438"/>
      <c r="D10" s="188" t="s">
        <v>207</v>
      </c>
      <c r="E10" s="189">
        <v>15369761</v>
      </c>
      <c r="F10" s="190">
        <v>17776329</v>
      </c>
      <c r="G10" s="190">
        <v>13711428</v>
      </c>
      <c r="H10" s="190">
        <v>0</v>
      </c>
      <c r="I10" s="190">
        <v>0</v>
      </c>
      <c r="J10" s="190">
        <v>0</v>
      </c>
      <c r="K10" s="190">
        <v>0</v>
      </c>
      <c r="L10" s="190">
        <v>0</v>
      </c>
      <c r="M10" s="190">
        <v>0</v>
      </c>
      <c r="N10" s="190">
        <v>0</v>
      </c>
      <c r="O10" s="204">
        <v>0</v>
      </c>
      <c r="P10" s="191">
        <v>0</v>
      </c>
      <c r="Q10" s="192">
        <f t="shared" ref="Q10:Q12" si="3">SUM(E10:P10)</f>
        <v>46857518</v>
      </c>
    </row>
    <row r="11" spans="1:17" x14ac:dyDescent="0.15">
      <c r="A11" s="205"/>
      <c r="B11" s="437"/>
      <c r="C11" s="438"/>
      <c r="D11" s="206" t="s">
        <v>208</v>
      </c>
      <c r="E11" s="207">
        <f>E8-E10</f>
        <v>-15299761</v>
      </c>
      <c r="F11" s="208">
        <f>F8-F10</f>
        <v>-17706329</v>
      </c>
      <c r="G11" s="208">
        <f>G8-G10</f>
        <v>-13641428</v>
      </c>
      <c r="H11" s="208">
        <f t="shared" ref="H11:O11" si="4">H8-H10</f>
        <v>0</v>
      </c>
      <c r="I11" s="208">
        <f t="shared" si="4"/>
        <v>0</v>
      </c>
      <c r="J11" s="208">
        <f t="shared" si="4"/>
        <v>0</v>
      </c>
      <c r="K11" s="208">
        <f t="shared" si="4"/>
        <v>0</v>
      </c>
      <c r="L11" s="208">
        <f t="shared" si="4"/>
        <v>0</v>
      </c>
      <c r="M11" s="208">
        <f t="shared" si="4"/>
        <v>0</v>
      </c>
      <c r="N11" s="208">
        <f t="shared" si="4"/>
        <v>0</v>
      </c>
      <c r="O11" s="208">
        <f t="shared" si="4"/>
        <v>0</v>
      </c>
      <c r="P11" s="208">
        <f>P8-P10</f>
        <v>0</v>
      </c>
      <c r="Q11" s="209">
        <f t="shared" si="3"/>
        <v>-46647518</v>
      </c>
    </row>
    <row r="12" spans="1:17" x14ac:dyDescent="0.15">
      <c r="A12" s="205"/>
      <c r="B12" s="437"/>
      <c r="C12" s="438"/>
      <c r="D12" s="210" t="s">
        <v>209</v>
      </c>
      <c r="E12" s="211">
        <v>-15288380</v>
      </c>
      <c r="F12" s="212">
        <v>-17817924</v>
      </c>
      <c r="G12" s="212">
        <v>-13631083</v>
      </c>
      <c r="H12" s="212">
        <v>0</v>
      </c>
      <c r="I12" s="212">
        <v>0</v>
      </c>
      <c r="J12" s="212">
        <v>0</v>
      </c>
      <c r="K12" s="212">
        <v>0</v>
      </c>
      <c r="L12" s="212">
        <v>0</v>
      </c>
      <c r="M12" s="212">
        <v>0</v>
      </c>
      <c r="N12" s="212">
        <v>0</v>
      </c>
      <c r="O12" s="212">
        <v>0</v>
      </c>
      <c r="P12" s="213">
        <v>0</v>
      </c>
      <c r="Q12" s="214">
        <f t="shared" si="3"/>
        <v>-46737387</v>
      </c>
    </row>
    <row r="13" spans="1:17" ht="13.5" customHeight="1" x14ac:dyDescent="0.15">
      <c r="A13" s="205"/>
      <c r="B13" s="439" t="s">
        <v>210</v>
      </c>
      <c r="C13" s="441" t="s">
        <v>67</v>
      </c>
      <c r="D13" s="314" t="s">
        <v>203</v>
      </c>
      <c r="E13" s="315">
        <v>92452302</v>
      </c>
      <c r="F13" s="316">
        <v>79601943</v>
      </c>
      <c r="G13" s="316">
        <v>85636115</v>
      </c>
      <c r="H13" s="316">
        <v>0</v>
      </c>
      <c r="I13" s="316">
        <v>0</v>
      </c>
      <c r="J13" s="316">
        <v>0</v>
      </c>
      <c r="K13" s="316">
        <v>0</v>
      </c>
      <c r="L13" s="316">
        <v>0</v>
      </c>
      <c r="M13" s="316">
        <v>0</v>
      </c>
      <c r="N13" s="316">
        <v>0</v>
      </c>
      <c r="O13" s="316">
        <v>0</v>
      </c>
      <c r="P13" s="317">
        <v>0</v>
      </c>
      <c r="Q13" s="318">
        <f t="shared" ref="Q13:Q15" si="5">SUM(E13:P13)</f>
        <v>257690360</v>
      </c>
    </row>
    <row r="14" spans="1:17" x14ac:dyDescent="0.15">
      <c r="A14" s="227"/>
      <c r="B14" s="437"/>
      <c r="C14" s="442"/>
      <c r="D14" s="188" t="s">
        <v>204</v>
      </c>
      <c r="E14" s="189">
        <v>76489201</v>
      </c>
      <c r="F14" s="190">
        <v>67636130</v>
      </c>
      <c r="G14" s="190">
        <v>67657682</v>
      </c>
      <c r="H14" s="190">
        <v>0</v>
      </c>
      <c r="I14" s="190">
        <v>0</v>
      </c>
      <c r="J14" s="190">
        <v>0</v>
      </c>
      <c r="K14" s="190">
        <v>0</v>
      </c>
      <c r="L14" s="190">
        <v>0</v>
      </c>
      <c r="M14" s="190">
        <v>0</v>
      </c>
      <c r="N14" s="190">
        <v>0</v>
      </c>
      <c r="O14" s="190">
        <v>0</v>
      </c>
      <c r="P14" s="191">
        <v>0</v>
      </c>
      <c r="Q14" s="192">
        <f t="shared" si="5"/>
        <v>211783013</v>
      </c>
    </row>
    <row r="15" spans="1:17" x14ac:dyDescent="0.15">
      <c r="B15" s="437"/>
      <c r="C15" s="442"/>
      <c r="D15" s="193" t="s">
        <v>205</v>
      </c>
      <c r="E15" s="220">
        <f>E13-E14</f>
        <v>15963101</v>
      </c>
      <c r="F15" s="195">
        <f>F13-F14</f>
        <v>11965813</v>
      </c>
      <c r="G15" s="195">
        <f>G13-G14</f>
        <v>17978433</v>
      </c>
      <c r="H15" s="195">
        <f t="shared" ref="H15:O15" si="6">H13-H14</f>
        <v>0</v>
      </c>
      <c r="I15" s="195">
        <f t="shared" si="6"/>
        <v>0</v>
      </c>
      <c r="J15" s="195">
        <f t="shared" si="6"/>
        <v>0</v>
      </c>
      <c r="K15" s="195">
        <f t="shared" si="6"/>
        <v>0</v>
      </c>
      <c r="L15" s="195">
        <f t="shared" si="6"/>
        <v>0</v>
      </c>
      <c r="M15" s="195">
        <f t="shared" si="6"/>
        <v>0</v>
      </c>
      <c r="N15" s="195">
        <f t="shared" si="6"/>
        <v>0</v>
      </c>
      <c r="O15" s="195">
        <f t="shared" si="6"/>
        <v>0</v>
      </c>
      <c r="P15" s="195">
        <f>P13-P14</f>
        <v>0</v>
      </c>
      <c r="Q15" s="197">
        <f t="shared" si="5"/>
        <v>45907347</v>
      </c>
    </row>
    <row r="16" spans="1:17" x14ac:dyDescent="0.15">
      <c r="B16" s="437"/>
      <c r="C16" s="442"/>
      <c r="D16" s="198" t="s">
        <v>206</v>
      </c>
      <c r="E16" s="199">
        <f>IF(E13=0,0,E15/E13)</f>
        <v>0.17266309929200033</v>
      </c>
      <c r="F16" s="200">
        <f>IF(F13=0,0,F15/F13)</f>
        <v>0.1503206146613783</v>
      </c>
      <c r="G16" s="200">
        <f>IF(G13=0,0,G15/G13)</f>
        <v>0.20993984839223498</v>
      </c>
      <c r="H16" s="200">
        <f t="shared" ref="H16:O16" si="7">IF(H13=0,0,H15/H13)</f>
        <v>0</v>
      </c>
      <c r="I16" s="200">
        <f t="shared" si="7"/>
        <v>0</v>
      </c>
      <c r="J16" s="200">
        <f t="shared" si="7"/>
        <v>0</v>
      </c>
      <c r="K16" s="200">
        <f t="shared" si="7"/>
        <v>0</v>
      </c>
      <c r="L16" s="200">
        <f t="shared" si="7"/>
        <v>0</v>
      </c>
      <c r="M16" s="200">
        <f t="shared" si="7"/>
        <v>0</v>
      </c>
      <c r="N16" s="200">
        <f t="shared" si="7"/>
        <v>0</v>
      </c>
      <c r="O16" s="200">
        <f t="shared" si="7"/>
        <v>0</v>
      </c>
      <c r="P16" s="200">
        <f>IF(P13=0,0,P15/P13)</f>
        <v>0</v>
      </c>
      <c r="Q16" s="202">
        <f t="shared" ref="Q16" si="8">IF(Q13=0,0,Q15/Q13)</f>
        <v>0.17814926022067726</v>
      </c>
    </row>
    <row r="17" spans="2:17" x14ac:dyDescent="0.15">
      <c r="B17" s="437"/>
      <c r="C17" s="442"/>
      <c r="D17" s="188" t="s">
        <v>207</v>
      </c>
      <c r="E17" s="189">
        <v>76001</v>
      </c>
      <c r="F17" s="190">
        <v>748761</v>
      </c>
      <c r="G17" s="190">
        <v>134998</v>
      </c>
      <c r="H17" s="190">
        <v>0</v>
      </c>
      <c r="I17" s="190">
        <v>0</v>
      </c>
      <c r="J17" s="190">
        <v>0</v>
      </c>
      <c r="K17" s="190">
        <v>0</v>
      </c>
      <c r="L17" s="190">
        <v>0</v>
      </c>
      <c r="M17" s="190">
        <v>0</v>
      </c>
      <c r="N17" s="190">
        <v>0</v>
      </c>
      <c r="O17" s="190">
        <v>0</v>
      </c>
      <c r="P17" s="191">
        <v>0</v>
      </c>
      <c r="Q17" s="192">
        <f t="shared" ref="Q17:Q22" si="9">SUM(E17:P17)</f>
        <v>959760</v>
      </c>
    </row>
    <row r="18" spans="2:17" x14ac:dyDescent="0.15">
      <c r="B18" s="437"/>
      <c r="C18" s="442"/>
      <c r="D18" s="206" t="s">
        <v>208</v>
      </c>
      <c r="E18" s="221">
        <f>E15-E17</f>
        <v>15887100</v>
      </c>
      <c r="F18" s="208">
        <f>F15-F17</f>
        <v>11217052</v>
      </c>
      <c r="G18" s="208">
        <f>G15-G17</f>
        <v>17843435</v>
      </c>
      <c r="H18" s="208">
        <f t="shared" ref="H18:O18" si="10">H15-H17</f>
        <v>0</v>
      </c>
      <c r="I18" s="208">
        <f t="shared" si="10"/>
        <v>0</v>
      </c>
      <c r="J18" s="208">
        <f t="shared" si="10"/>
        <v>0</v>
      </c>
      <c r="K18" s="208">
        <f t="shared" si="10"/>
        <v>0</v>
      </c>
      <c r="L18" s="208">
        <f t="shared" si="10"/>
        <v>0</v>
      </c>
      <c r="M18" s="208">
        <f t="shared" si="10"/>
        <v>0</v>
      </c>
      <c r="N18" s="208">
        <f t="shared" si="10"/>
        <v>0</v>
      </c>
      <c r="O18" s="208">
        <f t="shared" si="10"/>
        <v>0</v>
      </c>
      <c r="P18" s="208">
        <f>P15-P17</f>
        <v>0</v>
      </c>
      <c r="Q18" s="209">
        <f t="shared" si="9"/>
        <v>44947587</v>
      </c>
    </row>
    <row r="19" spans="2:17" x14ac:dyDescent="0.15">
      <c r="B19" s="437"/>
      <c r="C19" s="443"/>
      <c r="D19" s="210" t="s">
        <v>209</v>
      </c>
      <c r="E19" s="211">
        <v>15887100</v>
      </c>
      <c r="F19" s="212">
        <v>11217056</v>
      </c>
      <c r="G19" s="212">
        <v>17843435</v>
      </c>
      <c r="H19" s="212">
        <v>0</v>
      </c>
      <c r="I19" s="212">
        <v>0</v>
      </c>
      <c r="J19" s="212">
        <v>0</v>
      </c>
      <c r="K19" s="212">
        <v>0</v>
      </c>
      <c r="L19" s="212">
        <v>0</v>
      </c>
      <c r="M19" s="212">
        <v>0</v>
      </c>
      <c r="N19" s="212">
        <v>0</v>
      </c>
      <c r="O19" s="212">
        <v>0</v>
      </c>
      <c r="P19" s="213">
        <v>0</v>
      </c>
      <c r="Q19" s="214">
        <f t="shared" si="9"/>
        <v>44947591</v>
      </c>
    </row>
    <row r="20" spans="2:17" x14ac:dyDescent="0.15">
      <c r="B20" s="437"/>
      <c r="C20" s="444" t="s">
        <v>68</v>
      </c>
      <c r="D20" s="215" t="s">
        <v>203</v>
      </c>
      <c r="E20" s="216">
        <v>44505580</v>
      </c>
      <c r="F20" s="217">
        <v>45902050</v>
      </c>
      <c r="G20" s="217">
        <v>46397724</v>
      </c>
      <c r="H20" s="217">
        <v>0</v>
      </c>
      <c r="I20" s="217">
        <v>0</v>
      </c>
      <c r="J20" s="217">
        <v>0</v>
      </c>
      <c r="K20" s="217">
        <v>0</v>
      </c>
      <c r="L20" s="217">
        <v>0</v>
      </c>
      <c r="M20" s="217">
        <v>0</v>
      </c>
      <c r="N20" s="217">
        <v>0</v>
      </c>
      <c r="O20" s="217">
        <v>0</v>
      </c>
      <c r="P20" s="218">
        <v>0</v>
      </c>
      <c r="Q20" s="219">
        <f t="shared" si="9"/>
        <v>136805354</v>
      </c>
    </row>
    <row r="21" spans="2:17" x14ac:dyDescent="0.15">
      <c r="B21" s="437"/>
      <c r="C21" s="442"/>
      <c r="D21" s="188" t="s">
        <v>204</v>
      </c>
      <c r="E21" s="189">
        <v>38703506</v>
      </c>
      <c r="F21" s="190">
        <v>39933470</v>
      </c>
      <c r="G21" s="190">
        <v>39417551</v>
      </c>
      <c r="H21" s="190">
        <v>0</v>
      </c>
      <c r="I21" s="190">
        <v>0</v>
      </c>
      <c r="J21" s="190">
        <v>0</v>
      </c>
      <c r="K21" s="190">
        <v>0</v>
      </c>
      <c r="L21" s="190">
        <v>0</v>
      </c>
      <c r="M21" s="190">
        <v>0</v>
      </c>
      <c r="N21" s="190">
        <v>0</v>
      </c>
      <c r="O21" s="190">
        <v>0</v>
      </c>
      <c r="P21" s="191">
        <v>0</v>
      </c>
      <c r="Q21" s="192">
        <f t="shared" si="9"/>
        <v>118054527</v>
      </c>
    </row>
    <row r="22" spans="2:17" x14ac:dyDescent="0.15">
      <c r="B22" s="437"/>
      <c r="C22" s="442"/>
      <c r="D22" s="193" t="s">
        <v>205</v>
      </c>
      <c r="E22" s="220">
        <f>E20-E21</f>
        <v>5802074</v>
      </c>
      <c r="F22" s="195">
        <f>F20-F21</f>
        <v>5968580</v>
      </c>
      <c r="G22" s="195">
        <f>G20-G21</f>
        <v>6980173</v>
      </c>
      <c r="H22" s="195">
        <f t="shared" ref="H22:O22" si="11">H20-H21</f>
        <v>0</v>
      </c>
      <c r="I22" s="195">
        <f t="shared" si="11"/>
        <v>0</v>
      </c>
      <c r="J22" s="195">
        <f t="shared" si="11"/>
        <v>0</v>
      </c>
      <c r="K22" s="195">
        <f t="shared" si="11"/>
        <v>0</v>
      </c>
      <c r="L22" s="195">
        <f t="shared" si="11"/>
        <v>0</v>
      </c>
      <c r="M22" s="195">
        <f t="shared" si="11"/>
        <v>0</v>
      </c>
      <c r="N22" s="195">
        <f t="shared" si="11"/>
        <v>0</v>
      </c>
      <c r="O22" s="195">
        <f t="shared" si="11"/>
        <v>0</v>
      </c>
      <c r="P22" s="195">
        <f>P20-P21</f>
        <v>0</v>
      </c>
      <c r="Q22" s="197">
        <f t="shared" si="9"/>
        <v>18750827</v>
      </c>
    </row>
    <row r="23" spans="2:17" x14ac:dyDescent="0.15">
      <c r="B23" s="437"/>
      <c r="C23" s="442"/>
      <c r="D23" s="198" t="s">
        <v>206</v>
      </c>
      <c r="E23" s="199">
        <f>IF(E20=0,0,E22/E20)</f>
        <v>0.13036733820792809</v>
      </c>
      <c r="F23" s="200">
        <f>IF(F20=0,0,F22/F20)</f>
        <v>0.13002861527970974</v>
      </c>
      <c r="G23" s="200">
        <f>IF(G20=0,0,G22/G20)</f>
        <v>0.15044214237750111</v>
      </c>
      <c r="H23" s="200">
        <f t="shared" ref="H23:O23" si="12">IF(H20=0,0,H22/H20)</f>
        <v>0</v>
      </c>
      <c r="I23" s="200">
        <f t="shared" si="12"/>
        <v>0</v>
      </c>
      <c r="J23" s="200">
        <f t="shared" si="12"/>
        <v>0</v>
      </c>
      <c r="K23" s="200">
        <f t="shared" si="12"/>
        <v>0</v>
      </c>
      <c r="L23" s="200">
        <f t="shared" si="12"/>
        <v>0</v>
      </c>
      <c r="M23" s="200">
        <f t="shared" si="12"/>
        <v>0</v>
      </c>
      <c r="N23" s="200">
        <f t="shared" si="12"/>
        <v>0</v>
      </c>
      <c r="O23" s="200">
        <f t="shared" si="12"/>
        <v>0</v>
      </c>
      <c r="P23" s="200">
        <f>IF(P20=0,0,P22/P20)</f>
        <v>0</v>
      </c>
      <c r="Q23" s="202">
        <f t="shared" ref="Q23" si="13">IF(Q20=0,0,Q22/Q20)</f>
        <v>0.13706208457309355</v>
      </c>
    </row>
    <row r="24" spans="2:17" x14ac:dyDescent="0.15">
      <c r="B24" s="437"/>
      <c r="C24" s="442"/>
      <c r="D24" s="188" t="s">
        <v>207</v>
      </c>
      <c r="E24" s="189">
        <v>57842</v>
      </c>
      <c r="F24" s="190">
        <v>72019</v>
      </c>
      <c r="G24" s="190">
        <v>49489</v>
      </c>
      <c r="H24" s="190">
        <v>0</v>
      </c>
      <c r="I24" s="190">
        <v>0</v>
      </c>
      <c r="J24" s="190">
        <v>0</v>
      </c>
      <c r="K24" s="190">
        <v>0</v>
      </c>
      <c r="L24" s="190">
        <v>0</v>
      </c>
      <c r="M24" s="190">
        <v>0</v>
      </c>
      <c r="N24" s="190">
        <v>0</v>
      </c>
      <c r="O24" s="190">
        <v>0</v>
      </c>
      <c r="P24" s="191">
        <v>0</v>
      </c>
      <c r="Q24" s="192">
        <f t="shared" ref="Q24:Q29" si="14">SUM(E24:P24)</f>
        <v>179350</v>
      </c>
    </row>
    <row r="25" spans="2:17" x14ac:dyDescent="0.15">
      <c r="B25" s="437"/>
      <c r="C25" s="442"/>
      <c r="D25" s="206" t="s">
        <v>208</v>
      </c>
      <c r="E25" s="221">
        <f>E22-E24</f>
        <v>5744232</v>
      </c>
      <c r="F25" s="208">
        <f>F22-F24</f>
        <v>5896561</v>
      </c>
      <c r="G25" s="208">
        <f>G22-G24</f>
        <v>6930684</v>
      </c>
      <c r="H25" s="208">
        <f t="shared" ref="H25:N25" si="15">H22-H24</f>
        <v>0</v>
      </c>
      <c r="I25" s="208">
        <f t="shared" si="15"/>
        <v>0</v>
      </c>
      <c r="J25" s="208">
        <f t="shared" si="15"/>
        <v>0</v>
      </c>
      <c r="K25" s="208">
        <f t="shared" si="15"/>
        <v>0</v>
      </c>
      <c r="L25" s="208">
        <f t="shared" si="15"/>
        <v>0</v>
      </c>
      <c r="M25" s="208">
        <f t="shared" si="15"/>
        <v>0</v>
      </c>
      <c r="N25" s="208">
        <f t="shared" si="15"/>
        <v>0</v>
      </c>
      <c r="O25" s="208">
        <f>O22-O24</f>
        <v>0</v>
      </c>
      <c r="P25" s="208">
        <f>P22-P24</f>
        <v>0</v>
      </c>
      <c r="Q25" s="209">
        <f t="shared" si="14"/>
        <v>18571477</v>
      </c>
    </row>
    <row r="26" spans="2:17" x14ac:dyDescent="0.15">
      <c r="B26" s="437"/>
      <c r="C26" s="443"/>
      <c r="D26" s="210" t="s">
        <v>209</v>
      </c>
      <c r="E26" s="211">
        <v>5744232</v>
      </c>
      <c r="F26" s="212">
        <v>5896561</v>
      </c>
      <c r="G26" s="212">
        <v>6931466</v>
      </c>
      <c r="H26" s="212">
        <v>0</v>
      </c>
      <c r="I26" s="212">
        <v>0</v>
      </c>
      <c r="J26" s="212">
        <v>0</v>
      </c>
      <c r="K26" s="212">
        <v>0</v>
      </c>
      <c r="L26" s="212">
        <v>0</v>
      </c>
      <c r="M26" s="212">
        <v>0</v>
      </c>
      <c r="N26" s="212">
        <v>0</v>
      </c>
      <c r="O26" s="212">
        <v>0</v>
      </c>
      <c r="P26" s="213">
        <v>0</v>
      </c>
      <c r="Q26" s="214">
        <f t="shared" si="14"/>
        <v>18572259</v>
      </c>
    </row>
    <row r="27" spans="2:17" x14ac:dyDescent="0.15">
      <c r="B27" s="437"/>
      <c r="C27" s="444" t="s">
        <v>69</v>
      </c>
      <c r="D27" s="215" t="s">
        <v>203</v>
      </c>
      <c r="E27" s="216">
        <v>37847876</v>
      </c>
      <c r="F27" s="217">
        <v>38781043</v>
      </c>
      <c r="G27" s="217">
        <v>38895227</v>
      </c>
      <c r="H27" s="217">
        <v>0</v>
      </c>
      <c r="I27" s="217">
        <v>0</v>
      </c>
      <c r="J27" s="217">
        <v>0</v>
      </c>
      <c r="K27" s="217">
        <v>0</v>
      </c>
      <c r="L27" s="217">
        <v>0</v>
      </c>
      <c r="M27" s="217">
        <v>0</v>
      </c>
      <c r="N27" s="217">
        <v>0</v>
      </c>
      <c r="O27" s="217">
        <v>0</v>
      </c>
      <c r="P27" s="218">
        <v>0</v>
      </c>
      <c r="Q27" s="219">
        <f t="shared" si="14"/>
        <v>115524146</v>
      </c>
    </row>
    <row r="28" spans="2:17" x14ac:dyDescent="0.15">
      <c r="B28" s="437"/>
      <c r="C28" s="442"/>
      <c r="D28" s="188" t="s">
        <v>204</v>
      </c>
      <c r="E28" s="189">
        <v>29701433</v>
      </c>
      <c r="F28" s="190">
        <v>31534165</v>
      </c>
      <c r="G28" s="190">
        <v>31291800</v>
      </c>
      <c r="H28" s="190">
        <v>0</v>
      </c>
      <c r="I28" s="190">
        <v>0</v>
      </c>
      <c r="J28" s="190">
        <v>0</v>
      </c>
      <c r="K28" s="190">
        <v>0</v>
      </c>
      <c r="L28" s="190">
        <v>0</v>
      </c>
      <c r="M28" s="190">
        <v>0</v>
      </c>
      <c r="N28" s="190">
        <v>0</v>
      </c>
      <c r="O28" s="190">
        <v>0</v>
      </c>
      <c r="P28" s="191">
        <v>0</v>
      </c>
      <c r="Q28" s="192">
        <f t="shared" si="14"/>
        <v>92527398</v>
      </c>
    </row>
    <row r="29" spans="2:17" x14ac:dyDescent="0.15">
      <c r="B29" s="437"/>
      <c r="C29" s="442"/>
      <c r="D29" s="193" t="s">
        <v>205</v>
      </c>
      <c r="E29" s="220">
        <f>E27-E28</f>
        <v>8146443</v>
      </c>
      <c r="F29" s="195">
        <f>F27-F28</f>
        <v>7246878</v>
      </c>
      <c r="G29" s="195">
        <f>G27-G28</f>
        <v>7603427</v>
      </c>
      <c r="H29" s="195">
        <f t="shared" ref="H29:O29" si="16">H27-H28</f>
        <v>0</v>
      </c>
      <c r="I29" s="195">
        <f t="shared" si="16"/>
        <v>0</v>
      </c>
      <c r="J29" s="195">
        <f t="shared" si="16"/>
        <v>0</v>
      </c>
      <c r="K29" s="195">
        <f t="shared" si="16"/>
        <v>0</v>
      </c>
      <c r="L29" s="195">
        <f t="shared" si="16"/>
        <v>0</v>
      </c>
      <c r="M29" s="195">
        <f t="shared" si="16"/>
        <v>0</v>
      </c>
      <c r="N29" s="195">
        <f t="shared" si="16"/>
        <v>0</v>
      </c>
      <c r="O29" s="195">
        <f t="shared" si="16"/>
        <v>0</v>
      </c>
      <c r="P29" s="195">
        <f>P27-P28</f>
        <v>0</v>
      </c>
      <c r="Q29" s="197">
        <f t="shared" si="14"/>
        <v>22996748</v>
      </c>
    </row>
    <row r="30" spans="2:17" x14ac:dyDescent="0.15">
      <c r="B30" s="437"/>
      <c r="C30" s="442"/>
      <c r="D30" s="198" t="s">
        <v>206</v>
      </c>
      <c r="E30" s="199">
        <f>IF(E27=0,0,E29/E27)</f>
        <v>0.21524174830841233</v>
      </c>
      <c r="F30" s="200">
        <f>IF(F27=0,0,F29/F27)</f>
        <v>0.1868665058853626</v>
      </c>
      <c r="G30" s="200">
        <f>IF(G27=0,0,G29/G27)</f>
        <v>0.19548483416744167</v>
      </c>
      <c r="H30" s="200">
        <f t="shared" ref="H30:O30" si="17">IF(H27=0,0,H29/H27)</f>
        <v>0</v>
      </c>
      <c r="I30" s="200">
        <f t="shared" si="17"/>
        <v>0</v>
      </c>
      <c r="J30" s="200">
        <f t="shared" si="17"/>
        <v>0</v>
      </c>
      <c r="K30" s="200">
        <f t="shared" si="17"/>
        <v>0</v>
      </c>
      <c r="L30" s="200">
        <f t="shared" si="17"/>
        <v>0</v>
      </c>
      <c r="M30" s="200">
        <f t="shared" si="17"/>
        <v>0</v>
      </c>
      <c r="N30" s="200">
        <f t="shared" si="17"/>
        <v>0</v>
      </c>
      <c r="O30" s="200">
        <f t="shared" si="17"/>
        <v>0</v>
      </c>
      <c r="P30" s="200">
        <f>IF(P27=0,0,P29/P27)</f>
        <v>0</v>
      </c>
      <c r="Q30" s="202">
        <f t="shared" ref="Q30" si="18">IF(Q27=0,0,Q29/Q27)</f>
        <v>0.19906442762191032</v>
      </c>
    </row>
    <row r="31" spans="2:17" x14ac:dyDescent="0.15">
      <c r="B31" s="437"/>
      <c r="C31" s="442"/>
      <c r="D31" s="188" t="s">
        <v>207</v>
      </c>
      <c r="E31" s="189">
        <v>232385</v>
      </c>
      <c r="F31" s="190">
        <v>264708</v>
      </c>
      <c r="G31" s="190">
        <v>152365</v>
      </c>
      <c r="H31" s="190">
        <v>0</v>
      </c>
      <c r="I31" s="190">
        <v>0</v>
      </c>
      <c r="J31" s="190">
        <v>0</v>
      </c>
      <c r="K31" s="190">
        <v>0</v>
      </c>
      <c r="L31" s="190">
        <v>0</v>
      </c>
      <c r="M31" s="190">
        <v>0</v>
      </c>
      <c r="N31" s="190">
        <v>0</v>
      </c>
      <c r="O31" s="190">
        <v>0</v>
      </c>
      <c r="P31" s="191">
        <v>0</v>
      </c>
      <c r="Q31" s="192">
        <f t="shared" ref="Q31:Q36" si="19">SUM(E31:P31)</f>
        <v>649458</v>
      </c>
    </row>
    <row r="32" spans="2:17" x14ac:dyDescent="0.15">
      <c r="B32" s="437"/>
      <c r="C32" s="442"/>
      <c r="D32" s="206" t="s">
        <v>208</v>
      </c>
      <c r="E32" s="221">
        <f>E29-E31</f>
        <v>7914058</v>
      </c>
      <c r="F32" s="208">
        <f>F29-F31</f>
        <v>6982170</v>
      </c>
      <c r="G32" s="208">
        <f>G29-G31</f>
        <v>7451062</v>
      </c>
      <c r="H32" s="208">
        <f t="shared" ref="H32:O32" si="20">H29-H31</f>
        <v>0</v>
      </c>
      <c r="I32" s="208">
        <f t="shared" si="20"/>
        <v>0</v>
      </c>
      <c r="J32" s="208">
        <f t="shared" si="20"/>
        <v>0</v>
      </c>
      <c r="K32" s="208">
        <f t="shared" si="20"/>
        <v>0</v>
      </c>
      <c r="L32" s="208">
        <f t="shared" si="20"/>
        <v>0</v>
      </c>
      <c r="M32" s="208">
        <f t="shared" si="20"/>
        <v>0</v>
      </c>
      <c r="N32" s="208">
        <f t="shared" si="20"/>
        <v>0</v>
      </c>
      <c r="O32" s="208">
        <f t="shared" si="20"/>
        <v>0</v>
      </c>
      <c r="P32" s="208">
        <f>P29-P31</f>
        <v>0</v>
      </c>
      <c r="Q32" s="209">
        <f t="shared" si="19"/>
        <v>22347290</v>
      </c>
    </row>
    <row r="33" spans="2:17" x14ac:dyDescent="0.15">
      <c r="B33" s="437"/>
      <c r="C33" s="443"/>
      <c r="D33" s="222" t="s">
        <v>209</v>
      </c>
      <c r="E33" s="223">
        <v>7914058</v>
      </c>
      <c r="F33" s="224">
        <v>6982170</v>
      </c>
      <c r="G33" s="224">
        <v>7451062</v>
      </c>
      <c r="H33" s="224">
        <v>0</v>
      </c>
      <c r="I33" s="224">
        <v>0</v>
      </c>
      <c r="J33" s="224">
        <v>0</v>
      </c>
      <c r="K33" s="224">
        <v>0</v>
      </c>
      <c r="L33" s="224">
        <v>0</v>
      </c>
      <c r="M33" s="224">
        <v>0</v>
      </c>
      <c r="N33" s="224">
        <v>0</v>
      </c>
      <c r="O33" s="224">
        <v>0</v>
      </c>
      <c r="P33" s="225">
        <v>0</v>
      </c>
      <c r="Q33" s="226">
        <f t="shared" si="19"/>
        <v>22347290</v>
      </c>
    </row>
    <row r="34" spans="2:17" x14ac:dyDescent="0.15">
      <c r="B34" s="437"/>
      <c r="C34" s="444" t="s">
        <v>70</v>
      </c>
      <c r="D34" s="215" t="s">
        <v>203</v>
      </c>
      <c r="E34" s="216">
        <v>18020482</v>
      </c>
      <c r="F34" s="217">
        <v>19751745</v>
      </c>
      <c r="G34" s="217">
        <v>25272387</v>
      </c>
      <c r="H34" s="217">
        <v>0</v>
      </c>
      <c r="I34" s="217">
        <v>0</v>
      </c>
      <c r="J34" s="217">
        <v>0</v>
      </c>
      <c r="K34" s="217">
        <v>0</v>
      </c>
      <c r="L34" s="217">
        <v>0</v>
      </c>
      <c r="M34" s="217">
        <v>0</v>
      </c>
      <c r="N34" s="217">
        <v>0</v>
      </c>
      <c r="O34" s="217">
        <v>0</v>
      </c>
      <c r="P34" s="218">
        <v>0</v>
      </c>
      <c r="Q34" s="219">
        <f t="shared" si="19"/>
        <v>63044614</v>
      </c>
    </row>
    <row r="35" spans="2:17" x14ac:dyDescent="0.15">
      <c r="B35" s="437"/>
      <c r="C35" s="442"/>
      <c r="D35" s="188" t="s">
        <v>204</v>
      </c>
      <c r="E35" s="189">
        <v>15852788</v>
      </c>
      <c r="F35" s="190">
        <v>18135708</v>
      </c>
      <c r="G35" s="190">
        <v>20990709</v>
      </c>
      <c r="H35" s="190">
        <v>0</v>
      </c>
      <c r="I35" s="190">
        <v>0</v>
      </c>
      <c r="J35" s="190">
        <v>0</v>
      </c>
      <c r="K35" s="190">
        <v>0</v>
      </c>
      <c r="L35" s="190">
        <v>0</v>
      </c>
      <c r="M35" s="190">
        <v>0</v>
      </c>
      <c r="N35" s="190">
        <v>0</v>
      </c>
      <c r="O35" s="190">
        <v>0</v>
      </c>
      <c r="P35" s="191">
        <v>0</v>
      </c>
      <c r="Q35" s="192">
        <f t="shared" si="19"/>
        <v>54979205</v>
      </c>
    </row>
    <row r="36" spans="2:17" x14ac:dyDescent="0.15">
      <c r="B36" s="437"/>
      <c r="C36" s="442"/>
      <c r="D36" s="193" t="s">
        <v>205</v>
      </c>
      <c r="E36" s="220">
        <f>E34-E35</f>
        <v>2167694</v>
      </c>
      <c r="F36" s="195">
        <f>F34-F35</f>
        <v>1616037</v>
      </c>
      <c r="G36" s="195">
        <f>G34-G35</f>
        <v>4281678</v>
      </c>
      <c r="H36" s="195">
        <f t="shared" ref="H36:O36" si="21">H34-H35</f>
        <v>0</v>
      </c>
      <c r="I36" s="195">
        <f t="shared" si="21"/>
        <v>0</v>
      </c>
      <c r="J36" s="195">
        <f t="shared" si="21"/>
        <v>0</v>
      </c>
      <c r="K36" s="195">
        <f t="shared" si="21"/>
        <v>0</v>
      </c>
      <c r="L36" s="195">
        <f t="shared" si="21"/>
        <v>0</v>
      </c>
      <c r="M36" s="195">
        <f t="shared" si="21"/>
        <v>0</v>
      </c>
      <c r="N36" s="195">
        <f t="shared" si="21"/>
        <v>0</v>
      </c>
      <c r="O36" s="195">
        <f t="shared" si="21"/>
        <v>0</v>
      </c>
      <c r="P36" s="195">
        <f>P34-P35</f>
        <v>0</v>
      </c>
      <c r="Q36" s="197">
        <f t="shared" si="19"/>
        <v>8065409</v>
      </c>
    </row>
    <row r="37" spans="2:17" x14ac:dyDescent="0.15">
      <c r="B37" s="437"/>
      <c r="C37" s="442"/>
      <c r="D37" s="198" t="s">
        <v>206</v>
      </c>
      <c r="E37" s="199">
        <f>IF(E34=0,0,E36/E34)</f>
        <v>0.1202905671446524</v>
      </c>
      <c r="F37" s="200">
        <f>IF(F34=0,0,F36/F34)</f>
        <v>8.1817429295487562E-2</v>
      </c>
      <c r="G37" s="200">
        <f>IF(G34=0,0,G36/G34)</f>
        <v>0.16942119476090645</v>
      </c>
      <c r="H37" s="200">
        <f t="shared" ref="H37:O37" si="22">IF(H34=0,0,H36/H34)</f>
        <v>0</v>
      </c>
      <c r="I37" s="200">
        <f t="shared" si="22"/>
        <v>0</v>
      </c>
      <c r="J37" s="200">
        <f t="shared" si="22"/>
        <v>0</v>
      </c>
      <c r="K37" s="200">
        <f t="shared" si="22"/>
        <v>0</v>
      </c>
      <c r="L37" s="200">
        <f t="shared" si="22"/>
        <v>0</v>
      </c>
      <c r="M37" s="200">
        <f t="shared" si="22"/>
        <v>0</v>
      </c>
      <c r="N37" s="200">
        <f t="shared" si="22"/>
        <v>0</v>
      </c>
      <c r="O37" s="200">
        <f t="shared" si="22"/>
        <v>0</v>
      </c>
      <c r="P37" s="200">
        <f>IF(P34=0,0,P36/P34)</f>
        <v>0</v>
      </c>
      <c r="Q37" s="202">
        <f t="shared" ref="Q37" si="23">IF(Q34=0,0,Q36/Q34)</f>
        <v>0.12793176908022627</v>
      </c>
    </row>
    <row r="38" spans="2:17" x14ac:dyDescent="0.15">
      <c r="B38" s="437"/>
      <c r="C38" s="442"/>
      <c r="D38" s="188" t="s">
        <v>207</v>
      </c>
      <c r="E38" s="189">
        <v>256355</v>
      </c>
      <c r="F38" s="190">
        <v>240403</v>
      </c>
      <c r="G38" s="190">
        <v>242849</v>
      </c>
      <c r="H38" s="190">
        <v>0</v>
      </c>
      <c r="I38" s="190">
        <v>0</v>
      </c>
      <c r="J38" s="190">
        <v>0</v>
      </c>
      <c r="K38" s="190">
        <v>0</v>
      </c>
      <c r="L38" s="190">
        <v>0</v>
      </c>
      <c r="M38" s="190">
        <v>0</v>
      </c>
      <c r="N38" s="190">
        <v>0</v>
      </c>
      <c r="O38" s="190">
        <v>0</v>
      </c>
      <c r="P38" s="191">
        <v>0</v>
      </c>
      <c r="Q38" s="192">
        <f t="shared" ref="Q38:Q50" si="24">SUM(E38:P38)</f>
        <v>739607</v>
      </c>
    </row>
    <row r="39" spans="2:17" x14ac:dyDescent="0.15">
      <c r="B39" s="437"/>
      <c r="C39" s="442"/>
      <c r="D39" s="206" t="s">
        <v>208</v>
      </c>
      <c r="E39" s="221">
        <f>E36-E38</f>
        <v>1911339</v>
      </c>
      <c r="F39" s="208">
        <f>F36-F38</f>
        <v>1375634</v>
      </c>
      <c r="G39" s="208">
        <f>G36-G38</f>
        <v>4038829</v>
      </c>
      <c r="H39" s="208">
        <f t="shared" ref="H39:O39" si="25">H36-H38</f>
        <v>0</v>
      </c>
      <c r="I39" s="208">
        <f t="shared" si="25"/>
        <v>0</v>
      </c>
      <c r="J39" s="208">
        <f t="shared" si="25"/>
        <v>0</v>
      </c>
      <c r="K39" s="208">
        <f t="shared" si="25"/>
        <v>0</v>
      </c>
      <c r="L39" s="208">
        <f t="shared" si="25"/>
        <v>0</v>
      </c>
      <c r="M39" s="208">
        <f t="shared" si="25"/>
        <v>0</v>
      </c>
      <c r="N39" s="208">
        <f t="shared" si="25"/>
        <v>0</v>
      </c>
      <c r="O39" s="208">
        <f t="shared" si="25"/>
        <v>0</v>
      </c>
      <c r="P39" s="208">
        <f>P36-P38</f>
        <v>0</v>
      </c>
      <c r="Q39" s="209">
        <f t="shared" si="24"/>
        <v>7325802</v>
      </c>
    </row>
    <row r="40" spans="2:17" x14ac:dyDescent="0.15">
      <c r="B40" s="437"/>
      <c r="C40" s="443"/>
      <c r="D40" s="222" t="s">
        <v>209</v>
      </c>
      <c r="E40" s="223">
        <v>1911339</v>
      </c>
      <c r="F40" s="224">
        <v>1375634</v>
      </c>
      <c r="G40" s="224">
        <v>4038829</v>
      </c>
      <c r="H40" s="224">
        <v>0</v>
      </c>
      <c r="I40" s="224">
        <v>0</v>
      </c>
      <c r="J40" s="224">
        <v>0</v>
      </c>
      <c r="K40" s="224">
        <v>0</v>
      </c>
      <c r="L40" s="224">
        <v>0</v>
      </c>
      <c r="M40" s="224">
        <v>0</v>
      </c>
      <c r="N40" s="224">
        <v>0</v>
      </c>
      <c r="O40" s="224">
        <v>0</v>
      </c>
      <c r="P40" s="225">
        <v>0</v>
      </c>
      <c r="Q40" s="226">
        <f>SUM(E40:P40)</f>
        <v>7325802</v>
      </c>
    </row>
    <row r="41" spans="2:17" x14ac:dyDescent="0.15">
      <c r="B41" s="437"/>
      <c r="C41" s="438" t="s">
        <v>211</v>
      </c>
      <c r="D41" s="182" t="s">
        <v>203</v>
      </c>
      <c r="E41" s="183">
        <v>192826240</v>
      </c>
      <c r="F41" s="185">
        <v>184036781</v>
      </c>
      <c r="G41" s="185">
        <v>196201453</v>
      </c>
      <c r="H41" s="185">
        <v>0</v>
      </c>
      <c r="I41" s="185">
        <v>0</v>
      </c>
      <c r="J41" s="185">
        <v>0</v>
      </c>
      <c r="K41" s="185">
        <v>0</v>
      </c>
      <c r="L41" s="185">
        <v>0</v>
      </c>
      <c r="M41" s="185">
        <v>0</v>
      </c>
      <c r="N41" s="185">
        <v>0</v>
      </c>
      <c r="O41" s="185">
        <v>0</v>
      </c>
      <c r="P41" s="186">
        <v>0</v>
      </c>
      <c r="Q41" s="187">
        <f t="shared" ref="Q41:Q43" si="26">SUM(E41:P41)</f>
        <v>573064474</v>
      </c>
    </row>
    <row r="42" spans="2:17" x14ac:dyDescent="0.15">
      <c r="B42" s="437"/>
      <c r="C42" s="438"/>
      <c r="D42" s="188" t="s">
        <v>204</v>
      </c>
      <c r="E42" s="189">
        <v>160746928</v>
      </c>
      <c r="F42" s="190">
        <v>157239473</v>
      </c>
      <c r="G42" s="190">
        <v>159357742</v>
      </c>
      <c r="H42" s="190">
        <v>0</v>
      </c>
      <c r="I42" s="190">
        <v>0</v>
      </c>
      <c r="J42" s="190">
        <v>0</v>
      </c>
      <c r="K42" s="190">
        <v>0</v>
      </c>
      <c r="L42" s="190">
        <v>0</v>
      </c>
      <c r="M42" s="190">
        <v>0</v>
      </c>
      <c r="N42" s="190">
        <v>0</v>
      </c>
      <c r="O42" s="190">
        <v>0</v>
      </c>
      <c r="P42" s="191">
        <v>0</v>
      </c>
      <c r="Q42" s="192">
        <f t="shared" si="26"/>
        <v>477344143</v>
      </c>
    </row>
    <row r="43" spans="2:17" x14ac:dyDescent="0.15">
      <c r="B43" s="437"/>
      <c r="C43" s="438"/>
      <c r="D43" s="193" t="s">
        <v>205</v>
      </c>
      <c r="E43" s="220">
        <f>E41-E42</f>
        <v>32079312</v>
      </c>
      <c r="F43" s="195">
        <f>F41-F42</f>
        <v>26797308</v>
      </c>
      <c r="G43" s="195">
        <f>G41-G42</f>
        <v>36843711</v>
      </c>
      <c r="H43" s="195">
        <f t="shared" ref="H43:O43" si="27">H41-H42</f>
        <v>0</v>
      </c>
      <c r="I43" s="195">
        <f t="shared" si="27"/>
        <v>0</v>
      </c>
      <c r="J43" s="195">
        <f t="shared" si="27"/>
        <v>0</v>
      </c>
      <c r="K43" s="195">
        <f t="shared" si="27"/>
        <v>0</v>
      </c>
      <c r="L43" s="195">
        <f t="shared" si="27"/>
        <v>0</v>
      </c>
      <c r="M43" s="195">
        <f t="shared" si="27"/>
        <v>0</v>
      </c>
      <c r="N43" s="195">
        <f t="shared" si="27"/>
        <v>0</v>
      </c>
      <c r="O43" s="195">
        <f t="shared" si="27"/>
        <v>0</v>
      </c>
      <c r="P43" s="195">
        <f>P41-P42</f>
        <v>0</v>
      </c>
      <c r="Q43" s="197">
        <f t="shared" si="26"/>
        <v>95720331</v>
      </c>
    </row>
    <row r="44" spans="2:17" x14ac:dyDescent="0.15">
      <c r="B44" s="437"/>
      <c r="C44" s="438"/>
      <c r="D44" s="198" t="s">
        <v>206</v>
      </c>
      <c r="E44" s="199">
        <f>IF(E41=0,0,E43/E41)</f>
        <v>0.16636383098067981</v>
      </c>
      <c r="F44" s="200">
        <f>IF(F41=0,0,F43/F41)</f>
        <v>0.14560843682654936</v>
      </c>
      <c r="G44" s="200">
        <f>IF(G41=0,0,G43/G41)</f>
        <v>0.18778510778918645</v>
      </c>
      <c r="H44" s="200">
        <f t="shared" ref="H44:O44" si="28">IF(H41=0,0,H43/H41)</f>
        <v>0</v>
      </c>
      <c r="I44" s="200">
        <f t="shared" si="28"/>
        <v>0</v>
      </c>
      <c r="J44" s="200">
        <f t="shared" si="28"/>
        <v>0</v>
      </c>
      <c r="K44" s="200">
        <f t="shared" si="28"/>
        <v>0</v>
      </c>
      <c r="L44" s="200">
        <f t="shared" si="28"/>
        <v>0</v>
      </c>
      <c r="M44" s="200">
        <f t="shared" si="28"/>
        <v>0</v>
      </c>
      <c r="N44" s="200">
        <f t="shared" si="28"/>
        <v>0</v>
      </c>
      <c r="O44" s="200">
        <f t="shared" si="28"/>
        <v>0</v>
      </c>
      <c r="P44" s="200">
        <f>IF(P41=0,0,P43/P41)</f>
        <v>0</v>
      </c>
      <c r="Q44" s="202">
        <f t="shared" ref="Q44" si="29">IF(Q41=0,0,Q43/Q41)</f>
        <v>0.16703239398504399</v>
      </c>
    </row>
    <row r="45" spans="2:17" x14ac:dyDescent="0.15">
      <c r="B45" s="437"/>
      <c r="C45" s="438"/>
      <c r="D45" s="188" t="s">
        <v>207</v>
      </c>
      <c r="E45" s="189">
        <v>3447750</v>
      </c>
      <c r="F45" s="190">
        <v>4150886</v>
      </c>
      <c r="G45" s="190">
        <v>3404026</v>
      </c>
      <c r="H45" s="190">
        <v>0</v>
      </c>
      <c r="I45" s="190">
        <v>0</v>
      </c>
      <c r="J45" s="190">
        <v>0</v>
      </c>
      <c r="K45" s="190">
        <v>0</v>
      </c>
      <c r="L45" s="190">
        <v>0</v>
      </c>
      <c r="M45" s="190">
        <v>0</v>
      </c>
      <c r="N45" s="190">
        <v>0</v>
      </c>
      <c r="O45" s="190">
        <v>0</v>
      </c>
      <c r="P45" s="191">
        <v>0</v>
      </c>
      <c r="Q45" s="192">
        <f t="shared" ref="Q45:Q47" si="30">SUM(E45:P45)</f>
        <v>11002662</v>
      </c>
    </row>
    <row r="46" spans="2:17" x14ac:dyDescent="0.15">
      <c r="B46" s="437"/>
      <c r="C46" s="438"/>
      <c r="D46" s="206" t="s">
        <v>208</v>
      </c>
      <c r="E46" s="221">
        <f>E43-E45</f>
        <v>28631562</v>
      </c>
      <c r="F46" s="208">
        <f>F43-F45</f>
        <v>22646422</v>
      </c>
      <c r="G46" s="208">
        <f>G43-G45</f>
        <v>33439685</v>
      </c>
      <c r="H46" s="208">
        <f t="shared" ref="H46:O46" si="31">H43-H45</f>
        <v>0</v>
      </c>
      <c r="I46" s="208">
        <f t="shared" si="31"/>
        <v>0</v>
      </c>
      <c r="J46" s="208">
        <f t="shared" si="31"/>
        <v>0</v>
      </c>
      <c r="K46" s="208">
        <f t="shared" si="31"/>
        <v>0</v>
      </c>
      <c r="L46" s="208">
        <f t="shared" si="31"/>
        <v>0</v>
      </c>
      <c r="M46" s="208">
        <f t="shared" si="31"/>
        <v>0</v>
      </c>
      <c r="N46" s="208">
        <f t="shared" si="31"/>
        <v>0</v>
      </c>
      <c r="O46" s="208">
        <f t="shared" si="31"/>
        <v>0</v>
      </c>
      <c r="P46" s="208">
        <f>P43-P45</f>
        <v>0</v>
      </c>
      <c r="Q46" s="209">
        <f t="shared" si="30"/>
        <v>84717669</v>
      </c>
    </row>
    <row r="47" spans="2:17" x14ac:dyDescent="0.15">
      <c r="B47" s="440"/>
      <c r="C47" s="445"/>
      <c r="D47" s="210" t="s">
        <v>209</v>
      </c>
      <c r="E47" s="211">
        <v>28631562</v>
      </c>
      <c r="F47" s="212">
        <v>22646426</v>
      </c>
      <c r="G47" s="212">
        <v>33440467</v>
      </c>
      <c r="H47" s="212">
        <v>0</v>
      </c>
      <c r="I47" s="212">
        <v>0</v>
      </c>
      <c r="J47" s="212">
        <v>0</v>
      </c>
      <c r="K47" s="212">
        <v>0</v>
      </c>
      <c r="L47" s="212">
        <v>0</v>
      </c>
      <c r="M47" s="212">
        <v>0</v>
      </c>
      <c r="N47" s="212">
        <v>0</v>
      </c>
      <c r="O47" s="212">
        <v>0</v>
      </c>
      <c r="P47" s="213">
        <v>0</v>
      </c>
      <c r="Q47" s="214">
        <f t="shared" si="30"/>
        <v>84718455</v>
      </c>
    </row>
    <row r="48" spans="2:17" ht="13.5" customHeight="1" x14ac:dyDescent="0.15">
      <c r="B48" s="421" t="s">
        <v>212</v>
      </c>
      <c r="C48" s="422"/>
      <c r="D48" s="215" t="s">
        <v>203</v>
      </c>
      <c r="E48" s="216">
        <v>0</v>
      </c>
      <c r="F48" s="217">
        <v>0</v>
      </c>
      <c r="G48" s="217">
        <v>0</v>
      </c>
      <c r="H48" s="217">
        <v>0</v>
      </c>
      <c r="I48" s="217">
        <v>0</v>
      </c>
      <c r="J48" s="217">
        <v>0</v>
      </c>
      <c r="K48" s="217">
        <v>0</v>
      </c>
      <c r="L48" s="217">
        <v>0</v>
      </c>
      <c r="M48" s="217">
        <v>0</v>
      </c>
      <c r="N48" s="217">
        <v>0</v>
      </c>
      <c r="O48" s="217">
        <v>0</v>
      </c>
      <c r="P48" s="218">
        <v>0</v>
      </c>
      <c r="Q48" s="219">
        <f t="shared" si="24"/>
        <v>0</v>
      </c>
    </row>
    <row r="49" spans="2:17" x14ac:dyDescent="0.15">
      <c r="B49" s="423"/>
      <c r="C49" s="424"/>
      <c r="D49" s="188" t="s">
        <v>204</v>
      </c>
      <c r="E49" s="189">
        <v>8648764</v>
      </c>
      <c r="F49" s="190">
        <v>7001937</v>
      </c>
      <c r="G49" s="190">
        <v>6095595</v>
      </c>
      <c r="H49" s="190">
        <v>0</v>
      </c>
      <c r="I49" s="190">
        <v>0</v>
      </c>
      <c r="J49" s="190">
        <v>0</v>
      </c>
      <c r="K49" s="190">
        <v>0</v>
      </c>
      <c r="L49" s="190">
        <v>0</v>
      </c>
      <c r="M49" s="190">
        <v>0</v>
      </c>
      <c r="N49" s="190">
        <v>0</v>
      </c>
      <c r="O49" s="190">
        <v>0</v>
      </c>
      <c r="P49" s="191">
        <v>0</v>
      </c>
      <c r="Q49" s="192">
        <f t="shared" si="24"/>
        <v>21746296</v>
      </c>
    </row>
    <row r="50" spans="2:17" x14ac:dyDescent="0.15">
      <c r="B50" s="423"/>
      <c r="C50" s="424"/>
      <c r="D50" s="193" t="s">
        <v>205</v>
      </c>
      <c r="E50" s="220">
        <f>E48-E49</f>
        <v>-8648764</v>
      </c>
      <c r="F50" s="195">
        <f>F48-F49</f>
        <v>-7001937</v>
      </c>
      <c r="G50" s="195">
        <f>G48-G49</f>
        <v>-6095595</v>
      </c>
      <c r="H50" s="195">
        <f t="shared" ref="H50:O50" si="32">H48-H49</f>
        <v>0</v>
      </c>
      <c r="I50" s="195">
        <f t="shared" si="32"/>
        <v>0</v>
      </c>
      <c r="J50" s="195">
        <f t="shared" si="32"/>
        <v>0</v>
      </c>
      <c r="K50" s="195">
        <f t="shared" si="32"/>
        <v>0</v>
      </c>
      <c r="L50" s="195">
        <f t="shared" si="32"/>
        <v>0</v>
      </c>
      <c r="M50" s="195">
        <f t="shared" si="32"/>
        <v>0</v>
      </c>
      <c r="N50" s="195">
        <f t="shared" si="32"/>
        <v>0</v>
      </c>
      <c r="O50" s="195">
        <f t="shared" si="32"/>
        <v>0</v>
      </c>
      <c r="P50" s="195">
        <f>P48-P49</f>
        <v>0</v>
      </c>
      <c r="Q50" s="197">
        <f t="shared" si="24"/>
        <v>-21746296</v>
      </c>
    </row>
    <row r="51" spans="2:17" x14ac:dyDescent="0.15">
      <c r="B51" s="423"/>
      <c r="C51" s="424"/>
      <c r="D51" s="198" t="s">
        <v>206</v>
      </c>
      <c r="E51" s="199">
        <f>IF(E48=0,0,E50/E48)</f>
        <v>0</v>
      </c>
      <c r="F51" s="200">
        <f>IF(F48=0,0,F50/F48)</f>
        <v>0</v>
      </c>
      <c r="G51" s="200">
        <f>IF(G48=0,0,G50/G48)</f>
        <v>0</v>
      </c>
      <c r="H51" s="200">
        <f t="shared" ref="H51:O51" si="33">IF(H48=0,0,H50/H48)</f>
        <v>0</v>
      </c>
      <c r="I51" s="200">
        <f t="shared" si="33"/>
        <v>0</v>
      </c>
      <c r="J51" s="200">
        <f t="shared" si="33"/>
        <v>0</v>
      </c>
      <c r="K51" s="200">
        <f t="shared" si="33"/>
        <v>0</v>
      </c>
      <c r="L51" s="200">
        <f t="shared" si="33"/>
        <v>0</v>
      </c>
      <c r="M51" s="200">
        <f t="shared" si="33"/>
        <v>0</v>
      </c>
      <c r="N51" s="200">
        <f t="shared" si="33"/>
        <v>0</v>
      </c>
      <c r="O51" s="200">
        <f t="shared" si="33"/>
        <v>0</v>
      </c>
      <c r="P51" s="200">
        <f>IF(P48=0,0,P50/P48)</f>
        <v>0</v>
      </c>
      <c r="Q51" s="202">
        <f t="shared" ref="Q51" si="34">IF(Q48=0,0,Q50/Q48)</f>
        <v>0</v>
      </c>
    </row>
    <row r="52" spans="2:17" x14ac:dyDescent="0.15">
      <c r="B52" s="423"/>
      <c r="C52" s="424"/>
      <c r="D52" s="188" t="s">
        <v>207</v>
      </c>
      <c r="E52" s="189">
        <v>908309</v>
      </c>
      <c r="F52" s="190">
        <v>-808306</v>
      </c>
      <c r="G52" s="190">
        <v>80001</v>
      </c>
      <c r="H52" s="190">
        <v>0</v>
      </c>
      <c r="I52" s="190">
        <v>0</v>
      </c>
      <c r="J52" s="190">
        <v>0</v>
      </c>
      <c r="K52" s="190">
        <v>0</v>
      </c>
      <c r="L52" s="190">
        <v>0</v>
      </c>
      <c r="M52" s="190">
        <v>0</v>
      </c>
      <c r="N52" s="190">
        <v>0</v>
      </c>
      <c r="O52" s="190">
        <v>0</v>
      </c>
      <c r="P52" s="191">
        <v>0</v>
      </c>
      <c r="Q52" s="192">
        <f t="shared" ref="Q52:Q57" si="35">SUM(E52:P52)</f>
        <v>180004</v>
      </c>
    </row>
    <row r="53" spans="2:17" x14ac:dyDescent="0.15">
      <c r="B53" s="423"/>
      <c r="C53" s="424"/>
      <c r="D53" s="206" t="s">
        <v>208</v>
      </c>
      <c r="E53" s="221">
        <f>E50-E52</f>
        <v>-9557073</v>
      </c>
      <c r="F53" s="208">
        <f>F50-F52</f>
        <v>-6193631</v>
      </c>
      <c r="G53" s="208">
        <f>G50-G52</f>
        <v>-6175596</v>
      </c>
      <c r="H53" s="208">
        <f t="shared" ref="H53:O53" si="36">H50-H52</f>
        <v>0</v>
      </c>
      <c r="I53" s="208">
        <f t="shared" si="36"/>
        <v>0</v>
      </c>
      <c r="J53" s="208">
        <f t="shared" si="36"/>
        <v>0</v>
      </c>
      <c r="K53" s="208">
        <f t="shared" si="36"/>
        <v>0</v>
      </c>
      <c r="L53" s="208">
        <f t="shared" si="36"/>
        <v>0</v>
      </c>
      <c r="M53" s="208">
        <f t="shared" si="36"/>
        <v>0</v>
      </c>
      <c r="N53" s="208">
        <f t="shared" si="36"/>
        <v>0</v>
      </c>
      <c r="O53" s="208">
        <f t="shared" si="36"/>
        <v>0</v>
      </c>
      <c r="P53" s="208">
        <f>P50-P52</f>
        <v>0</v>
      </c>
      <c r="Q53" s="209">
        <f t="shared" si="35"/>
        <v>-21926300</v>
      </c>
    </row>
    <row r="54" spans="2:17" ht="14.25" thickBot="1" x14ac:dyDescent="0.2">
      <c r="B54" s="425"/>
      <c r="C54" s="426"/>
      <c r="D54" s="222" t="s">
        <v>209</v>
      </c>
      <c r="E54" s="223">
        <v>-9557073</v>
      </c>
      <c r="F54" s="228">
        <v>-6193631</v>
      </c>
      <c r="G54" s="224">
        <v>-6175596</v>
      </c>
      <c r="H54" s="224">
        <v>0</v>
      </c>
      <c r="I54" s="224">
        <v>0</v>
      </c>
      <c r="J54" s="224">
        <v>0</v>
      </c>
      <c r="K54" s="224">
        <v>0</v>
      </c>
      <c r="L54" s="224">
        <v>0</v>
      </c>
      <c r="M54" s="224">
        <v>0</v>
      </c>
      <c r="N54" s="224">
        <v>0</v>
      </c>
      <c r="O54" s="224">
        <v>0</v>
      </c>
      <c r="P54" s="225">
        <v>0</v>
      </c>
      <c r="Q54" s="226">
        <f>SUM(E54:P54)</f>
        <v>-21926300</v>
      </c>
    </row>
    <row r="55" spans="2:17" ht="14.25" thickTop="1" x14ac:dyDescent="0.15">
      <c r="B55" s="427" t="s">
        <v>66</v>
      </c>
      <c r="C55" s="428"/>
      <c r="D55" s="229" t="s">
        <v>203</v>
      </c>
      <c r="E55" s="230">
        <f t="shared" ref="E55:P55" si="37">E6+E41+E48</f>
        <v>192896240</v>
      </c>
      <c r="F55" s="231">
        <f t="shared" si="37"/>
        <v>184106781</v>
      </c>
      <c r="G55" s="231">
        <f t="shared" si="37"/>
        <v>196271453</v>
      </c>
      <c r="H55" s="231">
        <f t="shared" si="37"/>
        <v>0</v>
      </c>
      <c r="I55" s="231">
        <f t="shared" si="37"/>
        <v>0</v>
      </c>
      <c r="J55" s="231">
        <f t="shared" si="37"/>
        <v>0</v>
      </c>
      <c r="K55" s="231">
        <f t="shared" si="37"/>
        <v>0</v>
      </c>
      <c r="L55" s="231">
        <f t="shared" si="37"/>
        <v>0</v>
      </c>
      <c r="M55" s="231">
        <f t="shared" si="37"/>
        <v>0</v>
      </c>
      <c r="N55" s="231">
        <f t="shared" si="37"/>
        <v>0</v>
      </c>
      <c r="O55" s="231">
        <f t="shared" si="37"/>
        <v>0</v>
      </c>
      <c r="P55" s="232">
        <f t="shared" si="37"/>
        <v>0</v>
      </c>
      <c r="Q55" s="233">
        <f t="shared" si="35"/>
        <v>573274474</v>
      </c>
    </row>
    <row r="56" spans="2:17" x14ac:dyDescent="0.15">
      <c r="B56" s="429"/>
      <c r="C56" s="430"/>
      <c r="D56" s="188" t="s">
        <v>204</v>
      </c>
      <c r="E56" s="234">
        <f t="shared" ref="E56:P56" si="38">E7+E42+E49</f>
        <v>169395692</v>
      </c>
      <c r="F56" s="190">
        <f t="shared" si="38"/>
        <v>164241410</v>
      </c>
      <c r="G56" s="190">
        <f t="shared" si="38"/>
        <v>165453337</v>
      </c>
      <c r="H56" s="190">
        <f t="shared" si="38"/>
        <v>0</v>
      </c>
      <c r="I56" s="190">
        <f t="shared" si="38"/>
        <v>0</v>
      </c>
      <c r="J56" s="190">
        <f t="shared" si="38"/>
        <v>0</v>
      </c>
      <c r="K56" s="190">
        <f t="shared" si="38"/>
        <v>0</v>
      </c>
      <c r="L56" s="190">
        <f t="shared" si="38"/>
        <v>0</v>
      </c>
      <c r="M56" s="190">
        <f t="shared" si="38"/>
        <v>0</v>
      </c>
      <c r="N56" s="190">
        <f t="shared" si="38"/>
        <v>0</v>
      </c>
      <c r="O56" s="190">
        <f t="shared" si="38"/>
        <v>0</v>
      </c>
      <c r="P56" s="191">
        <f t="shared" si="38"/>
        <v>0</v>
      </c>
      <c r="Q56" s="192">
        <f>SUM(E56:P56)</f>
        <v>499090439</v>
      </c>
    </row>
    <row r="57" spans="2:17" x14ac:dyDescent="0.15">
      <c r="B57" s="429"/>
      <c r="C57" s="430"/>
      <c r="D57" s="193" t="s">
        <v>205</v>
      </c>
      <c r="E57" s="194">
        <f t="shared" ref="E57:P57" si="39">E8+E43+E50</f>
        <v>23500548</v>
      </c>
      <c r="F57" s="195">
        <f t="shared" si="39"/>
        <v>19865371</v>
      </c>
      <c r="G57" s="195">
        <f t="shared" si="39"/>
        <v>30818116</v>
      </c>
      <c r="H57" s="195">
        <f t="shared" si="39"/>
        <v>0</v>
      </c>
      <c r="I57" s="195">
        <f t="shared" si="39"/>
        <v>0</v>
      </c>
      <c r="J57" s="195">
        <f t="shared" si="39"/>
        <v>0</v>
      </c>
      <c r="K57" s="195">
        <f t="shared" si="39"/>
        <v>0</v>
      </c>
      <c r="L57" s="195">
        <f t="shared" si="39"/>
        <v>0</v>
      </c>
      <c r="M57" s="195">
        <f t="shared" si="39"/>
        <v>0</v>
      </c>
      <c r="N57" s="195">
        <f t="shared" si="39"/>
        <v>0</v>
      </c>
      <c r="O57" s="195">
        <f t="shared" si="39"/>
        <v>0</v>
      </c>
      <c r="P57" s="196">
        <f t="shared" si="39"/>
        <v>0</v>
      </c>
      <c r="Q57" s="197">
        <f t="shared" si="35"/>
        <v>74184035</v>
      </c>
    </row>
    <row r="58" spans="2:17" x14ac:dyDescent="0.15">
      <c r="B58" s="429"/>
      <c r="C58" s="430"/>
      <c r="D58" s="198" t="s">
        <v>206</v>
      </c>
      <c r="E58" s="199">
        <f>IF(E55=0,0,E57/E55)</f>
        <v>0.12182999523474382</v>
      </c>
      <c r="F58" s="200">
        <f t="shared" ref="F58:Q58" si="40">IF(F55=0,0,F57/F55)</f>
        <v>0.10790135426896634</v>
      </c>
      <c r="G58" s="200">
        <f>IF(G55=0,0,G57/G55)</f>
        <v>0.15701782163909492</v>
      </c>
      <c r="H58" s="200">
        <f t="shared" si="40"/>
        <v>0</v>
      </c>
      <c r="I58" s="200">
        <f t="shared" si="40"/>
        <v>0</v>
      </c>
      <c r="J58" s="200">
        <f t="shared" si="40"/>
        <v>0</v>
      </c>
      <c r="K58" s="200">
        <f t="shared" si="40"/>
        <v>0</v>
      </c>
      <c r="L58" s="200">
        <f t="shared" si="40"/>
        <v>0</v>
      </c>
      <c r="M58" s="200">
        <f t="shared" si="40"/>
        <v>0</v>
      </c>
      <c r="N58" s="200">
        <f t="shared" si="40"/>
        <v>0</v>
      </c>
      <c r="O58" s="200">
        <f t="shared" si="40"/>
        <v>0</v>
      </c>
      <c r="P58" s="200">
        <f t="shared" si="40"/>
        <v>0</v>
      </c>
      <c r="Q58" s="202">
        <f t="shared" si="40"/>
        <v>0.1294040435506989</v>
      </c>
    </row>
    <row r="59" spans="2:17" x14ac:dyDescent="0.15">
      <c r="B59" s="429"/>
      <c r="C59" s="430"/>
      <c r="D59" s="188" t="s">
        <v>207</v>
      </c>
      <c r="E59" s="234">
        <f t="shared" ref="E59:P59" si="41">E10+E45+E52</f>
        <v>19725820</v>
      </c>
      <c r="F59" s="190">
        <f t="shared" si="41"/>
        <v>21118909</v>
      </c>
      <c r="G59" s="190">
        <f t="shared" si="41"/>
        <v>17195455</v>
      </c>
      <c r="H59" s="190">
        <f t="shared" si="41"/>
        <v>0</v>
      </c>
      <c r="I59" s="190">
        <f t="shared" si="41"/>
        <v>0</v>
      </c>
      <c r="J59" s="190">
        <f t="shared" si="41"/>
        <v>0</v>
      </c>
      <c r="K59" s="190">
        <f t="shared" si="41"/>
        <v>0</v>
      </c>
      <c r="L59" s="190">
        <f t="shared" si="41"/>
        <v>0</v>
      </c>
      <c r="M59" s="190">
        <f t="shared" si="41"/>
        <v>0</v>
      </c>
      <c r="N59" s="190">
        <f t="shared" si="41"/>
        <v>0</v>
      </c>
      <c r="O59" s="190">
        <f t="shared" si="41"/>
        <v>0</v>
      </c>
      <c r="P59" s="191">
        <f t="shared" si="41"/>
        <v>0</v>
      </c>
      <c r="Q59" s="192">
        <f>SUM(E59:P59)</f>
        <v>58040184</v>
      </c>
    </row>
    <row r="60" spans="2:17" x14ac:dyDescent="0.15">
      <c r="B60" s="429"/>
      <c r="C60" s="430"/>
      <c r="D60" s="206" t="s">
        <v>208</v>
      </c>
      <c r="E60" s="207">
        <f t="shared" ref="E60:P60" si="42">E11+E46+E53</f>
        <v>3774728</v>
      </c>
      <c r="F60" s="208">
        <f t="shared" si="42"/>
        <v>-1253538</v>
      </c>
      <c r="G60" s="208">
        <f t="shared" si="42"/>
        <v>13622661</v>
      </c>
      <c r="H60" s="208">
        <f t="shared" si="42"/>
        <v>0</v>
      </c>
      <c r="I60" s="208">
        <f t="shared" si="42"/>
        <v>0</v>
      </c>
      <c r="J60" s="208">
        <f t="shared" si="42"/>
        <v>0</v>
      </c>
      <c r="K60" s="208">
        <f t="shared" si="42"/>
        <v>0</v>
      </c>
      <c r="L60" s="208">
        <f t="shared" si="42"/>
        <v>0</v>
      </c>
      <c r="M60" s="208">
        <f t="shared" si="42"/>
        <v>0</v>
      </c>
      <c r="N60" s="208">
        <f t="shared" si="42"/>
        <v>0</v>
      </c>
      <c r="O60" s="208">
        <f t="shared" si="42"/>
        <v>0</v>
      </c>
      <c r="P60" s="235">
        <f t="shared" si="42"/>
        <v>0</v>
      </c>
      <c r="Q60" s="209">
        <f>SUM(E60:P60)</f>
        <v>16143851</v>
      </c>
    </row>
    <row r="61" spans="2:17" ht="14.25" thickBot="1" x14ac:dyDescent="0.2">
      <c r="B61" s="431"/>
      <c r="C61" s="432"/>
      <c r="D61" s="236" t="s">
        <v>209</v>
      </c>
      <c r="E61" s="237">
        <f t="shared" ref="E61:P61" si="43">E12+E47+E54</f>
        <v>3786109</v>
      </c>
      <c r="F61" s="238">
        <f t="shared" si="43"/>
        <v>-1365129</v>
      </c>
      <c r="G61" s="238">
        <f t="shared" si="43"/>
        <v>13633788</v>
      </c>
      <c r="H61" s="238">
        <f t="shared" si="43"/>
        <v>0</v>
      </c>
      <c r="I61" s="238">
        <f t="shared" si="43"/>
        <v>0</v>
      </c>
      <c r="J61" s="238">
        <f t="shared" si="43"/>
        <v>0</v>
      </c>
      <c r="K61" s="238">
        <f t="shared" si="43"/>
        <v>0</v>
      </c>
      <c r="L61" s="238">
        <f t="shared" si="43"/>
        <v>0</v>
      </c>
      <c r="M61" s="238">
        <f t="shared" si="43"/>
        <v>0</v>
      </c>
      <c r="N61" s="238">
        <f t="shared" si="43"/>
        <v>0</v>
      </c>
      <c r="O61" s="238">
        <f t="shared" si="43"/>
        <v>0</v>
      </c>
      <c r="P61" s="239">
        <f t="shared" si="43"/>
        <v>0</v>
      </c>
      <c r="Q61" s="240">
        <f>SUM(E61:P61)</f>
        <v>16054768</v>
      </c>
    </row>
  </sheetData>
  <dataConsolidate/>
  <mergeCells count="10">
    <mergeCell ref="B48:C54"/>
    <mergeCell ref="B55:C61"/>
    <mergeCell ref="B5:C5"/>
    <mergeCell ref="B6:C12"/>
    <mergeCell ref="B13:B47"/>
    <mergeCell ref="C13:C19"/>
    <mergeCell ref="C20:C26"/>
    <mergeCell ref="C27:C33"/>
    <mergeCell ref="C34:C40"/>
    <mergeCell ref="C41:C47"/>
  </mergeCells>
  <phoneticPr fontId="1"/>
  <pageMargins left="0.59055118110236227" right="0.39370078740157483" top="0.47244094488188981" bottom="0.39370078740157483" header="0.31496062992125984" footer="0.31496062992125984"/>
  <pageSetup paperSize="9" scale="7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901BD-809B-42EB-99E1-EF775562DF6F}">
  <sheetPr>
    <pageSetUpPr fitToPage="1"/>
  </sheetPr>
  <dimension ref="A1:O32"/>
  <sheetViews>
    <sheetView showGridLines="0" zoomScale="75" zoomScaleNormal="75" workbookViewId="0">
      <selection activeCell="B6" sqref="B6"/>
    </sheetView>
  </sheetViews>
  <sheetFormatPr defaultColWidth="9" defaultRowHeight="13.5" x14ac:dyDescent="0.15"/>
  <cols>
    <col min="1" max="1" width="2.75" style="4" customWidth="1"/>
    <col min="2" max="2" width="21.125" style="7" customWidth="1"/>
    <col min="3" max="11" width="11.375" style="8" customWidth="1"/>
    <col min="12" max="13" width="11.75" style="8" customWidth="1"/>
    <col min="14" max="14" width="11.5" style="8" customWidth="1"/>
    <col min="15" max="15" width="7.5" style="10" customWidth="1"/>
    <col min="16" max="237" width="9" style="7" customWidth="1"/>
    <col min="238" max="238" width="5" style="7" bestFit="1" customWidth="1"/>
    <col min="239" max="239" width="2.75" style="7" customWidth="1"/>
    <col min="240" max="240" width="21.125" style="7" customWidth="1"/>
    <col min="241" max="247" width="11.375" style="7" customWidth="1"/>
    <col min="248" max="249" width="11.75" style="7" customWidth="1"/>
    <col min="250" max="250" width="11.5" style="7" customWidth="1"/>
    <col min="251" max="251" width="7.5" style="7" customWidth="1"/>
    <col min="252" max="252" width="3.625" style="7" customWidth="1"/>
    <col min="253" max="253" width="5.75" style="7" bestFit="1" customWidth="1"/>
    <col min="254" max="16384" width="9" style="7"/>
  </cols>
  <sheetData>
    <row r="1" spans="1:15" s="4" customFormat="1" x14ac:dyDescent="0.15">
      <c r="A1" s="1"/>
      <c r="B1" s="1" t="s">
        <v>101</v>
      </c>
      <c r="C1" s="2"/>
      <c r="D1" s="2"/>
      <c r="E1" s="2"/>
      <c r="F1" s="2"/>
      <c r="G1" s="2"/>
      <c r="H1" s="2"/>
      <c r="I1" s="2"/>
      <c r="J1" s="2"/>
      <c r="K1" s="2"/>
      <c r="L1" s="2"/>
      <c r="N1" s="2"/>
      <c r="O1" s="3" t="s">
        <v>103</v>
      </c>
    </row>
    <row r="2" spans="1:15" s="4" customFormat="1" x14ac:dyDescent="0.15">
      <c r="B2" s="1" t="s">
        <v>242</v>
      </c>
      <c r="C2" s="2"/>
      <c r="D2" s="2"/>
      <c r="E2" s="2"/>
      <c r="F2" s="2"/>
      <c r="G2" s="2"/>
      <c r="H2" s="2"/>
      <c r="I2" s="2"/>
      <c r="J2" s="2"/>
      <c r="K2" s="2"/>
      <c r="L2" s="2"/>
      <c r="N2" s="2"/>
    </row>
    <row r="3" spans="1:15" s="4" customFormat="1" x14ac:dyDescent="0.15">
      <c r="C3" s="2"/>
      <c r="D3" s="2"/>
      <c r="E3" s="2"/>
      <c r="F3" s="2"/>
      <c r="G3" s="2"/>
      <c r="H3" s="2"/>
      <c r="I3" s="2"/>
      <c r="J3" s="2"/>
      <c r="K3" s="2"/>
      <c r="L3" s="2"/>
      <c r="N3" s="5"/>
      <c r="O3" s="6" t="s">
        <v>258</v>
      </c>
    </row>
    <row r="4" spans="1:15" s="4" customFormat="1" x14ac:dyDescent="0.15">
      <c r="C4" s="2"/>
      <c r="D4" s="2"/>
      <c r="E4" s="2"/>
      <c r="F4" s="2"/>
      <c r="G4" s="2"/>
      <c r="H4" s="2"/>
      <c r="I4" s="2"/>
      <c r="J4" s="2"/>
      <c r="K4" s="2"/>
      <c r="L4" s="2"/>
      <c r="N4" s="2"/>
      <c r="O4" s="3" t="s">
        <v>104</v>
      </c>
    </row>
    <row r="5" spans="1:15" x14ac:dyDescent="0.15">
      <c r="L5" s="9"/>
    </row>
    <row r="6" spans="1:15" ht="14.25" thickBot="1" x14ac:dyDescent="0.2"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1:15" ht="14.25" thickBot="1" x14ac:dyDescent="0.2">
      <c r="B7" s="381" t="s">
        <v>59</v>
      </c>
      <c r="C7" s="385"/>
      <c r="D7" s="385"/>
      <c r="E7" s="385"/>
      <c r="F7" s="385"/>
      <c r="G7" s="385"/>
      <c r="H7" s="385"/>
      <c r="I7" s="385"/>
      <c r="J7" s="385"/>
      <c r="K7" s="385"/>
      <c r="L7" s="386"/>
      <c r="M7" s="387" t="s">
        <v>61</v>
      </c>
      <c r="N7" s="390" t="s">
        <v>62</v>
      </c>
      <c r="O7" s="393" t="s">
        <v>63</v>
      </c>
    </row>
    <row r="8" spans="1:15" ht="21" customHeight="1" x14ac:dyDescent="0.15">
      <c r="B8" s="382"/>
      <c r="C8" s="446" t="s">
        <v>243</v>
      </c>
      <c r="D8" s="447"/>
      <c r="E8" s="447"/>
      <c r="F8" s="447"/>
      <c r="G8" s="447"/>
      <c r="H8" s="399"/>
      <c r="I8" s="448" t="s">
        <v>244</v>
      </c>
      <c r="J8" s="450" t="s">
        <v>66</v>
      </c>
      <c r="K8" s="452" t="s">
        <v>245</v>
      </c>
      <c r="L8" s="403" t="s">
        <v>66</v>
      </c>
      <c r="M8" s="388"/>
      <c r="N8" s="391"/>
      <c r="O8" s="394"/>
    </row>
    <row r="9" spans="1:15" s="14" customFormat="1" ht="21" customHeight="1" thickBot="1" x14ac:dyDescent="0.2">
      <c r="A9" s="4"/>
      <c r="B9" s="383"/>
      <c r="C9" s="12" t="s">
        <v>246</v>
      </c>
      <c r="D9" s="12" t="s">
        <v>247</v>
      </c>
      <c r="E9" s="12" t="s">
        <v>248</v>
      </c>
      <c r="F9" s="12" t="s">
        <v>249</v>
      </c>
      <c r="G9" s="12" t="s">
        <v>250</v>
      </c>
      <c r="H9" s="320" t="s">
        <v>251</v>
      </c>
      <c r="I9" s="449"/>
      <c r="J9" s="451"/>
      <c r="K9" s="449"/>
      <c r="L9" s="404"/>
      <c r="M9" s="389"/>
      <c r="N9" s="392"/>
      <c r="O9" s="395"/>
    </row>
    <row r="10" spans="1:15" x14ac:dyDescent="0.15">
      <c r="B10" s="15" t="s">
        <v>1</v>
      </c>
      <c r="C10" s="18">
        <v>82604400</v>
      </c>
      <c r="D10" s="18">
        <v>62026628</v>
      </c>
      <c r="E10" s="18">
        <v>18046600</v>
      </c>
      <c r="F10" s="18">
        <v>26757573</v>
      </c>
      <c r="G10" s="18">
        <v>0</v>
      </c>
      <c r="H10" s="18">
        <f>SUBTOTAL(9,C10:G10)</f>
        <v>189435201</v>
      </c>
      <c r="I10" s="321">
        <f>F53</f>
        <v>0</v>
      </c>
      <c r="J10" s="322">
        <f>SUBTOTAL(9,B10:I10)</f>
        <v>189435201</v>
      </c>
      <c r="K10" s="16">
        <v>6766252</v>
      </c>
      <c r="L10" s="17">
        <f>SUBTOTAL(9,C10:K10)</f>
        <v>196201453</v>
      </c>
      <c r="M10" s="18">
        <v>206890730</v>
      </c>
      <c r="N10" s="19">
        <f>L10-M10</f>
        <v>-10689277</v>
      </c>
      <c r="O10" s="20">
        <f>IF(M10=0,0,ROUND(L10/M10%,1))</f>
        <v>94.8</v>
      </c>
    </row>
    <row r="11" spans="1:15" x14ac:dyDescent="0.15">
      <c r="B11" s="33" t="s">
        <v>252</v>
      </c>
      <c r="C11" s="34">
        <v>0</v>
      </c>
      <c r="D11" s="34">
        <v>0</v>
      </c>
      <c r="E11" s="34">
        <v>0</v>
      </c>
      <c r="F11" s="34">
        <v>0</v>
      </c>
      <c r="G11" s="34">
        <v>0</v>
      </c>
      <c r="H11" s="34">
        <v>0</v>
      </c>
      <c r="I11" s="323">
        <v>0</v>
      </c>
      <c r="J11" s="324">
        <v>70000</v>
      </c>
      <c r="K11" s="35">
        <v>0</v>
      </c>
      <c r="L11" s="36">
        <f>SUBTOTAL(9,C11:K11)</f>
        <v>70000</v>
      </c>
      <c r="M11" s="34">
        <v>70000</v>
      </c>
      <c r="N11" s="37">
        <f>L11-M11</f>
        <v>0</v>
      </c>
      <c r="O11" s="38">
        <f>IF(M11=0,0,ROUND(L11/M11%,1))</f>
        <v>100</v>
      </c>
    </row>
    <row r="12" spans="1:15" x14ac:dyDescent="0.15">
      <c r="B12" s="27" t="s">
        <v>2</v>
      </c>
      <c r="C12" s="28">
        <f>SUM(C10:C11)</f>
        <v>82604400</v>
      </c>
      <c r="D12" s="28">
        <f t="shared" ref="D12:K12" si="0">SUM(D10:D11)</f>
        <v>62026628</v>
      </c>
      <c r="E12" s="28">
        <f t="shared" si="0"/>
        <v>18046600</v>
      </c>
      <c r="F12" s="28">
        <f t="shared" si="0"/>
        <v>26757573</v>
      </c>
      <c r="G12" s="28">
        <f t="shared" si="0"/>
        <v>0</v>
      </c>
      <c r="H12" s="28">
        <f>SUM(H10:H11)</f>
        <v>189435201</v>
      </c>
      <c r="I12" s="325">
        <f t="shared" si="0"/>
        <v>0</v>
      </c>
      <c r="J12" s="326">
        <f t="shared" si="0"/>
        <v>189505201</v>
      </c>
      <c r="K12" s="29">
        <f t="shared" si="0"/>
        <v>6766252</v>
      </c>
      <c r="L12" s="30">
        <f>SUM(L10:L11)</f>
        <v>196271453</v>
      </c>
      <c r="M12" s="28">
        <f t="shared" ref="M12:N12" si="1">SUM(M10:M11)</f>
        <v>206960730</v>
      </c>
      <c r="N12" s="31">
        <f t="shared" si="1"/>
        <v>-10689277</v>
      </c>
      <c r="O12" s="32">
        <f>IF(M12=0,0,ROUND(L12/M12%,1))</f>
        <v>94.8</v>
      </c>
    </row>
    <row r="13" spans="1:15" x14ac:dyDescent="0.15">
      <c r="B13" s="33"/>
      <c r="C13" s="34"/>
      <c r="D13" s="34"/>
      <c r="E13" s="34"/>
      <c r="F13" s="34"/>
      <c r="G13" s="34"/>
      <c r="H13" s="34"/>
      <c r="I13" s="323"/>
      <c r="J13" s="324"/>
      <c r="K13" s="35"/>
      <c r="L13" s="36"/>
      <c r="M13" s="34"/>
      <c r="N13" s="37"/>
      <c r="O13" s="38"/>
    </row>
    <row r="14" spans="1:15" x14ac:dyDescent="0.15">
      <c r="B14" s="39" t="s">
        <v>73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f t="shared" ref="H14:H21" si="2">SUBTOTAL(9,C14:G14)</f>
        <v>0</v>
      </c>
      <c r="I14" s="327">
        <v>0</v>
      </c>
      <c r="J14" s="328">
        <f t="shared" ref="J14:J21" si="3">SUBTOTAL(9,B14:I14)</f>
        <v>0</v>
      </c>
      <c r="K14" s="41">
        <v>0</v>
      </c>
      <c r="L14" s="42">
        <f t="shared" ref="L14:L21" si="4">SUBTOTAL(9,C14:K14)</f>
        <v>0</v>
      </c>
      <c r="M14" s="40">
        <v>0</v>
      </c>
      <c r="N14" s="43">
        <f t="shared" ref="N14:N25" si="5">L14-M14</f>
        <v>0</v>
      </c>
      <c r="O14" s="44">
        <f t="shared" ref="O14:O25" si="6">IF(M14=0,0,ROUND(L14/M14%,1))</f>
        <v>0</v>
      </c>
    </row>
    <row r="15" spans="1:15" x14ac:dyDescent="0.15">
      <c r="B15" s="39" t="s">
        <v>74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f t="shared" si="2"/>
        <v>0</v>
      </c>
      <c r="I15" s="327">
        <v>0</v>
      </c>
      <c r="J15" s="328">
        <f t="shared" si="3"/>
        <v>0</v>
      </c>
      <c r="K15" s="41">
        <v>0</v>
      </c>
      <c r="L15" s="42">
        <f t="shared" si="4"/>
        <v>0</v>
      </c>
      <c r="M15" s="40">
        <v>0</v>
      </c>
      <c r="N15" s="43">
        <f t="shared" si="5"/>
        <v>0</v>
      </c>
      <c r="O15" s="44">
        <f t="shared" si="6"/>
        <v>0</v>
      </c>
    </row>
    <row r="16" spans="1:15" x14ac:dyDescent="0.15">
      <c r="B16" s="45" t="s">
        <v>3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f t="shared" si="2"/>
        <v>0</v>
      </c>
      <c r="I16" s="327">
        <v>0</v>
      </c>
      <c r="J16" s="328">
        <f t="shared" si="3"/>
        <v>0</v>
      </c>
      <c r="K16" s="41">
        <v>6468210</v>
      </c>
      <c r="L16" s="42">
        <f t="shared" si="4"/>
        <v>6468210</v>
      </c>
      <c r="M16" s="40">
        <v>7470985</v>
      </c>
      <c r="N16" s="43">
        <f t="shared" si="5"/>
        <v>-1002775</v>
      </c>
      <c r="O16" s="44">
        <f t="shared" si="6"/>
        <v>86.6</v>
      </c>
    </row>
    <row r="17" spans="2:15" x14ac:dyDescent="0.15">
      <c r="B17" s="39" t="s">
        <v>75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f t="shared" si="2"/>
        <v>0</v>
      </c>
      <c r="I17" s="327">
        <v>0</v>
      </c>
      <c r="J17" s="328">
        <f t="shared" si="3"/>
        <v>0</v>
      </c>
      <c r="K17" s="41">
        <v>0</v>
      </c>
      <c r="L17" s="42">
        <f t="shared" si="4"/>
        <v>0</v>
      </c>
      <c r="M17" s="40">
        <v>0</v>
      </c>
      <c r="N17" s="43">
        <f t="shared" si="5"/>
        <v>0</v>
      </c>
      <c r="O17" s="44">
        <f t="shared" si="6"/>
        <v>0</v>
      </c>
    </row>
    <row r="18" spans="2:15" x14ac:dyDescent="0.15">
      <c r="B18" s="46" t="s">
        <v>76</v>
      </c>
      <c r="C18" s="47">
        <v>0</v>
      </c>
      <c r="D18" s="47">
        <v>0</v>
      </c>
      <c r="E18" s="47">
        <v>0</v>
      </c>
      <c r="F18" s="47">
        <v>348050</v>
      </c>
      <c r="G18" s="47">
        <v>0</v>
      </c>
      <c r="H18" s="47">
        <f t="shared" si="2"/>
        <v>348050</v>
      </c>
      <c r="I18" s="329">
        <v>0</v>
      </c>
      <c r="J18" s="330">
        <f t="shared" si="3"/>
        <v>348050</v>
      </c>
      <c r="K18" s="48">
        <v>0</v>
      </c>
      <c r="L18" s="49">
        <f t="shared" si="4"/>
        <v>348050</v>
      </c>
      <c r="M18" s="47">
        <v>130200</v>
      </c>
      <c r="N18" s="50">
        <f t="shared" si="5"/>
        <v>217850</v>
      </c>
      <c r="O18" s="51">
        <f t="shared" si="6"/>
        <v>267.3</v>
      </c>
    </row>
    <row r="19" spans="2:15" x14ac:dyDescent="0.15">
      <c r="B19" s="52" t="s">
        <v>77</v>
      </c>
      <c r="C19" s="53">
        <v>48707944</v>
      </c>
      <c r="D19" s="53">
        <v>38361779</v>
      </c>
      <c r="E19" s="53">
        <v>9465546</v>
      </c>
      <c r="F19" s="53">
        <v>17425491</v>
      </c>
      <c r="G19" s="53">
        <v>1053361</v>
      </c>
      <c r="H19" s="53">
        <f t="shared" si="2"/>
        <v>115014121</v>
      </c>
      <c r="I19" s="331">
        <v>3334857</v>
      </c>
      <c r="J19" s="332">
        <f t="shared" si="3"/>
        <v>118348978</v>
      </c>
      <c r="K19" s="54">
        <v>0</v>
      </c>
      <c r="L19" s="55">
        <f t="shared" si="4"/>
        <v>118348978</v>
      </c>
      <c r="M19" s="53">
        <v>117159811</v>
      </c>
      <c r="N19" s="56">
        <f t="shared" si="5"/>
        <v>1189167</v>
      </c>
      <c r="O19" s="57">
        <f t="shared" si="6"/>
        <v>101</v>
      </c>
    </row>
    <row r="20" spans="2:15" x14ac:dyDescent="0.15">
      <c r="B20" s="52" t="s">
        <v>78</v>
      </c>
      <c r="C20" s="53">
        <v>14034215</v>
      </c>
      <c r="D20" s="53">
        <v>8696372</v>
      </c>
      <c r="E20" s="53">
        <v>4430209</v>
      </c>
      <c r="F20" s="53">
        <v>6553986</v>
      </c>
      <c r="G20" s="53">
        <v>0</v>
      </c>
      <c r="H20" s="53">
        <f t="shared" si="2"/>
        <v>33714782</v>
      </c>
      <c r="I20" s="331">
        <v>0</v>
      </c>
      <c r="J20" s="332">
        <f t="shared" si="3"/>
        <v>33714782</v>
      </c>
      <c r="K20" s="54">
        <v>0</v>
      </c>
      <c r="L20" s="55">
        <f t="shared" si="4"/>
        <v>33714782</v>
      </c>
      <c r="M20" s="53">
        <v>38428506</v>
      </c>
      <c r="N20" s="56">
        <f t="shared" si="5"/>
        <v>-4713724</v>
      </c>
      <c r="O20" s="57">
        <f t="shared" si="6"/>
        <v>87.7</v>
      </c>
    </row>
    <row r="21" spans="2:15" x14ac:dyDescent="0.15">
      <c r="B21" s="58" t="s">
        <v>79</v>
      </c>
      <c r="C21" s="59">
        <v>1695113</v>
      </c>
      <c r="D21" s="59">
        <v>2254283</v>
      </c>
      <c r="E21" s="59">
        <v>8725586</v>
      </c>
      <c r="F21" s="59">
        <v>1737423</v>
      </c>
      <c r="G21" s="59">
        <v>9262</v>
      </c>
      <c r="H21" s="59">
        <f t="shared" si="2"/>
        <v>14421667</v>
      </c>
      <c r="I21" s="333">
        <v>237950</v>
      </c>
      <c r="J21" s="334">
        <f t="shared" si="3"/>
        <v>14659617</v>
      </c>
      <c r="K21" s="60">
        <v>0</v>
      </c>
      <c r="L21" s="61">
        <f t="shared" si="4"/>
        <v>14659617</v>
      </c>
      <c r="M21" s="59">
        <v>17313761</v>
      </c>
      <c r="N21" s="62">
        <f t="shared" si="5"/>
        <v>-2654144</v>
      </c>
      <c r="O21" s="63">
        <f t="shared" si="6"/>
        <v>84.7</v>
      </c>
    </row>
    <row r="22" spans="2:15" x14ac:dyDescent="0.15">
      <c r="B22" s="64" t="s">
        <v>4</v>
      </c>
      <c r="C22" s="65">
        <f t="shared" ref="C22:M22" si="7">SUM(C18:C21)</f>
        <v>64437272</v>
      </c>
      <c r="D22" s="65">
        <f t="shared" si="7"/>
        <v>49312434</v>
      </c>
      <c r="E22" s="65">
        <f t="shared" si="7"/>
        <v>22621341</v>
      </c>
      <c r="F22" s="65">
        <f t="shared" si="7"/>
        <v>26064950</v>
      </c>
      <c r="G22" s="65">
        <f t="shared" si="7"/>
        <v>1062623</v>
      </c>
      <c r="H22" s="65">
        <f t="shared" si="7"/>
        <v>163498620</v>
      </c>
      <c r="I22" s="335">
        <f t="shared" si="7"/>
        <v>3572807</v>
      </c>
      <c r="J22" s="336">
        <f t="shared" si="7"/>
        <v>167071427</v>
      </c>
      <c r="K22" s="66">
        <f t="shared" si="7"/>
        <v>0</v>
      </c>
      <c r="L22" s="67">
        <f t="shared" si="7"/>
        <v>167071427</v>
      </c>
      <c r="M22" s="65">
        <f t="shared" si="7"/>
        <v>173032278</v>
      </c>
      <c r="N22" s="68">
        <f t="shared" si="5"/>
        <v>-5960851</v>
      </c>
      <c r="O22" s="69">
        <f t="shared" si="6"/>
        <v>96.6</v>
      </c>
    </row>
    <row r="23" spans="2:15" x14ac:dyDescent="0.15">
      <c r="B23" s="70" t="s">
        <v>80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f t="shared" ref="H23" si="8">SUBTOTAL(9,C23:G23)</f>
        <v>0</v>
      </c>
      <c r="I23" s="337">
        <v>0</v>
      </c>
      <c r="J23" s="338">
        <f>SUBTOTAL(9,B23:I23)</f>
        <v>0</v>
      </c>
      <c r="K23" s="72">
        <v>830000</v>
      </c>
      <c r="L23" s="73">
        <f>SUBTOTAL(9,C23:K23)</f>
        <v>830000</v>
      </c>
      <c r="M23" s="71">
        <v>0</v>
      </c>
      <c r="N23" s="74">
        <f t="shared" si="5"/>
        <v>830000</v>
      </c>
      <c r="O23" s="75">
        <f t="shared" si="6"/>
        <v>0</v>
      </c>
    </row>
    <row r="24" spans="2:15" x14ac:dyDescent="0.15">
      <c r="B24" s="76" t="s">
        <v>81</v>
      </c>
      <c r="C24" s="77">
        <v>-1529182</v>
      </c>
      <c r="D24" s="77">
        <v>-1714350</v>
      </c>
      <c r="E24" s="77">
        <v>7464787</v>
      </c>
      <c r="F24" s="77">
        <v>3035045</v>
      </c>
      <c r="G24" s="77">
        <v>0</v>
      </c>
      <c r="H24" s="77">
        <f>SUBTOTAL(9,C24:G24)</f>
        <v>7256300</v>
      </c>
      <c r="I24" s="339">
        <v>0</v>
      </c>
      <c r="J24" s="340">
        <f>SUBTOTAL(9,B24:I24)</f>
        <v>7256300</v>
      </c>
      <c r="K24" s="78">
        <v>0</v>
      </c>
      <c r="L24" s="79">
        <f>SUBTOTAL(9,C24:K24)</f>
        <v>7256300</v>
      </c>
      <c r="M24" s="77">
        <v>-1516113</v>
      </c>
      <c r="N24" s="80">
        <f t="shared" si="5"/>
        <v>8772413</v>
      </c>
      <c r="O24" s="81">
        <f t="shared" si="6"/>
        <v>-478.6</v>
      </c>
    </row>
    <row r="25" spans="2:15" x14ac:dyDescent="0.15">
      <c r="B25" s="82" t="s">
        <v>82</v>
      </c>
      <c r="C25" s="83">
        <f t="shared" ref="C25:I25" si="9">SUM(C14:C17)+C22-SUM(C23:C24)</f>
        <v>65966454</v>
      </c>
      <c r="D25" s="83">
        <f t="shared" si="9"/>
        <v>51026784</v>
      </c>
      <c r="E25" s="83">
        <f t="shared" si="9"/>
        <v>15156554</v>
      </c>
      <c r="F25" s="83">
        <f t="shared" si="9"/>
        <v>23029905</v>
      </c>
      <c r="G25" s="83">
        <f t="shared" si="9"/>
        <v>1062623</v>
      </c>
      <c r="H25" s="83">
        <f t="shared" si="9"/>
        <v>156242320</v>
      </c>
      <c r="I25" s="341">
        <f t="shared" si="9"/>
        <v>3572807</v>
      </c>
      <c r="J25" s="342">
        <f t="shared" ref="J25:M25" si="10">SUM(J14:J17)+J22-SUM(J23:J24)</f>
        <v>159815127</v>
      </c>
      <c r="K25" s="84">
        <f t="shared" si="10"/>
        <v>5638210</v>
      </c>
      <c r="L25" s="85">
        <f>SUM(L14:L17)+L22-SUM(L23:L24)</f>
        <v>165453337</v>
      </c>
      <c r="M25" s="83">
        <f t="shared" si="10"/>
        <v>182019376</v>
      </c>
      <c r="N25" s="86">
        <f t="shared" si="5"/>
        <v>-16566039</v>
      </c>
      <c r="O25" s="87">
        <f t="shared" si="6"/>
        <v>90.9</v>
      </c>
    </row>
    <row r="26" spans="2:15" ht="14.25" thickBot="1" x14ac:dyDescent="0.2">
      <c r="B26" s="33"/>
      <c r="C26" s="88"/>
      <c r="D26" s="88"/>
      <c r="E26" s="88"/>
      <c r="F26" s="88"/>
      <c r="G26" s="88"/>
      <c r="H26" s="88"/>
      <c r="I26" s="323"/>
      <c r="J26" s="343"/>
      <c r="K26" s="35"/>
      <c r="L26" s="36"/>
      <c r="M26" s="34"/>
      <c r="N26" s="37"/>
      <c r="O26" s="38"/>
    </row>
    <row r="27" spans="2:15" ht="15" thickTop="1" thickBot="1" x14ac:dyDescent="0.2">
      <c r="B27" s="89" t="s">
        <v>5</v>
      </c>
      <c r="C27" s="90">
        <f>C12-C25</f>
        <v>16637946</v>
      </c>
      <c r="D27" s="90">
        <f t="shared" ref="D27:K27" si="11">D12-D25</f>
        <v>10999844</v>
      </c>
      <c r="E27" s="90">
        <f t="shared" si="11"/>
        <v>2890046</v>
      </c>
      <c r="F27" s="90">
        <f t="shared" si="11"/>
        <v>3727668</v>
      </c>
      <c r="G27" s="90">
        <f>G12-G25</f>
        <v>-1062623</v>
      </c>
      <c r="H27" s="90">
        <f>H12-H25</f>
        <v>33192881</v>
      </c>
      <c r="I27" s="344">
        <f t="shared" si="11"/>
        <v>-3572807</v>
      </c>
      <c r="J27" s="345">
        <f>J12-J25</f>
        <v>29690074</v>
      </c>
      <c r="K27" s="91">
        <f t="shared" si="11"/>
        <v>1128042</v>
      </c>
      <c r="L27" s="92">
        <f>L12-L25</f>
        <v>30818116</v>
      </c>
      <c r="M27" s="90">
        <f>M12-M25</f>
        <v>24941354</v>
      </c>
      <c r="N27" s="93">
        <f>L27-M27</f>
        <v>5876762</v>
      </c>
      <c r="O27" s="94">
        <f>IF(M27=0,0,ROUND(L27/M27%,1))</f>
        <v>123.6</v>
      </c>
    </row>
    <row r="28" spans="2:15" ht="14.25" thickTop="1" x14ac:dyDescent="0.15">
      <c r="B28" s="109"/>
      <c r="C28" s="110"/>
      <c r="D28" s="110"/>
      <c r="E28" s="110"/>
      <c r="F28" s="110"/>
      <c r="G28" s="110"/>
      <c r="H28" s="110"/>
      <c r="I28" s="346"/>
      <c r="J28" s="347"/>
      <c r="K28" s="348"/>
      <c r="L28" s="110"/>
      <c r="M28" s="110"/>
      <c r="N28" s="110"/>
      <c r="O28" s="349"/>
    </row>
    <row r="29" spans="2:15" ht="14.25" thickBot="1" x14ac:dyDescent="0.2">
      <c r="B29" s="115"/>
      <c r="C29" s="116"/>
      <c r="D29" s="116"/>
      <c r="E29" s="116"/>
      <c r="F29" s="116"/>
      <c r="G29" s="116"/>
      <c r="H29" s="116"/>
      <c r="I29" s="350"/>
      <c r="J29" s="351"/>
      <c r="K29" s="352"/>
      <c r="L29" s="116"/>
      <c r="M29" s="116"/>
      <c r="N29" s="116"/>
      <c r="O29" s="353"/>
    </row>
    <row r="30" spans="2:15" ht="14.25" thickBot="1" x14ac:dyDescent="0.2">
      <c r="B30" s="121" t="s">
        <v>93</v>
      </c>
      <c r="C30" s="354">
        <v>574180</v>
      </c>
      <c r="D30" s="127">
        <v>2507</v>
      </c>
      <c r="E30" s="127">
        <v>0</v>
      </c>
      <c r="F30" s="127">
        <v>616357</v>
      </c>
      <c r="G30" s="127">
        <v>0</v>
      </c>
      <c r="H30" s="127">
        <f>SUM(C30:G30)</f>
        <v>1193044</v>
      </c>
      <c r="I30" s="355">
        <v>0</v>
      </c>
      <c r="J30" s="356">
        <f>H30+I30</f>
        <v>1193044</v>
      </c>
      <c r="K30" s="357">
        <v>0</v>
      </c>
      <c r="L30" s="126">
        <f>J30</f>
        <v>1193044</v>
      </c>
      <c r="M30" s="126"/>
      <c r="N30" s="126"/>
      <c r="O30" s="358"/>
    </row>
    <row r="32" spans="2:15" s="359" customFormat="1" x14ac:dyDescent="0.15"/>
  </sheetData>
  <mergeCells count="10">
    <mergeCell ref="B7:B9"/>
    <mergeCell ref="C7:L7"/>
    <mergeCell ref="M7:M9"/>
    <mergeCell ref="N7:N9"/>
    <mergeCell ref="O7:O9"/>
    <mergeCell ref="C8:H8"/>
    <mergeCell ref="I8:I9"/>
    <mergeCell ref="J8:J9"/>
    <mergeCell ref="K8:K9"/>
    <mergeCell ref="L8:L9"/>
  </mergeCells>
  <phoneticPr fontId="1"/>
  <pageMargins left="0.47244094488188981" right="0.31496062992125984" top="0.78740157480314965" bottom="0.59055118110236227" header="0.31496062992125984" footer="0.31496062992125984"/>
  <pageSetup paperSize="9" scale="57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E87F7-EB5F-4642-8D41-8DA54F970B62}">
  <sheetPr>
    <pageSetUpPr fitToPage="1"/>
  </sheetPr>
  <dimension ref="A1:N49"/>
  <sheetViews>
    <sheetView showGridLines="0" zoomScale="75" zoomScaleNormal="75" workbookViewId="0">
      <selection activeCell="B6" sqref="B6"/>
    </sheetView>
  </sheetViews>
  <sheetFormatPr defaultColWidth="11.5" defaultRowHeight="13.5" x14ac:dyDescent="0.15"/>
  <cols>
    <col min="1" max="1" width="2.75" style="4" customWidth="1"/>
    <col min="2" max="2" width="21.125" style="7" customWidth="1"/>
    <col min="3" max="10" width="11.5" style="7" customWidth="1"/>
    <col min="11" max="11" width="11.75" style="7" customWidth="1"/>
    <col min="12" max="12" width="11.375" style="7" customWidth="1"/>
    <col min="13" max="13" width="7.5" style="10" customWidth="1"/>
    <col min="14" max="248" width="9" style="129" customWidth="1"/>
    <col min="249" max="249" width="2.75" style="129" customWidth="1"/>
    <col min="250" max="250" width="21.125" style="129" customWidth="1"/>
    <col min="251" max="16384" width="11.5" style="129"/>
  </cols>
  <sheetData>
    <row r="1" spans="1:13" s="4" customFormat="1" x14ac:dyDescent="0.15">
      <c r="B1" s="1" t="s">
        <v>101</v>
      </c>
      <c r="C1" s="2"/>
      <c r="D1" s="2"/>
      <c r="E1" s="2"/>
      <c r="F1" s="2"/>
      <c r="G1" s="2"/>
      <c r="H1" s="2"/>
      <c r="I1" s="2"/>
      <c r="J1" s="2"/>
      <c r="M1" s="3" t="s">
        <v>103</v>
      </c>
    </row>
    <row r="2" spans="1:13" s="4" customFormat="1" x14ac:dyDescent="0.15">
      <c r="B2" s="1" t="s">
        <v>253</v>
      </c>
      <c r="C2" s="2"/>
      <c r="D2" s="2"/>
      <c r="E2" s="2"/>
      <c r="F2" s="2"/>
      <c r="G2" s="2"/>
      <c r="H2" s="2"/>
      <c r="I2" s="2"/>
      <c r="J2" s="2"/>
    </row>
    <row r="3" spans="1:13" s="4" customFormat="1" x14ac:dyDescent="0.15">
      <c r="C3" s="2"/>
      <c r="D3" s="2"/>
      <c r="E3" s="2"/>
      <c r="F3" s="2"/>
      <c r="G3" s="2"/>
      <c r="H3" s="2"/>
      <c r="I3" s="2"/>
      <c r="J3" s="2"/>
      <c r="M3" s="6" t="s">
        <v>258</v>
      </c>
    </row>
    <row r="4" spans="1:13" s="4" customFormat="1" x14ac:dyDescent="0.15">
      <c r="C4" s="2"/>
      <c r="D4" s="2"/>
      <c r="E4" s="2"/>
      <c r="F4" s="2"/>
      <c r="G4" s="2"/>
      <c r="H4" s="2"/>
      <c r="I4" s="2"/>
      <c r="J4" s="2"/>
      <c r="M4" s="3" t="s">
        <v>104</v>
      </c>
    </row>
    <row r="5" spans="1:13" x14ac:dyDescent="0.15">
      <c r="C5" s="8"/>
      <c r="D5" s="8"/>
      <c r="E5" s="8"/>
      <c r="F5" s="8"/>
      <c r="G5" s="8"/>
      <c r="H5" s="8"/>
      <c r="I5" s="8"/>
      <c r="J5" s="8"/>
    </row>
    <row r="6" spans="1:13" ht="14.25" thickBot="1" x14ac:dyDescent="0.2">
      <c r="C6" s="11"/>
      <c r="D6" s="11"/>
      <c r="E6" s="11"/>
      <c r="F6" s="11"/>
      <c r="G6" s="11"/>
      <c r="H6" s="11"/>
      <c r="I6" s="11"/>
      <c r="J6" s="11"/>
    </row>
    <row r="7" spans="1:13" ht="14.25" thickBot="1" x14ac:dyDescent="0.2">
      <c r="B7" s="405" t="s">
        <v>59</v>
      </c>
      <c r="C7" s="408"/>
      <c r="D7" s="408"/>
      <c r="E7" s="408"/>
      <c r="F7" s="408"/>
      <c r="G7" s="408"/>
      <c r="H7" s="408"/>
      <c r="I7" s="408"/>
      <c r="J7" s="408"/>
      <c r="K7" s="387" t="s">
        <v>61</v>
      </c>
      <c r="L7" s="390" t="s">
        <v>62</v>
      </c>
      <c r="M7" s="393" t="s">
        <v>63</v>
      </c>
    </row>
    <row r="8" spans="1:13" ht="21" customHeight="1" x14ac:dyDescent="0.15">
      <c r="B8" s="406"/>
      <c r="C8" s="446" t="s">
        <v>243</v>
      </c>
      <c r="D8" s="447"/>
      <c r="E8" s="447"/>
      <c r="F8" s="447"/>
      <c r="G8" s="447"/>
      <c r="H8" s="399"/>
      <c r="I8" s="453" t="s">
        <v>244</v>
      </c>
      <c r="J8" s="450" t="s">
        <v>66</v>
      </c>
      <c r="K8" s="410"/>
      <c r="L8" s="391"/>
      <c r="M8" s="394"/>
    </row>
    <row r="9" spans="1:13" s="130" customFormat="1" ht="21" customHeight="1" thickBot="1" x14ac:dyDescent="0.2">
      <c r="A9" s="4"/>
      <c r="B9" s="383"/>
      <c r="C9" s="12" t="s">
        <v>246</v>
      </c>
      <c r="D9" s="12" t="s">
        <v>247</v>
      </c>
      <c r="E9" s="12" t="s">
        <v>248</v>
      </c>
      <c r="F9" s="12" t="s">
        <v>249</v>
      </c>
      <c r="G9" s="12" t="s">
        <v>250</v>
      </c>
      <c r="H9" s="320" t="s">
        <v>251</v>
      </c>
      <c r="I9" s="454"/>
      <c r="J9" s="451"/>
      <c r="K9" s="411"/>
      <c r="L9" s="392"/>
      <c r="M9" s="395"/>
    </row>
    <row r="10" spans="1:13" x14ac:dyDescent="0.15">
      <c r="A10" s="131"/>
      <c r="B10" s="132" t="s">
        <v>54</v>
      </c>
      <c r="C10" s="133">
        <v>0</v>
      </c>
      <c r="D10" s="133">
        <v>0</v>
      </c>
      <c r="E10" s="133">
        <v>0</v>
      </c>
      <c r="F10" s="133">
        <v>348050</v>
      </c>
      <c r="G10" s="133">
        <v>0</v>
      </c>
      <c r="H10" s="133">
        <f>SUBTOTAL(9,C10:G10)</f>
        <v>348050</v>
      </c>
      <c r="I10" s="360">
        <v>0</v>
      </c>
      <c r="J10" s="361">
        <f>SUBTOTAL(9,C10:I10)</f>
        <v>348050</v>
      </c>
      <c r="K10" s="362">
        <v>130200</v>
      </c>
      <c r="L10" s="136">
        <f>J10-K10</f>
        <v>217850</v>
      </c>
      <c r="M10" s="137">
        <f>IF(K10=0,0,ROUND(J10/K10%,1))</f>
        <v>267.3</v>
      </c>
    </row>
    <row r="11" spans="1:13" x14ac:dyDescent="0.15">
      <c r="A11" s="131"/>
      <c r="B11" s="138" t="s">
        <v>53</v>
      </c>
      <c r="C11" s="139">
        <f t="shared" ref="C11:K11" si="0">SUM(C10:C10)</f>
        <v>0</v>
      </c>
      <c r="D11" s="139">
        <f t="shared" si="0"/>
        <v>0</v>
      </c>
      <c r="E11" s="139">
        <f t="shared" si="0"/>
        <v>0</v>
      </c>
      <c r="F11" s="139">
        <f t="shared" si="0"/>
        <v>348050</v>
      </c>
      <c r="G11" s="139">
        <f t="shared" si="0"/>
        <v>0</v>
      </c>
      <c r="H11" s="139">
        <f t="shared" si="0"/>
        <v>348050</v>
      </c>
      <c r="I11" s="363">
        <f t="shared" si="0"/>
        <v>0</v>
      </c>
      <c r="J11" s="364">
        <f t="shared" si="0"/>
        <v>348050</v>
      </c>
      <c r="K11" s="365">
        <f t="shared" si="0"/>
        <v>130200</v>
      </c>
      <c r="L11" s="142">
        <f>J11-K11</f>
        <v>217850</v>
      </c>
      <c r="M11" s="143">
        <f t="shared" ref="M11:M45" si="1">IF(K11=0,0,ROUND(J11/K11%,1))</f>
        <v>267.3</v>
      </c>
    </row>
    <row r="12" spans="1:13" x14ac:dyDescent="0.15">
      <c r="A12" s="131"/>
      <c r="B12" s="144"/>
      <c r="C12" s="18"/>
      <c r="D12" s="18"/>
      <c r="E12" s="18"/>
      <c r="F12" s="18"/>
      <c r="G12" s="18"/>
      <c r="H12" s="18"/>
      <c r="I12" s="321"/>
      <c r="J12" s="366"/>
      <c r="K12" s="367"/>
      <c r="L12" s="19"/>
      <c r="M12" s="20"/>
    </row>
    <row r="13" spans="1:13" x14ac:dyDescent="0.15">
      <c r="A13" s="131"/>
      <c r="B13" s="145" t="s">
        <v>52</v>
      </c>
      <c r="C13" s="22">
        <v>32948853</v>
      </c>
      <c r="D13" s="22">
        <v>26083010</v>
      </c>
      <c r="E13" s="22">
        <v>7040921</v>
      </c>
      <c r="F13" s="22">
        <v>11754624</v>
      </c>
      <c r="G13" s="22">
        <v>694513</v>
      </c>
      <c r="H13" s="22">
        <f t="shared" ref="H13:H17" si="2">SUBTOTAL(9,C13:G13)</f>
        <v>78521921</v>
      </c>
      <c r="I13" s="368">
        <v>0</v>
      </c>
      <c r="J13" s="369">
        <f>SUBTOTAL(9,C13:I13)</f>
        <v>78521921</v>
      </c>
      <c r="K13" s="370">
        <v>77738730</v>
      </c>
      <c r="L13" s="25">
        <f t="shared" ref="L13:L18" si="3">J13-K13</f>
        <v>783191</v>
      </c>
      <c r="M13" s="26">
        <f t="shared" si="1"/>
        <v>101</v>
      </c>
    </row>
    <row r="14" spans="1:13" x14ac:dyDescent="0.15">
      <c r="A14" s="131"/>
      <c r="B14" s="145" t="s">
        <v>51</v>
      </c>
      <c r="C14" s="22">
        <v>9555597</v>
      </c>
      <c r="D14" s="22">
        <v>7323088</v>
      </c>
      <c r="E14" s="22">
        <v>1276235</v>
      </c>
      <c r="F14" s="22">
        <v>3411909</v>
      </c>
      <c r="G14" s="22">
        <v>230201</v>
      </c>
      <c r="H14" s="22">
        <f t="shared" si="2"/>
        <v>21797030</v>
      </c>
      <c r="I14" s="368">
        <v>175602</v>
      </c>
      <c r="J14" s="369">
        <f>SUBTOTAL(9,C14:I14)</f>
        <v>21972632</v>
      </c>
      <c r="K14" s="370">
        <v>21239942</v>
      </c>
      <c r="L14" s="25">
        <f t="shared" si="3"/>
        <v>732690</v>
      </c>
      <c r="M14" s="26">
        <f t="shared" si="1"/>
        <v>103.4</v>
      </c>
    </row>
    <row r="15" spans="1:13" x14ac:dyDescent="0.15">
      <c r="A15" s="131"/>
      <c r="B15" s="145" t="s">
        <v>50</v>
      </c>
      <c r="C15" s="22">
        <v>6173989</v>
      </c>
      <c r="D15" s="22">
        <v>4926107</v>
      </c>
      <c r="E15" s="22">
        <v>1143566</v>
      </c>
      <c r="F15" s="22">
        <v>2250382</v>
      </c>
      <c r="G15" s="22">
        <v>128110</v>
      </c>
      <c r="H15" s="22">
        <f t="shared" si="2"/>
        <v>14622154</v>
      </c>
      <c r="I15" s="368">
        <v>-1077</v>
      </c>
      <c r="J15" s="369">
        <f>SUBTOTAL(9,C15:I15)</f>
        <v>14621077</v>
      </c>
      <c r="K15" s="370">
        <v>14836007</v>
      </c>
      <c r="L15" s="25">
        <f t="shared" si="3"/>
        <v>-214930</v>
      </c>
      <c r="M15" s="26">
        <f t="shared" si="1"/>
        <v>98.6</v>
      </c>
    </row>
    <row r="16" spans="1:13" x14ac:dyDescent="0.15">
      <c r="A16" s="131"/>
      <c r="B16" s="146" t="s">
        <v>49</v>
      </c>
      <c r="C16" s="100">
        <v>29505</v>
      </c>
      <c r="D16" s="100">
        <v>29574</v>
      </c>
      <c r="E16" s="100">
        <v>4824</v>
      </c>
      <c r="F16" s="100">
        <v>8576</v>
      </c>
      <c r="G16" s="100">
        <v>537</v>
      </c>
      <c r="H16" s="100">
        <f t="shared" si="2"/>
        <v>73016</v>
      </c>
      <c r="I16" s="371">
        <v>0</v>
      </c>
      <c r="J16" s="372">
        <f>SUBTOTAL(9,C16:I16)</f>
        <v>73016</v>
      </c>
      <c r="K16" s="373">
        <v>184800</v>
      </c>
      <c r="L16" s="103">
        <f t="shared" si="3"/>
        <v>-111784</v>
      </c>
      <c r="M16" s="104">
        <f t="shared" si="1"/>
        <v>39.5</v>
      </c>
    </row>
    <row r="17" spans="1:13" x14ac:dyDescent="0.15">
      <c r="A17" s="131"/>
      <c r="B17" s="147" t="s">
        <v>95</v>
      </c>
      <c r="C17" s="100">
        <v>0</v>
      </c>
      <c r="D17" s="100">
        <v>0</v>
      </c>
      <c r="E17" s="100">
        <v>0</v>
      </c>
      <c r="F17" s="100">
        <v>0</v>
      </c>
      <c r="G17" s="100">
        <v>0</v>
      </c>
      <c r="H17" s="100">
        <f t="shared" si="2"/>
        <v>0</v>
      </c>
      <c r="I17" s="371">
        <v>3160332</v>
      </c>
      <c r="J17" s="372">
        <f>SUBTOTAL(9,C17:I17)</f>
        <v>3160332</v>
      </c>
      <c r="K17" s="373">
        <v>3160332</v>
      </c>
      <c r="L17" s="103">
        <f t="shared" si="3"/>
        <v>0</v>
      </c>
      <c r="M17" s="104">
        <f t="shared" si="1"/>
        <v>100</v>
      </c>
    </row>
    <row r="18" spans="1:13" x14ac:dyDescent="0.15">
      <c r="A18" s="131"/>
      <c r="B18" s="148" t="s">
        <v>96</v>
      </c>
      <c r="C18" s="139">
        <f t="shared" ref="C18:K18" si="4">SUM(C13:C17)</f>
        <v>48707944</v>
      </c>
      <c r="D18" s="139">
        <f t="shared" si="4"/>
        <v>38361779</v>
      </c>
      <c r="E18" s="139">
        <f t="shared" si="4"/>
        <v>9465546</v>
      </c>
      <c r="F18" s="139">
        <f t="shared" ref="F18" si="5">SUM(F13:F17)</f>
        <v>17425491</v>
      </c>
      <c r="G18" s="139">
        <f t="shared" si="4"/>
        <v>1053361</v>
      </c>
      <c r="H18" s="139">
        <f t="shared" si="4"/>
        <v>115014121</v>
      </c>
      <c r="I18" s="363">
        <f t="shared" si="4"/>
        <v>3334857</v>
      </c>
      <c r="J18" s="364">
        <f t="shared" si="4"/>
        <v>118348978</v>
      </c>
      <c r="K18" s="365">
        <f t="shared" si="4"/>
        <v>117159811</v>
      </c>
      <c r="L18" s="142">
        <f t="shared" si="3"/>
        <v>1189167</v>
      </c>
      <c r="M18" s="143">
        <f t="shared" si="1"/>
        <v>101</v>
      </c>
    </row>
    <row r="19" spans="1:13" x14ac:dyDescent="0.15">
      <c r="A19" s="131"/>
      <c r="B19" s="144"/>
      <c r="C19" s="18"/>
      <c r="D19" s="18"/>
      <c r="E19" s="18"/>
      <c r="F19" s="18"/>
      <c r="G19" s="18"/>
      <c r="H19" s="18"/>
      <c r="I19" s="321"/>
      <c r="J19" s="366"/>
      <c r="K19" s="367"/>
      <c r="L19" s="19"/>
      <c r="M19" s="20"/>
    </row>
    <row r="20" spans="1:13" x14ac:dyDescent="0.15">
      <c r="A20" s="131"/>
      <c r="B20" s="145" t="s">
        <v>48</v>
      </c>
      <c r="C20" s="22">
        <v>14034215</v>
      </c>
      <c r="D20" s="22">
        <v>8696372</v>
      </c>
      <c r="E20" s="22">
        <v>4430209</v>
      </c>
      <c r="F20" s="22">
        <v>6553986</v>
      </c>
      <c r="G20" s="22">
        <v>0</v>
      </c>
      <c r="H20" s="22">
        <f>SUBTOTAL(9,C20:G20)</f>
        <v>33714782</v>
      </c>
      <c r="I20" s="368">
        <v>0</v>
      </c>
      <c r="J20" s="369">
        <f>SUBTOTAL(9,C20:I20)</f>
        <v>33714782</v>
      </c>
      <c r="K20" s="370">
        <v>38428506</v>
      </c>
      <c r="L20" s="25">
        <f t="shared" ref="L20:L21" si="6">J20-K20</f>
        <v>-4713724</v>
      </c>
      <c r="M20" s="26">
        <f t="shared" si="1"/>
        <v>87.7</v>
      </c>
    </row>
    <row r="21" spans="1:13" x14ac:dyDescent="0.15">
      <c r="A21" s="131"/>
      <c r="B21" s="138" t="s">
        <v>47</v>
      </c>
      <c r="C21" s="139">
        <f t="shared" ref="C21:K21" si="7">SUM(C20:C20)</f>
        <v>14034215</v>
      </c>
      <c r="D21" s="139">
        <f t="shared" si="7"/>
        <v>8696372</v>
      </c>
      <c r="E21" s="139">
        <f t="shared" si="7"/>
        <v>4430209</v>
      </c>
      <c r="F21" s="139">
        <f t="shared" ref="F21" si="8">SUM(F20:F20)</f>
        <v>6553986</v>
      </c>
      <c r="G21" s="139">
        <f t="shared" si="7"/>
        <v>0</v>
      </c>
      <c r="H21" s="139">
        <f t="shared" si="7"/>
        <v>33714782</v>
      </c>
      <c r="I21" s="363">
        <f t="shared" si="7"/>
        <v>0</v>
      </c>
      <c r="J21" s="364">
        <f t="shared" si="7"/>
        <v>33714782</v>
      </c>
      <c r="K21" s="365">
        <f t="shared" si="7"/>
        <v>38428506</v>
      </c>
      <c r="L21" s="142">
        <f t="shared" si="6"/>
        <v>-4713724</v>
      </c>
      <c r="M21" s="143">
        <f t="shared" si="1"/>
        <v>87.7</v>
      </c>
    </row>
    <row r="22" spans="1:13" x14ac:dyDescent="0.15">
      <c r="A22" s="131"/>
      <c r="B22" s="144"/>
      <c r="C22" s="18"/>
      <c r="D22" s="18"/>
      <c r="E22" s="18"/>
      <c r="F22" s="18"/>
      <c r="G22" s="18"/>
      <c r="H22" s="18"/>
      <c r="I22" s="321"/>
      <c r="J22" s="366"/>
      <c r="K22" s="367"/>
      <c r="L22" s="19"/>
      <c r="M22" s="20"/>
    </row>
    <row r="23" spans="1:13" x14ac:dyDescent="0.15">
      <c r="A23" s="131"/>
      <c r="B23" s="145" t="s">
        <v>46</v>
      </c>
      <c r="C23" s="22">
        <v>10788</v>
      </c>
      <c r="D23" s="22">
        <v>11015</v>
      </c>
      <c r="E23" s="22">
        <v>264251</v>
      </c>
      <c r="F23" s="22">
        <v>28516</v>
      </c>
      <c r="G23" s="22">
        <v>145</v>
      </c>
      <c r="H23" s="22">
        <f t="shared" ref="H23:H42" si="9">SUBTOTAL(9,C23:G23)</f>
        <v>314715</v>
      </c>
      <c r="I23" s="368">
        <v>0</v>
      </c>
      <c r="J23" s="369">
        <f t="shared" ref="J23:J42" si="10">SUBTOTAL(9,C23:I23)</f>
        <v>314715</v>
      </c>
      <c r="K23" s="370">
        <v>784100</v>
      </c>
      <c r="L23" s="25">
        <f t="shared" ref="L23:L43" si="11">J23-K23</f>
        <v>-469385</v>
      </c>
      <c r="M23" s="26">
        <f t="shared" si="1"/>
        <v>40.1</v>
      </c>
    </row>
    <row r="24" spans="1:13" x14ac:dyDescent="0.15">
      <c r="A24" s="131"/>
      <c r="B24" s="145" t="s">
        <v>45</v>
      </c>
      <c r="C24" s="22">
        <v>886245</v>
      </c>
      <c r="D24" s="22">
        <v>1013637</v>
      </c>
      <c r="E24" s="22">
        <v>4732400</v>
      </c>
      <c r="F24" s="22">
        <v>509590</v>
      </c>
      <c r="G24" s="22">
        <v>0</v>
      </c>
      <c r="H24" s="22">
        <f t="shared" si="9"/>
        <v>7141872</v>
      </c>
      <c r="I24" s="368">
        <v>0</v>
      </c>
      <c r="J24" s="369">
        <f t="shared" si="10"/>
        <v>7141872</v>
      </c>
      <c r="K24" s="370">
        <v>7141872</v>
      </c>
      <c r="L24" s="25">
        <f t="shared" si="11"/>
        <v>0</v>
      </c>
      <c r="M24" s="26">
        <f t="shared" si="1"/>
        <v>100</v>
      </c>
    </row>
    <row r="25" spans="1:13" x14ac:dyDescent="0.15">
      <c r="A25" s="131"/>
      <c r="B25" s="145" t="s">
        <v>44</v>
      </c>
      <c r="C25" s="22">
        <v>54815</v>
      </c>
      <c r="D25" s="22">
        <v>43791</v>
      </c>
      <c r="E25" s="22">
        <v>10805</v>
      </c>
      <c r="F25" s="22">
        <v>19187</v>
      </c>
      <c r="G25" s="22">
        <v>1202</v>
      </c>
      <c r="H25" s="22">
        <f t="shared" si="9"/>
        <v>129800</v>
      </c>
      <c r="I25" s="368">
        <v>0</v>
      </c>
      <c r="J25" s="369">
        <f t="shared" si="10"/>
        <v>129800</v>
      </c>
      <c r="K25" s="370">
        <v>123000</v>
      </c>
      <c r="L25" s="25">
        <f t="shared" si="11"/>
        <v>6800</v>
      </c>
      <c r="M25" s="26">
        <f t="shared" si="1"/>
        <v>105.5</v>
      </c>
    </row>
    <row r="26" spans="1:13" x14ac:dyDescent="0.15">
      <c r="A26" s="131"/>
      <c r="B26" s="145" t="s">
        <v>43</v>
      </c>
      <c r="C26" s="100">
        <v>0</v>
      </c>
      <c r="D26" s="100">
        <v>0</v>
      </c>
      <c r="E26" s="100">
        <v>28696</v>
      </c>
      <c r="F26" s="100">
        <v>0</v>
      </c>
      <c r="G26" s="100">
        <v>0</v>
      </c>
      <c r="H26" s="100">
        <f t="shared" si="9"/>
        <v>28696</v>
      </c>
      <c r="I26" s="368">
        <v>0</v>
      </c>
      <c r="J26" s="372">
        <f t="shared" si="10"/>
        <v>28696</v>
      </c>
      <c r="K26" s="370">
        <v>20000</v>
      </c>
      <c r="L26" s="25">
        <f t="shared" si="11"/>
        <v>8696</v>
      </c>
      <c r="M26" s="26">
        <f t="shared" si="1"/>
        <v>143.5</v>
      </c>
    </row>
    <row r="27" spans="1:13" x14ac:dyDescent="0.15">
      <c r="A27" s="149"/>
      <c r="B27" s="150" t="s">
        <v>97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f t="shared" si="9"/>
        <v>0</v>
      </c>
      <c r="I27" s="368">
        <v>237950</v>
      </c>
      <c r="J27" s="369">
        <f t="shared" si="10"/>
        <v>237950</v>
      </c>
      <c r="K27" s="370">
        <v>250000</v>
      </c>
      <c r="L27" s="25">
        <f t="shared" si="11"/>
        <v>-12050</v>
      </c>
      <c r="M27" s="26">
        <f t="shared" si="1"/>
        <v>95.2</v>
      </c>
    </row>
    <row r="28" spans="1:13" x14ac:dyDescent="0.15">
      <c r="A28" s="131"/>
      <c r="B28" s="145" t="s">
        <v>42</v>
      </c>
      <c r="C28" s="22">
        <v>45908</v>
      </c>
      <c r="D28" s="22">
        <v>49766</v>
      </c>
      <c r="E28" s="22">
        <v>685993</v>
      </c>
      <c r="F28" s="22">
        <v>43669</v>
      </c>
      <c r="G28" s="22">
        <v>0</v>
      </c>
      <c r="H28" s="22">
        <f t="shared" si="9"/>
        <v>825336</v>
      </c>
      <c r="I28" s="368">
        <v>0</v>
      </c>
      <c r="J28" s="369">
        <f t="shared" si="10"/>
        <v>825336</v>
      </c>
      <c r="K28" s="370">
        <v>880909</v>
      </c>
      <c r="L28" s="25">
        <f t="shared" si="11"/>
        <v>-55573</v>
      </c>
      <c r="M28" s="26">
        <f t="shared" si="1"/>
        <v>93.7</v>
      </c>
    </row>
    <row r="29" spans="1:13" x14ac:dyDescent="0.15">
      <c r="A29" s="131"/>
      <c r="B29" s="145" t="s">
        <v>41</v>
      </c>
      <c r="C29" s="22">
        <v>404876</v>
      </c>
      <c r="D29" s="22">
        <v>789165</v>
      </c>
      <c r="E29" s="22">
        <v>1078368</v>
      </c>
      <c r="F29" s="22">
        <v>435432</v>
      </c>
      <c r="G29" s="22">
        <v>403</v>
      </c>
      <c r="H29" s="22">
        <f t="shared" si="9"/>
        <v>2708244</v>
      </c>
      <c r="I29" s="368">
        <v>0</v>
      </c>
      <c r="J29" s="369">
        <f t="shared" si="10"/>
        <v>2708244</v>
      </c>
      <c r="K29" s="370">
        <v>2633700</v>
      </c>
      <c r="L29" s="25">
        <f t="shared" si="11"/>
        <v>74544</v>
      </c>
      <c r="M29" s="26">
        <f t="shared" si="1"/>
        <v>102.8</v>
      </c>
    </row>
    <row r="30" spans="1:13" x14ac:dyDescent="0.15">
      <c r="A30" s="131"/>
      <c r="B30" s="145" t="s">
        <v>40</v>
      </c>
      <c r="C30" s="22">
        <v>99025</v>
      </c>
      <c r="D30" s="22">
        <v>149118</v>
      </c>
      <c r="E30" s="22">
        <v>136541</v>
      </c>
      <c r="F30" s="22">
        <v>136334</v>
      </c>
      <c r="G30" s="22">
        <v>165</v>
      </c>
      <c r="H30" s="22">
        <f t="shared" si="9"/>
        <v>521183</v>
      </c>
      <c r="I30" s="368">
        <v>0</v>
      </c>
      <c r="J30" s="369">
        <f t="shared" si="10"/>
        <v>521183</v>
      </c>
      <c r="K30" s="370">
        <v>528950</v>
      </c>
      <c r="L30" s="25">
        <f t="shared" si="11"/>
        <v>-7767</v>
      </c>
      <c r="M30" s="26">
        <f t="shared" si="1"/>
        <v>98.5</v>
      </c>
    </row>
    <row r="31" spans="1:13" x14ac:dyDescent="0.15">
      <c r="A31" s="131"/>
      <c r="B31" s="145" t="s">
        <v>39</v>
      </c>
      <c r="C31" s="22">
        <v>0</v>
      </c>
      <c r="D31" s="22">
        <v>20837</v>
      </c>
      <c r="E31" s="22">
        <v>0</v>
      </c>
      <c r="F31" s="22">
        <v>0</v>
      </c>
      <c r="G31" s="22">
        <v>0</v>
      </c>
      <c r="H31" s="22">
        <f t="shared" si="9"/>
        <v>20837</v>
      </c>
      <c r="I31" s="368">
        <v>0</v>
      </c>
      <c r="J31" s="369">
        <f t="shared" si="10"/>
        <v>20837</v>
      </c>
      <c r="K31" s="370">
        <v>139000</v>
      </c>
      <c r="L31" s="25">
        <f t="shared" si="11"/>
        <v>-118163</v>
      </c>
      <c r="M31" s="26">
        <f t="shared" si="1"/>
        <v>15</v>
      </c>
    </row>
    <row r="32" spans="1:13" x14ac:dyDescent="0.15">
      <c r="A32" s="131"/>
      <c r="B32" s="145" t="s">
        <v>38</v>
      </c>
      <c r="C32" s="22">
        <v>68394</v>
      </c>
      <c r="D32" s="22">
        <v>56016</v>
      </c>
      <c r="E32" s="22">
        <v>386808</v>
      </c>
      <c r="F32" s="22">
        <v>39325</v>
      </c>
      <c r="G32" s="22">
        <v>0</v>
      </c>
      <c r="H32" s="22">
        <f t="shared" si="9"/>
        <v>550543</v>
      </c>
      <c r="I32" s="368">
        <v>0</v>
      </c>
      <c r="J32" s="369">
        <f t="shared" si="10"/>
        <v>550543</v>
      </c>
      <c r="K32" s="370">
        <v>429928</v>
      </c>
      <c r="L32" s="25">
        <f t="shared" si="11"/>
        <v>120615</v>
      </c>
      <c r="M32" s="26">
        <f t="shared" si="1"/>
        <v>128.1</v>
      </c>
    </row>
    <row r="33" spans="1:14" x14ac:dyDescent="0.15">
      <c r="A33" s="131"/>
      <c r="B33" s="145" t="s">
        <v>37</v>
      </c>
      <c r="C33" s="100">
        <v>48032</v>
      </c>
      <c r="D33" s="100">
        <v>28059</v>
      </c>
      <c r="E33" s="100">
        <v>11422</v>
      </c>
      <c r="F33" s="100">
        <v>18667</v>
      </c>
      <c r="G33" s="100">
        <v>6170</v>
      </c>
      <c r="H33" s="100">
        <f t="shared" si="9"/>
        <v>112350</v>
      </c>
      <c r="I33" s="368">
        <v>0</v>
      </c>
      <c r="J33" s="372">
        <f t="shared" si="10"/>
        <v>112350</v>
      </c>
      <c r="K33" s="370">
        <v>300380</v>
      </c>
      <c r="L33" s="25">
        <f t="shared" si="11"/>
        <v>-188030</v>
      </c>
      <c r="M33" s="26">
        <f t="shared" si="1"/>
        <v>37.4</v>
      </c>
    </row>
    <row r="34" spans="1:14" x14ac:dyDescent="0.15">
      <c r="A34" s="131"/>
      <c r="B34" s="145" t="s">
        <v>36</v>
      </c>
      <c r="C34" s="22">
        <v>0</v>
      </c>
      <c r="D34" s="22">
        <v>0</v>
      </c>
      <c r="E34" s="22">
        <v>0</v>
      </c>
      <c r="F34" s="22">
        <v>32484</v>
      </c>
      <c r="G34" s="22">
        <v>0</v>
      </c>
      <c r="H34" s="22">
        <f t="shared" si="9"/>
        <v>32484</v>
      </c>
      <c r="I34" s="368">
        <v>0</v>
      </c>
      <c r="J34" s="369">
        <f t="shared" si="10"/>
        <v>32484</v>
      </c>
      <c r="K34" s="370">
        <v>83000</v>
      </c>
      <c r="L34" s="25">
        <f t="shared" si="11"/>
        <v>-50516</v>
      </c>
      <c r="M34" s="26">
        <f t="shared" si="1"/>
        <v>39.1</v>
      </c>
    </row>
    <row r="35" spans="1:14" x14ac:dyDescent="0.15">
      <c r="A35" s="131"/>
      <c r="B35" s="145" t="s">
        <v>98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f t="shared" si="9"/>
        <v>0</v>
      </c>
      <c r="I35" s="368">
        <v>0</v>
      </c>
      <c r="J35" s="369">
        <f t="shared" si="10"/>
        <v>0</v>
      </c>
      <c r="K35" s="370">
        <v>0</v>
      </c>
      <c r="L35" s="25">
        <f t="shared" si="11"/>
        <v>0</v>
      </c>
      <c r="M35" s="26">
        <f t="shared" si="1"/>
        <v>0</v>
      </c>
    </row>
    <row r="36" spans="1:14" x14ac:dyDescent="0.15">
      <c r="A36" s="131"/>
      <c r="B36" s="145" t="s">
        <v>99</v>
      </c>
      <c r="C36" s="100">
        <v>0</v>
      </c>
      <c r="D36" s="100">
        <v>0</v>
      </c>
      <c r="E36" s="100">
        <v>0</v>
      </c>
      <c r="F36" s="100">
        <v>0</v>
      </c>
      <c r="G36" s="100">
        <v>0</v>
      </c>
      <c r="H36" s="100">
        <f t="shared" si="9"/>
        <v>0</v>
      </c>
      <c r="I36" s="368">
        <v>0</v>
      </c>
      <c r="J36" s="372">
        <f t="shared" si="10"/>
        <v>0</v>
      </c>
      <c r="K36" s="370">
        <v>0</v>
      </c>
      <c r="L36" s="25">
        <f t="shared" si="11"/>
        <v>0</v>
      </c>
      <c r="M36" s="26">
        <f t="shared" si="1"/>
        <v>0</v>
      </c>
    </row>
    <row r="37" spans="1:14" x14ac:dyDescent="0.15">
      <c r="A37" s="131"/>
      <c r="B37" s="145" t="s">
        <v>35</v>
      </c>
      <c r="C37" s="22">
        <v>0</v>
      </c>
      <c r="D37" s="22">
        <v>0</v>
      </c>
      <c r="E37" s="22">
        <v>904149</v>
      </c>
      <c r="F37" s="22">
        <v>0</v>
      </c>
      <c r="G37" s="22">
        <v>0</v>
      </c>
      <c r="H37" s="22">
        <f t="shared" si="9"/>
        <v>904149</v>
      </c>
      <c r="I37" s="368">
        <v>0</v>
      </c>
      <c r="J37" s="369">
        <f t="shared" si="10"/>
        <v>904149</v>
      </c>
      <c r="K37" s="370">
        <v>2612000</v>
      </c>
      <c r="L37" s="25">
        <f t="shared" si="11"/>
        <v>-1707851</v>
      </c>
      <c r="M37" s="26">
        <f t="shared" si="1"/>
        <v>34.6</v>
      </c>
    </row>
    <row r="38" spans="1:14" x14ac:dyDescent="0.15">
      <c r="A38" s="131"/>
      <c r="B38" s="145" t="s">
        <v>34</v>
      </c>
      <c r="C38" s="22">
        <v>0</v>
      </c>
      <c r="D38" s="22">
        <v>50000</v>
      </c>
      <c r="E38" s="22">
        <v>239000</v>
      </c>
      <c r="F38" s="22">
        <v>0</v>
      </c>
      <c r="G38" s="22">
        <v>0</v>
      </c>
      <c r="H38" s="22">
        <f t="shared" si="9"/>
        <v>289000</v>
      </c>
      <c r="I38" s="368">
        <v>0</v>
      </c>
      <c r="J38" s="369">
        <f t="shared" si="10"/>
        <v>289000</v>
      </c>
      <c r="K38" s="370">
        <v>292000</v>
      </c>
      <c r="L38" s="25">
        <f t="shared" si="11"/>
        <v>-3000</v>
      </c>
      <c r="M38" s="26">
        <f t="shared" si="1"/>
        <v>99</v>
      </c>
    </row>
    <row r="39" spans="1:14" x14ac:dyDescent="0.15">
      <c r="A39" s="131"/>
      <c r="B39" s="146" t="s">
        <v>33</v>
      </c>
      <c r="C39" s="100">
        <v>11782</v>
      </c>
      <c r="D39" s="100">
        <v>9412</v>
      </c>
      <c r="E39" s="100">
        <v>2324</v>
      </c>
      <c r="F39" s="100">
        <v>446124</v>
      </c>
      <c r="G39" s="100">
        <v>258</v>
      </c>
      <c r="H39" s="100">
        <f t="shared" si="9"/>
        <v>469900</v>
      </c>
      <c r="I39" s="368">
        <v>0</v>
      </c>
      <c r="J39" s="372">
        <f t="shared" si="10"/>
        <v>469900</v>
      </c>
      <c r="K39" s="373">
        <v>693935</v>
      </c>
      <c r="L39" s="103">
        <f t="shared" si="11"/>
        <v>-224035</v>
      </c>
      <c r="M39" s="104">
        <f t="shared" si="1"/>
        <v>67.7</v>
      </c>
    </row>
    <row r="40" spans="1:14" x14ac:dyDescent="0.15">
      <c r="A40" s="131"/>
      <c r="B40" s="146" t="s">
        <v>254</v>
      </c>
      <c r="C40" s="100">
        <v>0</v>
      </c>
      <c r="D40" s="100">
        <v>0</v>
      </c>
      <c r="E40" s="100">
        <v>0</v>
      </c>
      <c r="F40" s="100">
        <v>0</v>
      </c>
      <c r="G40" s="100">
        <v>0</v>
      </c>
      <c r="H40" s="100">
        <f t="shared" si="9"/>
        <v>0</v>
      </c>
      <c r="I40" s="368">
        <v>0</v>
      </c>
      <c r="J40" s="372">
        <f t="shared" si="10"/>
        <v>0</v>
      </c>
      <c r="K40" s="373">
        <v>30000</v>
      </c>
      <c r="L40" s="103">
        <f t="shared" si="11"/>
        <v>-30000</v>
      </c>
      <c r="M40" s="104">
        <f t="shared" si="1"/>
        <v>0</v>
      </c>
    </row>
    <row r="41" spans="1:14" x14ac:dyDescent="0.15">
      <c r="A41" s="131"/>
      <c r="B41" s="146" t="s">
        <v>32</v>
      </c>
      <c r="C41" s="100">
        <v>41891</v>
      </c>
      <c r="D41" s="100">
        <v>33467</v>
      </c>
      <c r="E41" s="100">
        <v>8259</v>
      </c>
      <c r="F41" s="100">
        <v>14664</v>
      </c>
      <c r="G41" s="100">
        <v>919</v>
      </c>
      <c r="H41" s="100">
        <f t="shared" si="9"/>
        <v>99200</v>
      </c>
      <c r="I41" s="368">
        <v>0</v>
      </c>
      <c r="J41" s="372">
        <f t="shared" si="10"/>
        <v>99200</v>
      </c>
      <c r="K41" s="373">
        <v>99200</v>
      </c>
      <c r="L41" s="103">
        <f t="shared" si="11"/>
        <v>0</v>
      </c>
      <c r="M41" s="104">
        <f t="shared" si="1"/>
        <v>100</v>
      </c>
    </row>
    <row r="42" spans="1:14" x14ac:dyDescent="0.15">
      <c r="A42" s="131"/>
      <c r="B42" s="146" t="s">
        <v>31</v>
      </c>
      <c r="C42" s="100">
        <v>23357</v>
      </c>
      <c r="D42" s="100">
        <v>0</v>
      </c>
      <c r="E42" s="100">
        <v>236570</v>
      </c>
      <c r="F42" s="100">
        <v>13431</v>
      </c>
      <c r="G42" s="100">
        <v>0</v>
      </c>
      <c r="H42" s="100">
        <f t="shared" si="9"/>
        <v>273358</v>
      </c>
      <c r="I42" s="368">
        <v>0</v>
      </c>
      <c r="J42" s="372">
        <f t="shared" si="10"/>
        <v>273358</v>
      </c>
      <c r="K42" s="373">
        <v>271787</v>
      </c>
      <c r="L42" s="103">
        <f t="shared" si="11"/>
        <v>1571</v>
      </c>
      <c r="M42" s="104">
        <f t="shared" si="1"/>
        <v>100.6</v>
      </c>
    </row>
    <row r="43" spans="1:14" x14ac:dyDescent="0.15">
      <c r="A43" s="131"/>
      <c r="B43" s="138" t="s">
        <v>30</v>
      </c>
      <c r="C43" s="139">
        <f t="shared" ref="C43:K43" si="12">SUM(C23:C42)</f>
        <v>1695113</v>
      </c>
      <c r="D43" s="139">
        <f t="shared" si="12"/>
        <v>2254283</v>
      </c>
      <c r="E43" s="139">
        <f t="shared" si="12"/>
        <v>8725586</v>
      </c>
      <c r="F43" s="139">
        <f t="shared" si="12"/>
        <v>1737423</v>
      </c>
      <c r="G43" s="139">
        <f t="shared" si="12"/>
        <v>9262</v>
      </c>
      <c r="H43" s="139">
        <f t="shared" si="12"/>
        <v>14421667</v>
      </c>
      <c r="I43" s="363">
        <f t="shared" si="12"/>
        <v>237950</v>
      </c>
      <c r="J43" s="364">
        <f t="shared" si="12"/>
        <v>14659617</v>
      </c>
      <c r="K43" s="365">
        <f t="shared" si="12"/>
        <v>17313761</v>
      </c>
      <c r="L43" s="142">
        <f t="shared" si="11"/>
        <v>-2654144</v>
      </c>
      <c r="M43" s="143">
        <f t="shared" si="1"/>
        <v>84.7</v>
      </c>
    </row>
    <row r="44" spans="1:14" ht="14.25" thickBot="1" x14ac:dyDescent="0.2">
      <c r="A44" s="131"/>
      <c r="B44" s="151"/>
      <c r="C44" s="34"/>
      <c r="D44" s="34"/>
      <c r="E44" s="34"/>
      <c r="F44" s="34"/>
      <c r="G44" s="34"/>
      <c r="H44" s="34"/>
      <c r="I44" s="323"/>
      <c r="J44" s="374"/>
      <c r="K44" s="375"/>
      <c r="L44" s="37"/>
      <c r="M44" s="38"/>
    </row>
    <row r="45" spans="1:14" ht="15" thickTop="1" thickBot="1" x14ac:dyDescent="0.2">
      <c r="A45" s="131"/>
      <c r="B45" s="152" t="s">
        <v>4</v>
      </c>
      <c r="C45" s="153">
        <f t="shared" ref="C45:K45" si="13">C11+C18+C21+C43</f>
        <v>64437272</v>
      </c>
      <c r="D45" s="153">
        <f t="shared" si="13"/>
        <v>49312434</v>
      </c>
      <c r="E45" s="153">
        <f t="shared" si="13"/>
        <v>22621341</v>
      </c>
      <c r="F45" s="153">
        <f t="shared" si="13"/>
        <v>26064950</v>
      </c>
      <c r="G45" s="153">
        <f t="shared" si="13"/>
        <v>1062623</v>
      </c>
      <c r="H45" s="153">
        <f t="shared" si="13"/>
        <v>163498620</v>
      </c>
      <c r="I45" s="376">
        <f t="shared" si="13"/>
        <v>3572807</v>
      </c>
      <c r="J45" s="377">
        <f t="shared" si="13"/>
        <v>167071427</v>
      </c>
      <c r="K45" s="378">
        <f t="shared" si="13"/>
        <v>173032278</v>
      </c>
      <c r="L45" s="156">
        <f>J45-K45</f>
        <v>-5960851</v>
      </c>
      <c r="M45" s="157">
        <f t="shared" si="1"/>
        <v>96.6</v>
      </c>
    </row>
    <row r="46" spans="1:14" x14ac:dyDescent="0.15">
      <c r="C46" s="8"/>
      <c r="D46" s="8"/>
      <c r="E46" s="8"/>
      <c r="F46" s="8"/>
      <c r="G46" s="8"/>
      <c r="H46" s="8"/>
      <c r="I46" s="8"/>
      <c r="J46" s="8"/>
    </row>
    <row r="47" spans="1:14" x14ac:dyDescent="0.15">
      <c r="C47" s="8"/>
      <c r="D47" s="8"/>
      <c r="E47" s="8"/>
      <c r="F47" s="8"/>
      <c r="G47" s="8"/>
      <c r="H47" s="8"/>
      <c r="I47" s="8"/>
      <c r="J47" s="8"/>
    </row>
    <row r="48" spans="1:14" s="7" customFormat="1" x14ac:dyDescent="0.15">
      <c r="A48" s="4"/>
      <c r="C48" s="8"/>
      <c r="D48" s="8"/>
      <c r="E48" s="8"/>
      <c r="F48" s="8"/>
      <c r="G48" s="8"/>
      <c r="H48" s="8"/>
      <c r="I48" s="8"/>
      <c r="J48" s="8"/>
      <c r="M48" s="10"/>
      <c r="N48" s="129"/>
    </row>
    <row r="49" spans="1:14" s="7" customFormat="1" x14ac:dyDescent="0.15">
      <c r="A49" s="4"/>
      <c r="C49" s="8"/>
      <c r="D49" s="8"/>
      <c r="E49" s="8"/>
      <c r="F49" s="8"/>
      <c r="G49" s="8"/>
      <c r="H49" s="8"/>
      <c r="I49" s="8"/>
      <c r="J49" s="8"/>
      <c r="M49" s="10"/>
      <c r="N49" s="129"/>
    </row>
  </sheetData>
  <mergeCells count="8">
    <mergeCell ref="B7:B9"/>
    <mergeCell ref="C7:J7"/>
    <mergeCell ref="K7:K9"/>
    <mergeCell ref="L7:L9"/>
    <mergeCell ref="M7:M9"/>
    <mergeCell ref="C8:H8"/>
    <mergeCell ref="I8:I9"/>
    <mergeCell ref="J8:J9"/>
  </mergeCells>
  <phoneticPr fontId="1"/>
  <pageMargins left="0.47244094488188981" right="0.31496062992125984" top="0.78740157480314965" bottom="0.59055118110236227" header="0.31496062992125984" footer="0.31496062992125984"/>
  <pageSetup paperSize="9" scale="6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35662-269E-47C3-9446-C8F91E6D8E09}">
  <sheetPr>
    <pageSetUpPr fitToPage="1"/>
  </sheetPr>
  <dimension ref="A1:O30"/>
  <sheetViews>
    <sheetView showGridLines="0" zoomScale="75" zoomScaleNormal="75" workbookViewId="0">
      <selection activeCell="B6" sqref="B6"/>
    </sheetView>
  </sheetViews>
  <sheetFormatPr defaultColWidth="9" defaultRowHeight="13.5" x14ac:dyDescent="0.15"/>
  <cols>
    <col min="1" max="1" width="2.75" style="4" customWidth="1"/>
    <col min="2" max="2" width="21.125" style="7" customWidth="1"/>
    <col min="3" max="7" width="11.375" style="8" customWidth="1"/>
    <col min="8" max="8" width="12.375" style="8" customWidth="1"/>
    <col min="9" max="9" width="11.375" style="8" customWidth="1"/>
    <col min="10" max="10" width="13.25" style="8" bestFit="1" customWidth="1"/>
    <col min="11" max="11" width="11.375" style="8" customWidth="1"/>
    <col min="12" max="13" width="11.75" style="8" customWidth="1"/>
    <col min="14" max="14" width="11.5" style="8" customWidth="1"/>
    <col min="15" max="15" width="7.5" style="10" customWidth="1"/>
    <col min="16" max="17" width="9" style="7" customWidth="1"/>
    <col min="18" max="18" width="10.625" style="7" bestFit="1" customWidth="1"/>
    <col min="19" max="237" width="9" style="7" customWidth="1"/>
    <col min="238" max="238" width="5" style="7" bestFit="1" customWidth="1"/>
    <col min="239" max="239" width="2.75" style="7" customWidth="1"/>
    <col min="240" max="240" width="21.125" style="7" customWidth="1"/>
    <col min="241" max="247" width="11.375" style="7" customWidth="1"/>
    <col min="248" max="249" width="11.75" style="7" customWidth="1"/>
    <col min="250" max="250" width="11.5" style="7" customWidth="1"/>
    <col min="251" max="251" width="7.5" style="7" customWidth="1"/>
    <col min="252" max="252" width="3.625" style="7" customWidth="1"/>
    <col min="253" max="253" width="5.75" style="7" bestFit="1" customWidth="1"/>
    <col min="254" max="16384" width="9" style="7"/>
  </cols>
  <sheetData>
    <row r="1" spans="1:15" s="4" customFormat="1" x14ac:dyDescent="0.15">
      <c r="A1" s="1"/>
      <c r="B1" s="1" t="s">
        <v>255</v>
      </c>
      <c r="C1" s="2"/>
      <c r="D1" s="2"/>
      <c r="E1" s="2"/>
      <c r="F1" s="2"/>
      <c r="G1" s="2"/>
      <c r="H1" s="2"/>
      <c r="I1" s="2"/>
      <c r="J1" s="2"/>
      <c r="K1" s="2"/>
      <c r="L1" s="2"/>
      <c r="N1" s="2"/>
      <c r="O1" s="3" t="s">
        <v>103</v>
      </c>
    </row>
    <row r="2" spans="1:15" s="4" customFormat="1" x14ac:dyDescent="0.15">
      <c r="B2" s="1" t="s">
        <v>256</v>
      </c>
      <c r="C2" s="2"/>
      <c r="D2" s="2"/>
      <c r="E2" s="2"/>
      <c r="F2" s="2"/>
      <c r="G2" s="2"/>
      <c r="H2" s="2"/>
      <c r="I2" s="2"/>
      <c r="J2" s="2"/>
      <c r="K2" s="2"/>
      <c r="L2" s="2"/>
      <c r="N2" s="2"/>
    </row>
    <row r="3" spans="1:15" s="4" customFormat="1" x14ac:dyDescent="0.15">
      <c r="C3" s="2"/>
      <c r="D3" s="2"/>
      <c r="E3" s="2"/>
      <c r="F3" s="2"/>
      <c r="G3" s="2"/>
      <c r="H3" s="2"/>
      <c r="I3" s="2"/>
      <c r="J3" s="2"/>
      <c r="K3" s="2"/>
      <c r="L3" s="2"/>
      <c r="N3" s="5"/>
      <c r="O3" s="6" t="s">
        <v>258</v>
      </c>
    </row>
    <row r="4" spans="1:15" s="4" customFormat="1" x14ac:dyDescent="0.15">
      <c r="C4" s="2"/>
      <c r="D4" s="2"/>
      <c r="E4" s="2"/>
      <c r="F4" s="2"/>
      <c r="G4" s="2"/>
      <c r="H4" s="2"/>
      <c r="I4" s="2"/>
      <c r="J4" s="2"/>
      <c r="K4" s="2"/>
      <c r="L4" s="2"/>
      <c r="N4" s="2"/>
      <c r="O4" s="3" t="s">
        <v>104</v>
      </c>
    </row>
    <row r="5" spans="1:15" x14ac:dyDescent="0.15">
      <c r="L5" s="9"/>
    </row>
    <row r="6" spans="1:15" ht="14.25" thickBot="1" x14ac:dyDescent="0.2"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1:15" ht="14.25" thickBot="1" x14ac:dyDescent="0.2">
      <c r="B7" s="381" t="s">
        <v>59</v>
      </c>
      <c r="C7" s="385"/>
      <c r="D7" s="385"/>
      <c r="E7" s="385"/>
      <c r="F7" s="385"/>
      <c r="G7" s="385"/>
      <c r="H7" s="385"/>
      <c r="I7" s="385"/>
      <c r="J7" s="385"/>
      <c r="K7" s="385"/>
      <c r="L7" s="386"/>
      <c r="M7" s="387" t="s">
        <v>61</v>
      </c>
      <c r="N7" s="390" t="s">
        <v>62</v>
      </c>
      <c r="O7" s="393" t="s">
        <v>63</v>
      </c>
    </row>
    <row r="8" spans="1:15" ht="21" customHeight="1" x14ac:dyDescent="0.15">
      <c r="B8" s="382"/>
      <c r="C8" s="446" t="s">
        <v>243</v>
      </c>
      <c r="D8" s="447"/>
      <c r="E8" s="447"/>
      <c r="F8" s="447"/>
      <c r="G8" s="399"/>
      <c r="H8" s="399"/>
      <c r="I8" s="448" t="s">
        <v>244</v>
      </c>
      <c r="J8" s="450" t="s">
        <v>66</v>
      </c>
      <c r="K8" s="452" t="s">
        <v>245</v>
      </c>
      <c r="L8" s="403" t="s">
        <v>66</v>
      </c>
      <c r="M8" s="388"/>
      <c r="N8" s="391"/>
      <c r="O8" s="394"/>
    </row>
    <row r="9" spans="1:15" s="14" customFormat="1" ht="21" customHeight="1" thickBot="1" x14ac:dyDescent="0.2">
      <c r="A9" s="4"/>
      <c r="B9" s="383"/>
      <c r="C9" s="12" t="s">
        <v>246</v>
      </c>
      <c r="D9" s="12" t="s">
        <v>247</v>
      </c>
      <c r="E9" s="12" t="s">
        <v>248</v>
      </c>
      <c r="F9" s="12" t="s">
        <v>249</v>
      </c>
      <c r="G9" s="379" t="s">
        <v>250</v>
      </c>
      <c r="H9" s="320" t="s">
        <v>251</v>
      </c>
      <c r="I9" s="449"/>
      <c r="J9" s="451"/>
      <c r="K9" s="449"/>
      <c r="L9" s="404"/>
      <c r="M9" s="389"/>
      <c r="N9" s="392"/>
      <c r="O9" s="395"/>
    </row>
    <row r="10" spans="1:15" x14ac:dyDescent="0.15">
      <c r="B10" s="15" t="s">
        <v>1</v>
      </c>
      <c r="C10" s="18">
        <v>231808749</v>
      </c>
      <c r="D10" s="18">
        <v>174371930</v>
      </c>
      <c r="E10" s="18">
        <v>76559440</v>
      </c>
      <c r="F10" s="18">
        <v>79470892</v>
      </c>
      <c r="G10" s="18">
        <v>0</v>
      </c>
      <c r="H10" s="18">
        <f>SUBTOTAL(9,C10:G10)</f>
        <v>562211011</v>
      </c>
      <c r="I10" s="321">
        <v>0</v>
      </c>
      <c r="J10" s="322">
        <f>SUBTOTAL(9,B10:I10)</f>
        <v>562211011</v>
      </c>
      <c r="K10" s="16">
        <v>10853463</v>
      </c>
      <c r="L10" s="17">
        <f>SUBTOTAL(9,C10:K10)</f>
        <v>573064474</v>
      </c>
      <c r="M10" s="18">
        <v>588057630</v>
      </c>
      <c r="N10" s="19">
        <f>L10-M10</f>
        <v>-14993156</v>
      </c>
      <c r="O10" s="20">
        <f>IF(M10=0,0,ROUND(L10/M10%,1))</f>
        <v>97.5</v>
      </c>
    </row>
    <row r="11" spans="1:15" x14ac:dyDescent="0.15">
      <c r="B11" s="33" t="s">
        <v>252</v>
      </c>
      <c r="C11" s="34">
        <v>0</v>
      </c>
      <c r="D11" s="34">
        <v>0</v>
      </c>
      <c r="E11" s="34">
        <v>0</v>
      </c>
      <c r="F11" s="34">
        <v>0</v>
      </c>
      <c r="G11" s="34">
        <v>0</v>
      </c>
      <c r="H11" s="34">
        <f>SUBTOTAL(9,C11:G11)</f>
        <v>0</v>
      </c>
      <c r="I11" s="323">
        <v>0</v>
      </c>
      <c r="J11" s="324">
        <v>210000</v>
      </c>
      <c r="K11" s="35">
        <v>0</v>
      </c>
      <c r="L11" s="36">
        <f>SUBTOTAL(9,C11:K11)</f>
        <v>210000</v>
      </c>
      <c r="M11" s="34">
        <v>210000</v>
      </c>
      <c r="N11" s="37">
        <f>L11-M11</f>
        <v>0</v>
      </c>
      <c r="O11" s="38">
        <f>IF(M11=0,0,ROUND(L11/M11%,1))</f>
        <v>100</v>
      </c>
    </row>
    <row r="12" spans="1:15" x14ac:dyDescent="0.15">
      <c r="B12" s="27" t="s">
        <v>2</v>
      </c>
      <c r="C12" s="28">
        <f>SUM(C10:C11)</f>
        <v>231808749</v>
      </c>
      <c r="D12" s="28">
        <f t="shared" ref="D12:K12" si="0">SUM(D10:D11)</f>
        <v>174371930</v>
      </c>
      <c r="E12" s="28">
        <f t="shared" si="0"/>
        <v>76559440</v>
      </c>
      <c r="F12" s="28">
        <f t="shared" si="0"/>
        <v>79470892</v>
      </c>
      <c r="G12" s="28"/>
      <c r="H12" s="28">
        <f>SUM(H10:H11)</f>
        <v>562211011</v>
      </c>
      <c r="I12" s="325">
        <f t="shared" si="0"/>
        <v>0</v>
      </c>
      <c r="J12" s="326">
        <f t="shared" si="0"/>
        <v>562421011</v>
      </c>
      <c r="K12" s="29">
        <f t="shared" si="0"/>
        <v>10853463</v>
      </c>
      <c r="L12" s="30">
        <f>SUM(L10:L11)</f>
        <v>573274474</v>
      </c>
      <c r="M12" s="28">
        <f t="shared" ref="M12:N12" si="1">SUM(M10:M11)</f>
        <v>588267630</v>
      </c>
      <c r="N12" s="31">
        <f t="shared" si="1"/>
        <v>-14993156</v>
      </c>
      <c r="O12" s="32">
        <f>IF(M12=0,0,ROUND(L12/M12%,1))</f>
        <v>97.5</v>
      </c>
    </row>
    <row r="13" spans="1:15" x14ac:dyDescent="0.15">
      <c r="B13" s="33"/>
      <c r="C13" s="34"/>
      <c r="D13" s="34"/>
      <c r="E13" s="34"/>
      <c r="F13" s="34"/>
      <c r="G13" s="34"/>
      <c r="H13" s="34"/>
      <c r="I13" s="323"/>
      <c r="J13" s="324"/>
      <c r="K13" s="35"/>
      <c r="L13" s="36"/>
      <c r="M13" s="34"/>
      <c r="N13" s="37"/>
      <c r="O13" s="38"/>
    </row>
    <row r="14" spans="1:15" x14ac:dyDescent="0.15">
      <c r="B14" s="39" t="s">
        <v>73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f t="shared" ref="H14:H21" si="2">SUBTOTAL(9,C14:G14)</f>
        <v>0</v>
      </c>
      <c r="I14" s="327">
        <v>0</v>
      </c>
      <c r="J14" s="328">
        <f t="shared" ref="J14:J21" si="3">SUBTOTAL(9,B14:I14)</f>
        <v>0</v>
      </c>
      <c r="K14" s="41">
        <v>66352</v>
      </c>
      <c r="L14" s="42">
        <f t="shared" ref="L14:L21" si="4">SUBTOTAL(9,C14:K14)</f>
        <v>66352</v>
      </c>
      <c r="M14" s="40">
        <v>66352</v>
      </c>
      <c r="N14" s="43">
        <f t="shared" ref="N14:N25" si="5">L14-M14</f>
        <v>0</v>
      </c>
      <c r="O14" s="44">
        <f t="shared" ref="O14:O25" si="6">IF(M14=0,0,ROUND(L14/M14%,1))</f>
        <v>100</v>
      </c>
    </row>
    <row r="15" spans="1:15" x14ac:dyDescent="0.15">
      <c r="B15" s="39" t="s">
        <v>74</v>
      </c>
      <c r="C15" s="40">
        <v>1442887</v>
      </c>
      <c r="D15" s="40">
        <v>1753822</v>
      </c>
      <c r="E15" s="40">
        <v>14400983</v>
      </c>
      <c r="F15" s="40">
        <v>2033273</v>
      </c>
      <c r="G15" s="40">
        <v>0</v>
      </c>
      <c r="H15" s="40">
        <f t="shared" si="2"/>
        <v>19630965</v>
      </c>
      <c r="I15" s="327">
        <v>691100</v>
      </c>
      <c r="J15" s="328">
        <f t="shared" si="3"/>
        <v>20322065</v>
      </c>
      <c r="K15" s="41">
        <v>0</v>
      </c>
      <c r="L15" s="42">
        <f t="shared" si="4"/>
        <v>20322065</v>
      </c>
      <c r="M15" s="40">
        <v>19630265</v>
      </c>
      <c r="N15" s="43">
        <f t="shared" si="5"/>
        <v>691800</v>
      </c>
      <c r="O15" s="44">
        <f t="shared" si="6"/>
        <v>103.5</v>
      </c>
    </row>
    <row r="16" spans="1:15" x14ac:dyDescent="0.15">
      <c r="B16" s="45" t="s">
        <v>3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f t="shared" si="2"/>
        <v>0</v>
      </c>
      <c r="I16" s="327">
        <v>0</v>
      </c>
      <c r="J16" s="328">
        <f t="shared" si="3"/>
        <v>0</v>
      </c>
      <c r="K16" s="41">
        <v>9673509</v>
      </c>
      <c r="L16" s="42">
        <f t="shared" si="4"/>
        <v>9673509</v>
      </c>
      <c r="M16" s="40">
        <v>14072036</v>
      </c>
      <c r="N16" s="43">
        <f t="shared" si="5"/>
        <v>-4398527</v>
      </c>
      <c r="O16" s="44">
        <f t="shared" si="6"/>
        <v>68.7</v>
      </c>
    </row>
    <row r="17" spans="2:15" x14ac:dyDescent="0.15">
      <c r="B17" s="39" t="s">
        <v>75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f t="shared" si="2"/>
        <v>0</v>
      </c>
      <c r="I17" s="327">
        <v>0</v>
      </c>
      <c r="J17" s="328">
        <f t="shared" si="3"/>
        <v>0</v>
      </c>
      <c r="K17" s="41">
        <v>0</v>
      </c>
      <c r="L17" s="42">
        <f t="shared" si="4"/>
        <v>0</v>
      </c>
      <c r="M17" s="40">
        <v>0</v>
      </c>
      <c r="N17" s="43">
        <f t="shared" si="5"/>
        <v>0</v>
      </c>
      <c r="O17" s="44">
        <f t="shared" si="6"/>
        <v>0</v>
      </c>
    </row>
    <row r="18" spans="2:15" x14ac:dyDescent="0.15">
      <c r="B18" s="46" t="s">
        <v>76</v>
      </c>
      <c r="C18" s="47">
        <v>0</v>
      </c>
      <c r="D18" s="47">
        <v>1188556</v>
      </c>
      <c r="E18" s="47">
        <v>0</v>
      </c>
      <c r="F18" s="47">
        <v>849250</v>
      </c>
      <c r="G18" s="47">
        <v>0</v>
      </c>
      <c r="H18" s="47">
        <f t="shared" si="2"/>
        <v>2037806</v>
      </c>
      <c r="I18" s="329">
        <v>0</v>
      </c>
      <c r="J18" s="330">
        <f t="shared" si="3"/>
        <v>2037806</v>
      </c>
      <c r="K18" s="48">
        <v>0</v>
      </c>
      <c r="L18" s="49">
        <f t="shared" si="4"/>
        <v>2037806</v>
      </c>
      <c r="M18" s="47">
        <v>1579156</v>
      </c>
      <c r="N18" s="50">
        <f t="shared" si="5"/>
        <v>458650</v>
      </c>
      <c r="O18" s="51">
        <f t="shared" si="6"/>
        <v>129</v>
      </c>
    </row>
    <row r="19" spans="2:15" x14ac:dyDescent="0.15">
      <c r="B19" s="52" t="s">
        <v>77</v>
      </c>
      <c r="C19" s="53">
        <v>145654850</v>
      </c>
      <c r="D19" s="53">
        <v>114506713</v>
      </c>
      <c r="E19" s="53">
        <v>29188680</v>
      </c>
      <c r="F19" s="53">
        <v>51136009</v>
      </c>
      <c r="G19" s="53">
        <v>2960820</v>
      </c>
      <c r="H19" s="53">
        <f t="shared" si="2"/>
        <v>343447072</v>
      </c>
      <c r="I19" s="331">
        <v>9921199</v>
      </c>
      <c r="J19" s="332">
        <f t="shared" si="3"/>
        <v>353368271</v>
      </c>
      <c r="K19" s="54">
        <v>0</v>
      </c>
      <c r="L19" s="55">
        <f t="shared" si="4"/>
        <v>353368271</v>
      </c>
      <c r="M19" s="53">
        <v>351973921</v>
      </c>
      <c r="N19" s="56">
        <f t="shared" si="5"/>
        <v>1394350</v>
      </c>
      <c r="O19" s="57">
        <f t="shared" si="6"/>
        <v>100.4</v>
      </c>
    </row>
    <row r="20" spans="2:15" x14ac:dyDescent="0.15">
      <c r="B20" s="52" t="s">
        <v>78</v>
      </c>
      <c r="C20" s="53">
        <v>41411779</v>
      </c>
      <c r="D20" s="53">
        <v>25280185</v>
      </c>
      <c r="E20" s="53">
        <v>12115565</v>
      </c>
      <c r="F20" s="53">
        <v>19500120</v>
      </c>
      <c r="G20" s="53">
        <v>0</v>
      </c>
      <c r="H20" s="53">
        <f t="shared" si="2"/>
        <v>98307649</v>
      </c>
      <c r="I20" s="331">
        <v>0</v>
      </c>
      <c r="J20" s="332">
        <f t="shared" si="3"/>
        <v>98307649</v>
      </c>
      <c r="K20" s="54">
        <v>0</v>
      </c>
      <c r="L20" s="55">
        <f t="shared" si="4"/>
        <v>98307649</v>
      </c>
      <c r="M20" s="53">
        <v>107302516</v>
      </c>
      <c r="N20" s="56">
        <f t="shared" si="5"/>
        <v>-8994867</v>
      </c>
      <c r="O20" s="57">
        <f t="shared" si="6"/>
        <v>91.6</v>
      </c>
    </row>
    <row r="21" spans="2:15" x14ac:dyDescent="0.15">
      <c r="B21" s="58" t="s">
        <v>79</v>
      </c>
      <c r="C21" s="59">
        <v>4927106</v>
      </c>
      <c r="D21" s="59">
        <v>7474155</v>
      </c>
      <c r="E21" s="59">
        <v>25841607</v>
      </c>
      <c r="F21" s="59">
        <v>4836553</v>
      </c>
      <c r="G21" s="59">
        <v>73324</v>
      </c>
      <c r="H21" s="59">
        <f t="shared" si="2"/>
        <v>43152745</v>
      </c>
      <c r="I21" s="333">
        <v>703968</v>
      </c>
      <c r="J21" s="334">
        <f t="shared" si="3"/>
        <v>43856713</v>
      </c>
      <c r="K21" s="60">
        <v>0</v>
      </c>
      <c r="L21" s="61">
        <f t="shared" si="4"/>
        <v>43856713</v>
      </c>
      <c r="M21" s="59">
        <v>53289826</v>
      </c>
      <c r="N21" s="62">
        <f t="shared" si="5"/>
        <v>-9433113</v>
      </c>
      <c r="O21" s="63">
        <f t="shared" si="6"/>
        <v>82.3</v>
      </c>
    </row>
    <row r="22" spans="2:15" x14ac:dyDescent="0.15">
      <c r="B22" s="64" t="s">
        <v>4</v>
      </c>
      <c r="C22" s="65">
        <f t="shared" ref="C22:M22" si="7">SUM(C18:C21)</f>
        <v>191993735</v>
      </c>
      <c r="D22" s="65">
        <f t="shared" si="7"/>
        <v>148449609</v>
      </c>
      <c r="E22" s="65">
        <f>SUM(E18:E21)</f>
        <v>67145852</v>
      </c>
      <c r="F22" s="65">
        <f>SUM(F18:F21)</f>
        <v>76321932</v>
      </c>
      <c r="G22" s="65">
        <f>SUM(G14:G21)</f>
        <v>3034144</v>
      </c>
      <c r="H22" s="65">
        <f>SUM(H14:H21)</f>
        <v>506576237</v>
      </c>
      <c r="I22" s="335">
        <f t="shared" si="7"/>
        <v>10625167</v>
      </c>
      <c r="J22" s="336">
        <f t="shared" si="7"/>
        <v>497570439</v>
      </c>
      <c r="K22" s="66">
        <f t="shared" si="7"/>
        <v>0</v>
      </c>
      <c r="L22" s="67">
        <f t="shared" si="7"/>
        <v>497570439</v>
      </c>
      <c r="M22" s="65">
        <f t="shared" si="7"/>
        <v>514145419</v>
      </c>
      <c r="N22" s="68">
        <f t="shared" si="5"/>
        <v>-16574980</v>
      </c>
      <c r="O22" s="69">
        <f t="shared" si="6"/>
        <v>96.8</v>
      </c>
    </row>
    <row r="23" spans="2:15" x14ac:dyDescent="0.15">
      <c r="B23" s="70" t="s">
        <v>80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f t="shared" ref="H23" si="8">SUBTOTAL(9,C23:G23)</f>
        <v>0</v>
      </c>
      <c r="I23" s="337">
        <v>0</v>
      </c>
      <c r="J23" s="338">
        <f>SUBTOTAL(9,B23:I23)</f>
        <v>0</v>
      </c>
      <c r="K23" s="72">
        <v>830000</v>
      </c>
      <c r="L23" s="73">
        <f>SUBTOTAL(9,C23:K23)</f>
        <v>830000</v>
      </c>
      <c r="M23" s="71">
        <v>0</v>
      </c>
      <c r="N23" s="74">
        <f t="shared" si="5"/>
        <v>830000</v>
      </c>
      <c r="O23" s="75">
        <f t="shared" si="6"/>
        <v>0</v>
      </c>
    </row>
    <row r="24" spans="2:15" x14ac:dyDescent="0.15">
      <c r="B24" s="76" t="s">
        <v>81</v>
      </c>
      <c r="C24" s="77">
        <v>1733482</v>
      </c>
      <c r="D24" s="77">
        <v>3995701</v>
      </c>
      <c r="E24" s="77">
        <v>15732695</v>
      </c>
      <c r="F24" s="77">
        <v>6250048</v>
      </c>
      <c r="G24" s="77">
        <v>0</v>
      </c>
      <c r="H24" s="77">
        <f>SUBTOTAL(9,C24:G24)</f>
        <v>27711926</v>
      </c>
      <c r="I24" s="339">
        <v>0</v>
      </c>
      <c r="J24" s="340">
        <f>SUBTOTAL(9,B24:I24)</f>
        <v>27711926</v>
      </c>
      <c r="K24" s="78">
        <v>0</v>
      </c>
      <c r="L24" s="79">
        <f>SUBTOTAL(9,C24:K24)</f>
        <v>27711926</v>
      </c>
      <c r="M24" s="77">
        <v>26288495</v>
      </c>
      <c r="N24" s="80">
        <f t="shared" si="5"/>
        <v>1423431</v>
      </c>
      <c r="O24" s="81">
        <f t="shared" si="6"/>
        <v>105.4</v>
      </c>
    </row>
    <row r="25" spans="2:15" x14ac:dyDescent="0.15">
      <c r="B25" s="82" t="s">
        <v>82</v>
      </c>
      <c r="C25" s="83">
        <f>SUM(C14:C17)+C22-SUM(C23:C24)</f>
        <v>191703140</v>
      </c>
      <c r="D25" s="83">
        <f t="shared" ref="D25:M25" si="9">SUM(D14:D17)+D22-SUM(D23:D24)</f>
        <v>146207730</v>
      </c>
      <c r="E25" s="83">
        <f>SUM(E14:E17)+E22-SUM(E23:E24)</f>
        <v>65814140</v>
      </c>
      <c r="F25" s="83">
        <f>SUM(F14:F17)+F22-SUM(F23:F24)</f>
        <v>72105157</v>
      </c>
      <c r="G25" s="83">
        <f t="shared" ref="G25" si="10">SUM(G14:G17)+G22-SUM(G23:G24)</f>
        <v>3034144</v>
      </c>
      <c r="H25" s="83">
        <f t="shared" si="9"/>
        <v>498495276</v>
      </c>
      <c r="I25" s="341">
        <f t="shared" si="9"/>
        <v>11316267</v>
      </c>
      <c r="J25" s="342">
        <f t="shared" si="9"/>
        <v>490180578</v>
      </c>
      <c r="K25" s="84">
        <f t="shared" si="9"/>
        <v>8909861</v>
      </c>
      <c r="L25" s="85">
        <f t="shared" si="9"/>
        <v>499090439</v>
      </c>
      <c r="M25" s="83">
        <f t="shared" si="9"/>
        <v>521625577</v>
      </c>
      <c r="N25" s="86">
        <f t="shared" si="5"/>
        <v>-22535138</v>
      </c>
      <c r="O25" s="87">
        <f t="shared" si="6"/>
        <v>95.7</v>
      </c>
    </row>
    <row r="26" spans="2:15" ht="14.25" thickBot="1" x14ac:dyDescent="0.2">
      <c r="B26" s="33"/>
      <c r="C26" s="88"/>
      <c r="D26" s="88"/>
      <c r="E26" s="88"/>
      <c r="F26" s="88"/>
      <c r="G26" s="88"/>
      <c r="H26" s="88"/>
      <c r="I26" s="323"/>
      <c r="J26" s="343"/>
      <c r="K26" s="35"/>
      <c r="L26" s="36"/>
      <c r="M26" s="34"/>
      <c r="N26" s="37"/>
      <c r="O26" s="38"/>
    </row>
    <row r="27" spans="2:15" ht="15" thickTop="1" thickBot="1" x14ac:dyDescent="0.2">
      <c r="B27" s="89" t="s">
        <v>5</v>
      </c>
      <c r="C27" s="90">
        <f t="shared" ref="C27:K27" si="11">C12-C25</f>
        <v>40105609</v>
      </c>
      <c r="D27" s="90">
        <f t="shared" si="11"/>
        <v>28164200</v>
      </c>
      <c r="E27" s="90">
        <f t="shared" si="11"/>
        <v>10745300</v>
      </c>
      <c r="F27" s="90">
        <f>F12-F25</f>
        <v>7365735</v>
      </c>
      <c r="G27" s="90">
        <f t="shared" ref="G27" si="12">G12-G25</f>
        <v>-3034144</v>
      </c>
      <c r="H27" s="90">
        <f>H12-H25</f>
        <v>63715735</v>
      </c>
      <c r="I27" s="344">
        <f t="shared" si="11"/>
        <v>-11316267</v>
      </c>
      <c r="J27" s="345">
        <f>J12-J25</f>
        <v>72240433</v>
      </c>
      <c r="K27" s="91">
        <f t="shared" si="11"/>
        <v>1943602</v>
      </c>
      <c r="L27" s="92">
        <f>L12-L25</f>
        <v>74184035</v>
      </c>
      <c r="M27" s="90">
        <f t="shared" ref="M27" si="13">M12-M25</f>
        <v>66642053</v>
      </c>
      <c r="N27" s="93">
        <f>L27-M27</f>
        <v>7541982</v>
      </c>
      <c r="O27" s="94">
        <f>IF(M27=0,0,ROUND(L27/M27%,1))</f>
        <v>111.3</v>
      </c>
    </row>
    <row r="28" spans="2:15" ht="14.25" thickTop="1" x14ac:dyDescent="0.15">
      <c r="B28" s="109"/>
      <c r="C28" s="110"/>
      <c r="D28" s="110"/>
      <c r="E28" s="110"/>
      <c r="F28" s="110"/>
      <c r="G28" s="110"/>
      <c r="H28" s="110"/>
      <c r="I28" s="346"/>
      <c r="J28" s="347"/>
      <c r="K28" s="348"/>
      <c r="L28" s="110"/>
      <c r="M28" s="110"/>
      <c r="N28" s="110"/>
      <c r="O28" s="349"/>
    </row>
    <row r="29" spans="2:15" ht="14.25" thickBot="1" x14ac:dyDescent="0.2">
      <c r="B29" s="115"/>
      <c r="C29" s="116"/>
      <c r="D29" s="116"/>
      <c r="E29" s="116"/>
      <c r="F29" s="116"/>
      <c r="G29" s="116"/>
      <c r="H29" s="116"/>
      <c r="I29" s="350"/>
      <c r="J29" s="351"/>
      <c r="K29" s="352"/>
      <c r="L29" s="116"/>
      <c r="M29" s="116"/>
      <c r="N29" s="116"/>
      <c r="O29" s="353"/>
    </row>
    <row r="30" spans="2:15" ht="14.25" thickBot="1" x14ac:dyDescent="0.2">
      <c r="B30" s="121" t="s">
        <v>93</v>
      </c>
      <c r="C30" s="354">
        <v>2581252</v>
      </c>
      <c r="D30" s="127">
        <v>360473</v>
      </c>
      <c r="E30" s="127">
        <v>0</v>
      </c>
      <c r="F30" s="127">
        <v>3146926</v>
      </c>
      <c r="G30" s="127">
        <v>0</v>
      </c>
      <c r="H30" s="127">
        <v>0</v>
      </c>
      <c r="I30" s="355">
        <v>0</v>
      </c>
      <c r="J30" s="356">
        <f>SUBTOTAL(9,C30:I30)</f>
        <v>6088651</v>
      </c>
      <c r="K30" s="357">
        <v>0</v>
      </c>
      <c r="L30" s="126">
        <f>SUBTOTAL(9,C30:K30)</f>
        <v>6088651</v>
      </c>
      <c r="M30" s="126"/>
      <c r="N30" s="126"/>
      <c r="O30" s="358"/>
    </row>
  </sheetData>
  <mergeCells count="10">
    <mergeCell ref="B7:B9"/>
    <mergeCell ref="C7:L7"/>
    <mergeCell ref="M7:M9"/>
    <mergeCell ref="N7:N9"/>
    <mergeCell ref="O7:O9"/>
    <mergeCell ref="C8:H8"/>
    <mergeCell ref="I8:I9"/>
    <mergeCell ref="J8:J9"/>
    <mergeCell ref="K8:K9"/>
    <mergeCell ref="L8:L9"/>
  </mergeCells>
  <phoneticPr fontId="1"/>
  <pageMargins left="0.47244094488188981" right="0.31496062992125984" top="0.78740157480314965" bottom="0.59055118110236227" header="0.31496062992125984" footer="0.31496062992125984"/>
  <pageSetup paperSize="9" scale="5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損益_発生</vt:lpstr>
      <vt:lpstr>製造_発生</vt:lpstr>
      <vt:lpstr>損益_累計</vt:lpstr>
      <vt:lpstr>製造_累計</vt:lpstr>
      <vt:lpstr>稼動準備</vt:lpstr>
      <vt:lpstr>実績推移</vt:lpstr>
      <vt:lpstr>事業部別損益_発生</vt:lpstr>
      <vt:lpstr>事業部別製造_発生</vt:lpstr>
      <vt:lpstr>事業部別損益_累計</vt:lpstr>
      <vt:lpstr>事業部別製造_累計</vt:lpstr>
      <vt:lpstr>稼動ﾍﾞｰｽ実績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齊藤 久子</dc:creator>
  <cp:lastModifiedBy>竹田 欣也</cp:lastModifiedBy>
  <cp:lastPrinted>2022-01-14T01:38:09Z</cp:lastPrinted>
  <dcterms:created xsi:type="dcterms:W3CDTF">2022-01-13T06:57:29Z</dcterms:created>
  <dcterms:modified xsi:type="dcterms:W3CDTF">2022-01-14T01:44:47Z</dcterms:modified>
</cp:coreProperties>
</file>