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\\fssjaz01s\jpc\10_業務\07_経理\03_社員\じゃぱこん\43期\送付資料\1月\"/>
    </mc:Choice>
  </mc:AlternateContent>
  <xr:revisionPtr revIDLastSave="0" documentId="13_ncr:1_{6CEDB7AC-87D9-4AD0-AB5C-D4F474DC075D}" xr6:coauthVersionLast="36" xr6:coauthVersionMax="36" xr10:uidLastSave="{00000000-0000-0000-0000-000000000000}"/>
  <bookViews>
    <workbookView xWindow="0" yWindow="0" windowWidth="23910" windowHeight="14085" tabRatio="815" xr2:uid="{00000000-000D-0000-FFFF-FFFF00000000}"/>
  </bookViews>
  <sheets>
    <sheet name="損益_発生" sheetId="9" r:id="rId1"/>
    <sheet name="製造_発生" sheetId="10" r:id="rId2"/>
    <sheet name="損益_累計" sheetId="11" r:id="rId3"/>
    <sheet name="製造_累計" sheetId="12" r:id="rId4"/>
    <sheet name="稼動準備" sheetId="16" r:id="rId5"/>
    <sheet name="実績推移" sheetId="14" r:id="rId6"/>
    <sheet name="事業部別損益_発生" sheetId="17" r:id="rId7"/>
    <sheet name="事業部別製造_発生" sheetId="18" r:id="rId8"/>
    <sheet name="事業部別損益_累計" sheetId="19" r:id="rId9"/>
    <sheet name="事業部別製造_累計" sheetId="20" r:id="rId10"/>
    <sheet name="稼動ﾍﾞｰｽ実績" sheetId="15" r:id="rId11"/>
  </sheets>
  <definedNames>
    <definedName name="_xlnm._FilterDatabase" localSheetId="4" hidden="1">稼動準備!#REF!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3" i="20" l="1"/>
  <c r="I43" i="20"/>
  <c r="G43" i="20"/>
  <c r="F43" i="20"/>
  <c r="E43" i="20"/>
  <c r="D43" i="20"/>
  <c r="C43" i="20"/>
  <c r="H42" i="20"/>
  <c r="J42" i="20" s="1"/>
  <c r="H41" i="20"/>
  <c r="J41" i="20" s="1"/>
  <c r="H40" i="20"/>
  <c r="J40" i="20" s="1"/>
  <c r="H39" i="20"/>
  <c r="J39" i="20" s="1"/>
  <c r="H38" i="20"/>
  <c r="J38" i="20" s="1"/>
  <c r="H37" i="20"/>
  <c r="J37" i="20" s="1"/>
  <c r="M36" i="20"/>
  <c r="H36" i="20"/>
  <c r="J36" i="20" s="1"/>
  <c r="L36" i="20" s="1"/>
  <c r="M35" i="20"/>
  <c r="H35" i="20"/>
  <c r="J35" i="20" s="1"/>
  <c r="L35" i="20" s="1"/>
  <c r="H34" i="20"/>
  <c r="J34" i="20" s="1"/>
  <c r="H33" i="20"/>
  <c r="J33" i="20" s="1"/>
  <c r="H32" i="20"/>
  <c r="J32" i="20" s="1"/>
  <c r="H31" i="20"/>
  <c r="J31" i="20" s="1"/>
  <c r="H30" i="20"/>
  <c r="J30" i="20" s="1"/>
  <c r="H29" i="20"/>
  <c r="J29" i="20" s="1"/>
  <c r="H28" i="20"/>
  <c r="J28" i="20" s="1"/>
  <c r="H27" i="20"/>
  <c r="J27" i="20" s="1"/>
  <c r="H26" i="20"/>
  <c r="J26" i="20" s="1"/>
  <c r="H25" i="20"/>
  <c r="J25" i="20" s="1"/>
  <c r="H24" i="20"/>
  <c r="J24" i="20" s="1"/>
  <c r="H23" i="20"/>
  <c r="K21" i="20"/>
  <c r="J21" i="20"/>
  <c r="L21" i="20" s="1"/>
  <c r="I21" i="20"/>
  <c r="G21" i="20"/>
  <c r="F21" i="20"/>
  <c r="E21" i="20"/>
  <c r="D21" i="20"/>
  <c r="C21" i="20"/>
  <c r="M20" i="20"/>
  <c r="J20" i="20"/>
  <c r="L20" i="20" s="1"/>
  <c r="H20" i="20"/>
  <c r="H21" i="20" s="1"/>
  <c r="K18" i="20"/>
  <c r="I18" i="20"/>
  <c r="G18" i="20"/>
  <c r="F18" i="20"/>
  <c r="E18" i="20"/>
  <c r="D18" i="20"/>
  <c r="C18" i="20"/>
  <c r="H17" i="20"/>
  <c r="J17" i="20" s="1"/>
  <c r="M17" i="20" s="1"/>
  <c r="H16" i="20"/>
  <c r="J16" i="20" s="1"/>
  <c r="M16" i="20" s="1"/>
  <c r="H15" i="20"/>
  <c r="J15" i="20" s="1"/>
  <c r="M15" i="20" s="1"/>
  <c r="H14" i="20"/>
  <c r="J14" i="20" s="1"/>
  <c r="M14" i="20" s="1"/>
  <c r="H13" i="20"/>
  <c r="K11" i="20"/>
  <c r="K45" i="20" s="1"/>
  <c r="I11" i="20"/>
  <c r="I45" i="20" s="1"/>
  <c r="H11" i="20"/>
  <c r="G11" i="20"/>
  <c r="G45" i="20" s="1"/>
  <c r="F11" i="20"/>
  <c r="F45" i="20" s="1"/>
  <c r="E11" i="20"/>
  <c r="E45" i="20" s="1"/>
  <c r="D11" i="20"/>
  <c r="D45" i="20" s="1"/>
  <c r="C11" i="20"/>
  <c r="C45" i="20" s="1"/>
  <c r="M10" i="20"/>
  <c r="J10" i="20"/>
  <c r="L10" i="20" s="1"/>
  <c r="H10" i="20"/>
  <c r="J30" i="19"/>
  <c r="L30" i="19" s="1"/>
  <c r="H30" i="19"/>
  <c r="C27" i="19"/>
  <c r="F25" i="19"/>
  <c r="D25" i="19"/>
  <c r="L24" i="19"/>
  <c r="N24" i="19" s="1"/>
  <c r="H24" i="19"/>
  <c r="J24" i="19" s="1"/>
  <c r="O23" i="19"/>
  <c r="J23" i="19"/>
  <c r="L23" i="19" s="1"/>
  <c r="N23" i="19" s="1"/>
  <c r="H23" i="19"/>
  <c r="M22" i="19"/>
  <c r="M25" i="19" s="1"/>
  <c r="K22" i="19"/>
  <c r="K25" i="19" s="1"/>
  <c r="K27" i="19" s="1"/>
  <c r="I22" i="19"/>
  <c r="I25" i="19" s="1"/>
  <c r="I27" i="19" s="1"/>
  <c r="G22" i="19"/>
  <c r="G25" i="19" s="1"/>
  <c r="G27" i="19" s="1"/>
  <c r="F22" i="19"/>
  <c r="E22" i="19"/>
  <c r="E25" i="19" s="1"/>
  <c r="D22" i="19"/>
  <c r="C22" i="19"/>
  <c r="C25" i="19" s="1"/>
  <c r="J21" i="19"/>
  <c r="H21" i="19"/>
  <c r="H20" i="19"/>
  <c r="J20" i="19" s="1"/>
  <c r="N19" i="19"/>
  <c r="J19" i="19"/>
  <c r="L19" i="19" s="1"/>
  <c r="O19" i="19" s="1"/>
  <c r="H19" i="19"/>
  <c r="O18" i="19"/>
  <c r="L18" i="19"/>
  <c r="H18" i="19"/>
  <c r="J18" i="19" s="1"/>
  <c r="O17" i="19"/>
  <c r="J17" i="19"/>
  <c r="H17" i="19"/>
  <c r="L16" i="19"/>
  <c r="N16" i="19" s="1"/>
  <c r="H16" i="19"/>
  <c r="J16" i="19" s="1"/>
  <c r="J15" i="19"/>
  <c r="L15" i="19" s="1"/>
  <c r="O15" i="19" s="1"/>
  <c r="H15" i="19"/>
  <c r="H14" i="19"/>
  <c r="M12" i="19"/>
  <c r="K12" i="19"/>
  <c r="J12" i="19"/>
  <c r="I12" i="19"/>
  <c r="F12" i="19"/>
  <c r="F27" i="19" s="1"/>
  <c r="E12" i="19"/>
  <c r="E27" i="19" s="1"/>
  <c r="D12" i="19"/>
  <c r="D27" i="19" s="1"/>
  <c r="C12" i="19"/>
  <c r="H11" i="19"/>
  <c r="L11" i="19" s="1"/>
  <c r="O11" i="19" s="1"/>
  <c r="J10" i="19"/>
  <c r="H10" i="19"/>
  <c r="L10" i="19" s="1"/>
  <c r="O10" i="19" s="1"/>
  <c r="K43" i="18"/>
  <c r="I43" i="18"/>
  <c r="H43" i="18"/>
  <c r="G43" i="18"/>
  <c r="F43" i="18"/>
  <c r="F21" i="17" s="1"/>
  <c r="E43" i="18"/>
  <c r="D43" i="18"/>
  <c r="C43" i="18"/>
  <c r="M42" i="18"/>
  <c r="J42" i="18"/>
  <c r="L42" i="18" s="1"/>
  <c r="H42" i="18"/>
  <c r="J41" i="18"/>
  <c r="L41" i="18" s="1"/>
  <c r="H41" i="18"/>
  <c r="J40" i="18"/>
  <c r="L40" i="18" s="1"/>
  <c r="H40" i="18"/>
  <c r="M39" i="18"/>
  <c r="J39" i="18"/>
  <c r="L39" i="18" s="1"/>
  <c r="H39" i="18"/>
  <c r="M38" i="18"/>
  <c r="J38" i="18"/>
  <c r="L38" i="18" s="1"/>
  <c r="H38" i="18"/>
  <c r="J37" i="18"/>
  <c r="L37" i="18" s="1"/>
  <c r="H37" i="18"/>
  <c r="M36" i="18"/>
  <c r="J36" i="18"/>
  <c r="L36" i="18" s="1"/>
  <c r="H36" i="18"/>
  <c r="M35" i="18"/>
  <c r="J35" i="18"/>
  <c r="L35" i="18" s="1"/>
  <c r="H35" i="18"/>
  <c r="M34" i="18"/>
  <c r="J34" i="18"/>
  <c r="L34" i="18" s="1"/>
  <c r="H34" i="18"/>
  <c r="J33" i="18"/>
  <c r="L33" i="18" s="1"/>
  <c r="H33" i="18"/>
  <c r="J32" i="18"/>
  <c r="L32" i="18" s="1"/>
  <c r="H32" i="18"/>
  <c r="M31" i="18"/>
  <c r="J31" i="18"/>
  <c r="L31" i="18" s="1"/>
  <c r="H31" i="18"/>
  <c r="M30" i="18"/>
  <c r="J30" i="18"/>
  <c r="L30" i="18" s="1"/>
  <c r="H30" i="18"/>
  <c r="J29" i="18"/>
  <c r="L29" i="18" s="1"/>
  <c r="H29" i="18"/>
  <c r="J28" i="18"/>
  <c r="L28" i="18" s="1"/>
  <c r="H28" i="18"/>
  <c r="M27" i="18"/>
  <c r="J27" i="18"/>
  <c r="L27" i="18" s="1"/>
  <c r="H27" i="18"/>
  <c r="M26" i="18"/>
  <c r="J26" i="18"/>
  <c r="L26" i="18" s="1"/>
  <c r="H26" i="18"/>
  <c r="J25" i="18"/>
  <c r="L25" i="18" s="1"/>
  <c r="H25" i="18"/>
  <c r="J24" i="18"/>
  <c r="L24" i="18" s="1"/>
  <c r="H24" i="18"/>
  <c r="M23" i="18"/>
  <c r="J23" i="18"/>
  <c r="L23" i="18" s="1"/>
  <c r="H23" i="18"/>
  <c r="K21" i="18"/>
  <c r="I21" i="18"/>
  <c r="G21" i="18"/>
  <c r="G45" i="18" s="1"/>
  <c r="F21" i="18"/>
  <c r="E21" i="18"/>
  <c r="D21" i="18"/>
  <c r="C21" i="18"/>
  <c r="H20" i="18"/>
  <c r="K18" i="18"/>
  <c r="I18" i="18"/>
  <c r="H18" i="18"/>
  <c r="G18" i="18"/>
  <c r="F18" i="18"/>
  <c r="F19" i="17" s="1"/>
  <c r="E18" i="18"/>
  <c r="D18" i="18"/>
  <c r="C18" i="18"/>
  <c r="M17" i="18"/>
  <c r="J17" i="18"/>
  <c r="L17" i="18" s="1"/>
  <c r="H17" i="18"/>
  <c r="J16" i="18"/>
  <c r="L16" i="18" s="1"/>
  <c r="H16" i="18"/>
  <c r="J15" i="18"/>
  <c r="L15" i="18" s="1"/>
  <c r="H15" i="18"/>
  <c r="M14" i="18"/>
  <c r="J14" i="18"/>
  <c r="L14" i="18" s="1"/>
  <c r="H14" i="18"/>
  <c r="M13" i="18"/>
  <c r="J13" i="18"/>
  <c r="L13" i="18" s="1"/>
  <c r="H13" i="18"/>
  <c r="K11" i="18"/>
  <c r="K45" i="18" s="1"/>
  <c r="I11" i="18"/>
  <c r="I45" i="18" s="1"/>
  <c r="G11" i="18"/>
  <c r="F11" i="18"/>
  <c r="E11" i="18"/>
  <c r="E18" i="17" s="1"/>
  <c r="E22" i="17" s="1"/>
  <c r="E25" i="17" s="1"/>
  <c r="D11" i="18"/>
  <c r="D45" i="18" s="1"/>
  <c r="C11" i="18"/>
  <c r="C45" i="18" s="1"/>
  <c r="H10" i="18"/>
  <c r="J30" i="17"/>
  <c r="L30" i="17" s="1"/>
  <c r="H30" i="17"/>
  <c r="M27" i="17"/>
  <c r="I27" i="17"/>
  <c r="J24" i="17"/>
  <c r="L24" i="17" s="1"/>
  <c r="H24" i="17"/>
  <c r="O23" i="17"/>
  <c r="L23" i="17"/>
  <c r="N23" i="17" s="1"/>
  <c r="J23" i="17"/>
  <c r="H23" i="17"/>
  <c r="M22" i="17"/>
  <c r="M25" i="17" s="1"/>
  <c r="K22" i="17"/>
  <c r="K25" i="17" s="1"/>
  <c r="I22" i="17"/>
  <c r="I25" i="17" s="1"/>
  <c r="G21" i="17"/>
  <c r="E21" i="17"/>
  <c r="D21" i="17"/>
  <c r="H21" i="17" s="1"/>
  <c r="C21" i="17"/>
  <c r="G20" i="17"/>
  <c r="F20" i="17"/>
  <c r="E20" i="17"/>
  <c r="D20" i="17"/>
  <c r="C20" i="17"/>
  <c r="G19" i="17"/>
  <c r="E19" i="17"/>
  <c r="D19" i="17"/>
  <c r="H19" i="17" s="1"/>
  <c r="C19" i="17"/>
  <c r="G18" i="17"/>
  <c r="G22" i="17" s="1"/>
  <c r="G25" i="17" s="1"/>
  <c r="F18" i="17"/>
  <c r="F22" i="17" s="1"/>
  <c r="F25" i="17" s="1"/>
  <c r="D18" i="17"/>
  <c r="C18" i="17"/>
  <c r="O17" i="17"/>
  <c r="H17" i="17"/>
  <c r="J16" i="17"/>
  <c r="L16" i="17" s="1"/>
  <c r="H16" i="17"/>
  <c r="O15" i="17"/>
  <c r="L15" i="17"/>
  <c r="N15" i="17" s="1"/>
  <c r="J15" i="17"/>
  <c r="H15" i="17"/>
  <c r="O14" i="17"/>
  <c r="H14" i="17"/>
  <c r="M12" i="17"/>
  <c r="K12" i="17"/>
  <c r="K27" i="17" s="1"/>
  <c r="I12" i="17"/>
  <c r="G12" i="17"/>
  <c r="G27" i="17" s="1"/>
  <c r="F12" i="17"/>
  <c r="E12" i="17"/>
  <c r="D12" i="17"/>
  <c r="C12" i="17"/>
  <c r="L11" i="17"/>
  <c r="O11" i="17" s="1"/>
  <c r="H10" i="17"/>
  <c r="J10" i="17" l="1"/>
  <c r="J12" i="17" s="1"/>
  <c r="L10" i="17"/>
  <c r="H12" i="17"/>
  <c r="O16" i="17"/>
  <c r="N16" i="17"/>
  <c r="D22" i="17"/>
  <c r="D25" i="17" s="1"/>
  <c r="D27" i="17" s="1"/>
  <c r="E27" i="17"/>
  <c r="J17" i="17"/>
  <c r="L17" i="17"/>
  <c r="N17" i="17" s="1"/>
  <c r="J19" i="17"/>
  <c r="L19" i="17" s="1"/>
  <c r="J21" i="17"/>
  <c r="L21" i="17" s="1"/>
  <c r="N24" i="17"/>
  <c r="O24" i="17"/>
  <c r="F27" i="17"/>
  <c r="H11" i="18"/>
  <c r="J10" i="18"/>
  <c r="J18" i="18"/>
  <c r="L18" i="18" s="1"/>
  <c r="J43" i="18"/>
  <c r="E45" i="18"/>
  <c r="C22" i="17"/>
  <c r="C25" i="17" s="1"/>
  <c r="C27" i="17" s="1"/>
  <c r="F45" i="18"/>
  <c r="M16" i="18"/>
  <c r="M29" i="18"/>
  <c r="M41" i="18"/>
  <c r="M27" i="19"/>
  <c r="M24" i="20"/>
  <c r="L24" i="20"/>
  <c r="M32" i="20"/>
  <c r="L32" i="20"/>
  <c r="M38" i="20"/>
  <c r="L38" i="20"/>
  <c r="N11" i="17"/>
  <c r="J14" i="17"/>
  <c r="L14" i="17" s="1"/>
  <c r="N14" i="17" s="1"/>
  <c r="H18" i="17"/>
  <c r="H20" i="17"/>
  <c r="J20" i="17" s="1"/>
  <c r="M15" i="18"/>
  <c r="M24" i="18"/>
  <c r="M28" i="18"/>
  <c r="M32" i="18"/>
  <c r="M40" i="18"/>
  <c r="H12" i="19"/>
  <c r="H27" i="19" s="1"/>
  <c r="L12" i="19"/>
  <c r="N15" i="19"/>
  <c r="L17" i="19"/>
  <c r="N17" i="19" s="1"/>
  <c r="J22" i="19"/>
  <c r="J25" i="19" s="1"/>
  <c r="J27" i="19" s="1"/>
  <c r="L14" i="20"/>
  <c r="L16" i="20"/>
  <c r="M25" i="20"/>
  <c r="L25" i="20"/>
  <c r="M29" i="20"/>
  <c r="L29" i="20"/>
  <c r="M33" i="20"/>
  <c r="L33" i="20"/>
  <c r="M39" i="20"/>
  <c r="L39" i="20"/>
  <c r="M25" i="18"/>
  <c r="M33" i="18"/>
  <c r="M37" i="18"/>
  <c r="N11" i="19"/>
  <c r="H22" i="19"/>
  <c r="H25" i="19" s="1"/>
  <c r="J14" i="19"/>
  <c r="L14" i="19" s="1"/>
  <c r="O16" i="19"/>
  <c r="L20" i="19"/>
  <c r="O24" i="19"/>
  <c r="M28" i="20"/>
  <c r="L28" i="20"/>
  <c r="M42" i="20"/>
  <c r="L42" i="20"/>
  <c r="H21" i="18"/>
  <c r="J20" i="18"/>
  <c r="N10" i="19"/>
  <c r="N18" i="19"/>
  <c r="L21" i="19"/>
  <c r="H18" i="20"/>
  <c r="H45" i="20" s="1"/>
  <c r="J13" i="20"/>
  <c r="M21" i="20"/>
  <c r="M26" i="20"/>
  <c r="L26" i="20"/>
  <c r="M30" i="20"/>
  <c r="L30" i="20"/>
  <c r="M34" i="20"/>
  <c r="L34" i="20"/>
  <c r="M40" i="20"/>
  <c r="L40" i="20"/>
  <c r="J11" i="20"/>
  <c r="L15" i="20"/>
  <c r="L17" i="20"/>
  <c r="H43" i="20"/>
  <c r="J23" i="20"/>
  <c r="M27" i="20"/>
  <c r="L27" i="20"/>
  <c r="M31" i="20"/>
  <c r="L31" i="20"/>
  <c r="M37" i="20"/>
  <c r="L37" i="20"/>
  <c r="M41" i="20"/>
  <c r="L41" i="20"/>
  <c r="N21" i="17" l="1"/>
  <c r="O21" i="17"/>
  <c r="N19" i="17"/>
  <c r="O19" i="17"/>
  <c r="N14" i="19"/>
  <c r="O14" i="19"/>
  <c r="N20" i="19"/>
  <c r="O20" i="19"/>
  <c r="J11" i="18"/>
  <c r="M10" i="18"/>
  <c r="L10" i="18"/>
  <c r="N10" i="17"/>
  <c r="N12" i="17" s="1"/>
  <c r="L12" i="17"/>
  <c r="O10" i="17"/>
  <c r="J21" i="18"/>
  <c r="M20" i="18"/>
  <c r="L20" i="18"/>
  <c r="J43" i="20"/>
  <c r="M23" i="20"/>
  <c r="L23" i="20"/>
  <c r="M11" i="20"/>
  <c r="L11" i="20"/>
  <c r="O21" i="19"/>
  <c r="N21" i="19"/>
  <c r="M18" i="18"/>
  <c r="L20" i="17"/>
  <c r="H45" i="18"/>
  <c r="J18" i="20"/>
  <c r="M13" i="20"/>
  <c r="L13" i="20"/>
  <c r="L22" i="19"/>
  <c r="N12" i="19"/>
  <c r="O12" i="19"/>
  <c r="H22" i="17"/>
  <c r="H25" i="17" s="1"/>
  <c r="H27" i="17" s="1"/>
  <c r="L18" i="17"/>
  <c r="M43" i="18"/>
  <c r="L43" i="18"/>
  <c r="J18" i="17"/>
  <c r="J22" i="17" s="1"/>
  <c r="J25" i="17" s="1"/>
  <c r="J27" i="17" s="1"/>
  <c r="N18" i="17" l="1"/>
  <c r="L22" i="17"/>
  <c r="O18" i="17"/>
  <c r="L18" i="20"/>
  <c r="M18" i="20"/>
  <c r="L21" i="18"/>
  <c r="M21" i="18"/>
  <c r="N20" i="17"/>
  <c r="O20" i="17"/>
  <c r="O12" i="17"/>
  <c r="J45" i="18"/>
  <c r="L11" i="18"/>
  <c r="M11" i="18"/>
  <c r="N22" i="19"/>
  <c r="L25" i="19"/>
  <c r="O22" i="19"/>
  <c r="J45" i="20"/>
  <c r="L43" i="20"/>
  <c r="M43" i="20"/>
  <c r="N25" i="19" l="1"/>
  <c r="O25" i="19"/>
  <c r="L27" i="19"/>
  <c r="O22" i="17"/>
  <c r="L25" i="17"/>
  <c r="N22" i="17"/>
  <c r="L45" i="18"/>
  <c r="M45" i="18"/>
  <c r="L45" i="20"/>
  <c r="M45" i="20"/>
  <c r="N27" i="19" l="1"/>
  <c r="O27" i="19"/>
  <c r="N25" i="17"/>
  <c r="O25" i="17"/>
  <c r="L27" i="17"/>
  <c r="N27" i="17" l="1"/>
  <c r="O27" i="17"/>
  <c r="H12" i="11" l="1"/>
  <c r="J12" i="11" s="1"/>
  <c r="L12" i="11" s="1"/>
  <c r="M12" i="11"/>
  <c r="O31" i="15" l="1"/>
  <c r="O29" i="15"/>
  <c r="O25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O20" i="15"/>
  <c r="O19" i="15"/>
  <c r="O18" i="15"/>
  <c r="O17" i="15"/>
  <c r="O16" i="15"/>
  <c r="N14" i="15"/>
  <c r="N23" i="15" s="1"/>
  <c r="N27" i="15" s="1"/>
  <c r="N33" i="15" s="1"/>
  <c r="M14" i="15"/>
  <c r="M23" i="15" s="1"/>
  <c r="M27" i="15" s="1"/>
  <c r="M33" i="15" s="1"/>
  <c r="L14" i="15"/>
  <c r="K14" i="15"/>
  <c r="J14" i="15"/>
  <c r="J23" i="15" s="1"/>
  <c r="J27" i="15" s="1"/>
  <c r="J33" i="15" s="1"/>
  <c r="I14" i="15"/>
  <c r="I23" i="15" s="1"/>
  <c r="I27" i="15" s="1"/>
  <c r="I33" i="15" s="1"/>
  <c r="H14" i="15"/>
  <c r="G14" i="15"/>
  <c r="F14" i="15"/>
  <c r="F23" i="15" s="1"/>
  <c r="F27" i="15" s="1"/>
  <c r="F33" i="15" s="1"/>
  <c r="E14" i="15"/>
  <c r="E23" i="15" s="1"/>
  <c r="E27" i="15" s="1"/>
  <c r="E33" i="15" s="1"/>
  <c r="D14" i="15"/>
  <c r="C14" i="15"/>
  <c r="O13" i="15"/>
  <c r="O12" i="15"/>
  <c r="O11" i="15"/>
  <c r="O10" i="15"/>
  <c r="O9" i="15"/>
  <c r="P61" i="14"/>
  <c r="O61" i="14"/>
  <c r="N61" i="14"/>
  <c r="M61" i="14"/>
  <c r="L61" i="14"/>
  <c r="K61" i="14"/>
  <c r="J61" i="14"/>
  <c r="I61" i="14"/>
  <c r="H61" i="14"/>
  <c r="G61" i="14"/>
  <c r="F61" i="14"/>
  <c r="E61" i="14"/>
  <c r="P59" i="14"/>
  <c r="O59" i="14"/>
  <c r="N59" i="14"/>
  <c r="M59" i="14"/>
  <c r="L59" i="14"/>
  <c r="K59" i="14"/>
  <c r="J59" i="14"/>
  <c r="I59" i="14"/>
  <c r="H59" i="14"/>
  <c r="G59" i="14"/>
  <c r="F59" i="14"/>
  <c r="E59" i="14"/>
  <c r="P56" i="14"/>
  <c r="O56" i="14"/>
  <c r="N56" i="14"/>
  <c r="M56" i="14"/>
  <c r="L56" i="14"/>
  <c r="K56" i="14"/>
  <c r="J56" i="14"/>
  <c r="I56" i="14"/>
  <c r="H56" i="14"/>
  <c r="G56" i="14"/>
  <c r="F56" i="14"/>
  <c r="E56" i="14"/>
  <c r="P55" i="14"/>
  <c r="P58" i="14" s="1"/>
  <c r="O55" i="14"/>
  <c r="O58" i="14" s="1"/>
  <c r="N55" i="14"/>
  <c r="N58" i="14" s="1"/>
  <c r="M55" i="14"/>
  <c r="M58" i="14" s="1"/>
  <c r="L55" i="14"/>
  <c r="L58" i="14" s="1"/>
  <c r="K55" i="14"/>
  <c r="K58" i="14" s="1"/>
  <c r="J55" i="14"/>
  <c r="J58" i="14" s="1"/>
  <c r="I55" i="14"/>
  <c r="I58" i="14" s="1"/>
  <c r="H55" i="14"/>
  <c r="G55" i="14"/>
  <c r="F55" i="14"/>
  <c r="E55" i="14"/>
  <c r="Q54" i="14"/>
  <c r="Q52" i="14"/>
  <c r="P51" i="14"/>
  <c r="O51" i="14"/>
  <c r="N51" i="14"/>
  <c r="M51" i="14"/>
  <c r="L51" i="14"/>
  <c r="K51" i="14"/>
  <c r="J51" i="14"/>
  <c r="I51" i="14"/>
  <c r="H51" i="14"/>
  <c r="G51" i="14"/>
  <c r="F51" i="14"/>
  <c r="E51" i="14"/>
  <c r="P50" i="14"/>
  <c r="P53" i="14" s="1"/>
  <c r="O50" i="14"/>
  <c r="O53" i="14" s="1"/>
  <c r="N50" i="14"/>
  <c r="N53" i="14" s="1"/>
  <c r="M50" i="14"/>
  <c r="M53" i="14" s="1"/>
  <c r="L50" i="14"/>
  <c r="L53" i="14" s="1"/>
  <c r="K50" i="14"/>
  <c r="K53" i="14" s="1"/>
  <c r="J50" i="14"/>
  <c r="J53" i="14" s="1"/>
  <c r="I50" i="14"/>
  <c r="I53" i="14" s="1"/>
  <c r="H50" i="14"/>
  <c r="H53" i="14" s="1"/>
  <c r="G50" i="14"/>
  <c r="G53" i="14" s="1"/>
  <c r="F50" i="14"/>
  <c r="F53" i="14" s="1"/>
  <c r="E50" i="14"/>
  <c r="E53" i="14" s="1"/>
  <c r="Q49" i="14"/>
  <c r="Q48" i="14"/>
  <c r="Q51" i="14" s="1"/>
  <c r="Q47" i="14"/>
  <c r="Q45" i="14"/>
  <c r="P44" i="14"/>
  <c r="O44" i="14"/>
  <c r="N44" i="14"/>
  <c r="M44" i="14"/>
  <c r="L44" i="14"/>
  <c r="K44" i="14"/>
  <c r="J44" i="14"/>
  <c r="I44" i="14"/>
  <c r="P43" i="14"/>
  <c r="P46" i="14" s="1"/>
  <c r="O43" i="14"/>
  <c r="O46" i="14" s="1"/>
  <c r="N43" i="14"/>
  <c r="N46" i="14" s="1"/>
  <c r="M43" i="14"/>
  <c r="M46" i="14" s="1"/>
  <c r="L43" i="14"/>
  <c r="L46" i="14" s="1"/>
  <c r="K43" i="14"/>
  <c r="K46" i="14" s="1"/>
  <c r="J43" i="14"/>
  <c r="J46" i="14" s="1"/>
  <c r="I43" i="14"/>
  <c r="I46" i="14" s="1"/>
  <c r="H43" i="14"/>
  <c r="H46" i="14" s="1"/>
  <c r="G43" i="14"/>
  <c r="G46" i="14" s="1"/>
  <c r="F43" i="14"/>
  <c r="F44" i="14" s="1"/>
  <c r="E43" i="14"/>
  <c r="E44" i="14" s="1"/>
  <c r="Q42" i="14"/>
  <c r="Q41" i="14"/>
  <c r="Q40" i="14"/>
  <c r="Q38" i="14"/>
  <c r="P37" i="14"/>
  <c r="O37" i="14"/>
  <c r="N37" i="14"/>
  <c r="M37" i="14"/>
  <c r="L37" i="14"/>
  <c r="K37" i="14"/>
  <c r="J37" i="14"/>
  <c r="I37" i="14"/>
  <c r="P36" i="14"/>
  <c r="P39" i="14" s="1"/>
  <c r="O36" i="14"/>
  <c r="O39" i="14" s="1"/>
  <c r="N36" i="14"/>
  <c r="N39" i="14" s="1"/>
  <c r="M36" i="14"/>
  <c r="M39" i="14" s="1"/>
  <c r="L36" i="14"/>
  <c r="L39" i="14" s="1"/>
  <c r="K36" i="14"/>
  <c r="K39" i="14" s="1"/>
  <c r="J36" i="14"/>
  <c r="J39" i="14" s="1"/>
  <c r="I36" i="14"/>
  <c r="I39" i="14" s="1"/>
  <c r="H36" i="14"/>
  <c r="H37" i="14" s="1"/>
  <c r="G36" i="14"/>
  <c r="G39" i="14" s="1"/>
  <c r="F36" i="14"/>
  <c r="F39" i="14" s="1"/>
  <c r="E36" i="14"/>
  <c r="E37" i="14" s="1"/>
  <c r="Q35" i="14"/>
  <c r="Q34" i="14"/>
  <c r="Q33" i="14"/>
  <c r="Q31" i="14"/>
  <c r="P30" i="14"/>
  <c r="O30" i="14"/>
  <c r="N30" i="14"/>
  <c r="M30" i="14"/>
  <c r="L30" i="14"/>
  <c r="K30" i="14"/>
  <c r="J30" i="14"/>
  <c r="I30" i="14"/>
  <c r="P29" i="14"/>
  <c r="P32" i="14" s="1"/>
  <c r="O29" i="14"/>
  <c r="O32" i="14" s="1"/>
  <c r="N29" i="14"/>
  <c r="N32" i="14" s="1"/>
  <c r="M29" i="14"/>
  <c r="M32" i="14" s="1"/>
  <c r="L29" i="14"/>
  <c r="L32" i="14" s="1"/>
  <c r="K29" i="14"/>
  <c r="K32" i="14" s="1"/>
  <c r="J29" i="14"/>
  <c r="J32" i="14" s="1"/>
  <c r="I29" i="14"/>
  <c r="I32" i="14" s="1"/>
  <c r="H29" i="14"/>
  <c r="H30" i="14" s="1"/>
  <c r="G29" i="14"/>
  <c r="G30" i="14" s="1"/>
  <c r="F29" i="14"/>
  <c r="F32" i="14" s="1"/>
  <c r="E29" i="14"/>
  <c r="Q28" i="14"/>
  <c r="Q27" i="14"/>
  <c r="Q26" i="14"/>
  <c r="Q24" i="14"/>
  <c r="P23" i="14"/>
  <c r="O23" i="14"/>
  <c r="N23" i="14"/>
  <c r="M23" i="14"/>
  <c r="L23" i="14"/>
  <c r="K23" i="14"/>
  <c r="J23" i="14"/>
  <c r="I23" i="14"/>
  <c r="P22" i="14"/>
  <c r="P25" i="14" s="1"/>
  <c r="O22" i="14"/>
  <c r="O25" i="14" s="1"/>
  <c r="N22" i="14"/>
  <c r="N25" i="14" s="1"/>
  <c r="M22" i="14"/>
  <c r="M25" i="14" s="1"/>
  <c r="L22" i="14"/>
  <c r="L25" i="14" s="1"/>
  <c r="K22" i="14"/>
  <c r="K25" i="14" s="1"/>
  <c r="J22" i="14"/>
  <c r="J25" i="14" s="1"/>
  <c r="I22" i="14"/>
  <c r="I25" i="14" s="1"/>
  <c r="H22" i="14"/>
  <c r="H23" i="14" s="1"/>
  <c r="G22" i="14"/>
  <c r="G23" i="14" s="1"/>
  <c r="F22" i="14"/>
  <c r="F23" i="14" s="1"/>
  <c r="E22" i="14"/>
  <c r="E25" i="14" s="1"/>
  <c r="Q21" i="14"/>
  <c r="Q20" i="14"/>
  <c r="Q19" i="14"/>
  <c r="Q17" i="14"/>
  <c r="P16" i="14"/>
  <c r="O16" i="14"/>
  <c r="N16" i="14"/>
  <c r="M16" i="14"/>
  <c r="L16" i="14"/>
  <c r="K16" i="14"/>
  <c r="J16" i="14"/>
  <c r="I16" i="14"/>
  <c r="P15" i="14"/>
  <c r="P18" i="14" s="1"/>
  <c r="O15" i="14"/>
  <c r="O18" i="14" s="1"/>
  <c r="N15" i="14"/>
  <c r="N18" i="14" s="1"/>
  <c r="M15" i="14"/>
  <c r="M18" i="14" s="1"/>
  <c r="L15" i="14"/>
  <c r="L18" i="14" s="1"/>
  <c r="K15" i="14"/>
  <c r="K18" i="14" s="1"/>
  <c r="J15" i="14"/>
  <c r="J18" i="14" s="1"/>
  <c r="I15" i="14"/>
  <c r="I18" i="14" s="1"/>
  <c r="H15" i="14"/>
  <c r="H18" i="14" s="1"/>
  <c r="G15" i="14"/>
  <c r="G16" i="14" s="1"/>
  <c r="F15" i="14"/>
  <c r="F16" i="14" s="1"/>
  <c r="E15" i="14"/>
  <c r="E16" i="14" s="1"/>
  <c r="Q14" i="14"/>
  <c r="Q13" i="14"/>
  <c r="Q12" i="14"/>
  <c r="Q10" i="14"/>
  <c r="P9" i="14"/>
  <c r="O9" i="14"/>
  <c r="N9" i="14"/>
  <c r="M9" i="14"/>
  <c r="L9" i="14"/>
  <c r="K9" i="14"/>
  <c r="J9" i="14"/>
  <c r="I9" i="14"/>
  <c r="G9" i="14"/>
  <c r="P8" i="14"/>
  <c r="O8" i="14"/>
  <c r="N8" i="14"/>
  <c r="N11" i="14" s="1"/>
  <c r="M8" i="14"/>
  <c r="M11" i="14" s="1"/>
  <c r="M60" i="14" s="1"/>
  <c r="L8" i="14"/>
  <c r="K8" i="14"/>
  <c r="J8" i="14"/>
  <c r="J11" i="14" s="1"/>
  <c r="I8" i="14"/>
  <c r="H8" i="14"/>
  <c r="H9" i="14" s="1"/>
  <c r="G8" i="14"/>
  <c r="F8" i="14"/>
  <c r="F11" i="14" s="1"/>
  <c r="E8" i="14"/>
  <c r="E11" i="14" s="1"/>
  <c r="Q7" i="14"/>
  <c r="Q6" i="14"/>
  <c r="K23" i="11"/>
  <c r="K26" i="11" s="1"/>
  <c r="I23" i="11"/>
  <c r="I26" i="11" s="1"/>
  <c r="G23" i="11"/>
  <c r="G26" i="11" s="1"/>
  <c r="F23" i="11"/>
  <c r="F26" i="11" s="1"/>
  <c r="E23" i="11"/>
  <c r="E26" i="11" s="1"/>
  <c r="D23" i="11"/>
  <c r="D26" i="11" s="1"/>
  <c r="C23" i="11"/>
  <c r="C26" i="11" s="1"/>
  <c r="K67" i="11"/>
  <c r="M67" i="11" s="1"/>
  <c r="I67" i="11"/>
  <c r="G67" i="11"/>
  <c r="F67" i="11"/>
  <c r="E67" i="11"/>
  <c r="D67" i="11"/>
  <c r="C67" i="11"/>
  <c r="K61" i="11"/>
  <c r="I61" i="11"/>
  <c r="G61" i="11"/>
  <c r="F61" i="11"/>
  <c r="E61" i="11"/>
  <c r="D61" i="11"/>
  <c r="C61" i="11"/>
  <c r="K13" i="11"/>
  <c r="K28" i="11" s="1"/>
  <c r="I13" i="11"/>
  <c r="G13" i="11"/>
  <c r="F13" i="11"/>
  <c r="E13" i="11"/>
  <c r="E28" i="11" s="1"/>
  <c r="D13" i="11"/>
  <c r="C13" i="11"/>
  <c r="K43" i="12"/>
  <c r="I43" i="12"/>
  <c r="G43" i="12"/>
  <c r="F43" i="12"/>
  <c r="E43" i="12"/>
  <c r="D43" i="12"/>
  <c r="C43" i="12"/>
  <c r="K21" i="12"/>
  <c r="I21" i="12"/>
  <c r="G21" i="12"/>
  <c r="F21" i="12"/>
  <c r="E21" i="12"/>
  <c r="D21" i="12"/>
  <c r="C21" i="12"/>
  <c r="K18" i="12"/>
  <c r="I18" i="12"/>
  <c r="G18" i="12"/>
  <c r="F18" i="12"/>
  <c r="E18" i="12"/>
  <c r="D18" i="12"/>
  <c r="C18" i="12"/>
  <c r="K11" i="12"/>
  <c r="I11" i="12"/>
  <c r="G11" i="12"/>
  <c r="F11" i="12"/>
  <c r="E11" i="12"/>
  <c r="D11" i="12"/>
  <c r="C11" i="12"/>
  <c r="K22" i="9"/>
  <c r="K25" i="9" s="1"/>
  <c r="I22" i="9"/>
  <c r="I25" i="9" s="1"/>
  <c r="G22" i="9"/>
  <c r="G25" i="9" s="1"/>
  <c r="F22" i="9"/>
  <c r="F25" i="9" s="1"/>
  <c r="E22" i="9"/>
  <c r="E25" i="9" s="1"/>
  <c r="D22" i="9"/>
  <c r="D25" i="9" s="1"/>
  <c r="C22" i="9"/>
  <c r="C25" i="9" s="1"/>
  <c r="K66" i="9"/>
  <c r="M66" i="9" s="1"/>
  <c r="I66" i="9"/>
  <c r="G66" i="9"/>
  <c r="F66" i="9"/>
  <c r="E66" i="9"/>
  <c r="D66" i="9"/>
  <c r="C66" i="9"/>
  <c r="K60" i="9"/>
  <c r="M60" i="9" s="1"/>
  <c r="I60" i="9"/>
  <c r="G60" i="9"/>
  <c r="F60" i="9"/>
  <c r="E60" i="9"/>
  <c r="D60" i="9"/>
  <c r="C60" i="9"/>
  <c r="K12" i="9"/>
  <c r="I12" i="9"/>
  <c r="G12" i="9"/>
  <c r="F12" i="9"/>
  <c r="E12" i="9"/>
  <c r="D12" i="9"/>
  <c r="C12" i="9"/>
  <c r="K43" i="10"/>
  <c r="I43" i="10"/>
  <c r="G43" i="10"/>
  <c r="F43" i="10"/>
  <c r="E43" i="10"/>
  <c r="D43" i="10"/>
  <c r="C43" i="10"/>
  <c r="K21" i="10"/>
  <c r="I21" i="10"/>
  <c r="G21" i="10"/>
  <c r="F21" i="10"/>
  <c r="E21" i="10"/>
  <c r="D21" i="10"/>
  <c r="C21" i="10"/>
  <c r="K18" i="10"/>
  <c r="I18" i="10"/>
  <c r="G18" i="10"/>
  <c r="F18" i="10"/>
  <c r="E18" i="10"/>
  <c r="D18" i="10"/>
  <c r="C18" i="10"/>
  <c r="K11" i="10"/>
  <c r="I11" i="10"/>
  <c r="G11" i="10"/>
  <c r="F11" i="10"/>
  <c r="E11" i="10"/>
  <c r="D11" i="10"/>
  <c r="C11" i="10"/>
  <c r="H42" i="12"/>
  <c r="J42" i="12" s="1"/>
  <c r="H41" i="12"/>
  <c r="J41" i="12" s="1"/>
  <c r="H40" i="12"/>
  <c r="J40" i="12" s="1"/>
  <c r="L40" i="12" s="1"/>
  <c r="H39" i="12"/>
  <c r="J39" i="12" s="1"/>
  <c r="H38" i="12"/>
  <c r="J38" i="12" s="1"/>
  <c r="H37" i="12"/>
  <c r="J37" i="12" s="1"/>
  <c r="M36" i="12"/>
  <c r="H36" i="12"/>
  <c r="J36" i="12" s="1"/>
  <c r="L36" i="12" s="1"/>
  <c r="M35" i="12"/>
  <c r="H35" i="12"/>
  <c r="J35" i="12" s="1"/>
  <c r="L35" i="12" s="1"/>
  <c r="H34" i="12"/>
  <c r="J34" i="12" s="1"/>
  <c r="H33" i="12"/>
  <c r="J33" i="12" s="1"/>
  <c r="H32" i="12"/>
  <c r="J32" i="12" s="1"/>
  <c r="L32" i="12" s="1"/>
  <c r="H31" i="12"/>
  <c r="J31" i="12" s="1"/>
  <c r="H30" i="12"/>
  <c r="J30" i="12" s="1"/>
  <c r="H29" i="12"/>
  <c r="J29" i="12" s="1"/>
  <c r="L29" i="12" s="1"/>
  <c r="H28" i="12"/>
  <c r="J28" i="12" s="1"/>
  <c r="H27" i="12"/>
  <c r="J27" i="12" s="1"/>
  <c r="H26" i="12"/>
  <c r="J26" i="12" s="1"/>
  <c r="H25" i="12"/>
  <c r="J25" i="12" s="1"/>
  <c r="L25" i="12" s="1"/>
  <c r="H24" i="12"/>
  <c r="J24" i="12" s="1"/>
  <c r="H23" i="12"/>
  <c r="H20" i="12"/>
  <c r="H17" i="12"/>
  <c r="J17" i="12" s="1"/>
  <c r="L17" i="12" s="1"/>
  <c r="H16" i="12"/>
  <c r="J16" i="12" s="1"/>
  <c r="H15" i="12"/>
  <c r="J15" i="12" s="1"/>
  <c r="L15" i="12" s="1"/>
  <c r="H14" i="12"/>
  <c r="J14" i="12" s="1"/>
  <c r="L14" i="12" s="1"/>
  <c r="H13" i="12"/>
  <c r="H10" i="12"/>
  <c r="H11" i="12" s="1"/>
  <c r="M66" i="11"/>
  <c r="H66" i="11"/>
  <c r="J66" i="11" s="1"/>
  <c r="L66" i="11" s="1"/>
  <c r="M65" i="11"/>
  <c r="H65" i="11"/>
  <c r="J65" i="11" s="1"/>
  <c r="L65" i="11" s="1"/>
  <c r="M64" i="11"/>
  <c r="H64" i="11"/>
  <c r="J64" i="11" s="1"/>
  <c r="L64" i="11" s="1"/>
  <c r="M63" i="11"/>
  <c r="H63" i="11"/>
  <c r="M61" i="11"/>
  <c r="M60" i="11"/>
  <c r="H60" i="11"/>
  <c r="J60" i="11" s="1"/>
  <c r="L60" i="11" s="1"/>
  <c r="M59" i="11"/>
  <c r="H59" i="11"/>
  <c r="J59" i="11" s="1"/>
  <c r="L59" i="11" s="1"/>
  <c r="M58" i="11"/>
  <c r="H58" i="11"/>
  <c r="J58" i="11" s="1"/>
  <c r="L58" i="11" s="1"/>
  <c r="M57" i="11"/>
  <c r="H57" i="11"/>
  <c r="J57" i="11" s="1"/>
  <c r="L57" i="11" s="1"/>
  <c r="H52" i="11"/>
  <c r="J52" i="11" s="1"/>
  <c r="H51" i="11"/>
  <c r="J51" i="11" s="1"/>
  <c r="L51" i="11" s="1"/>
  <c r="H50" i="11"/>
  <c r="J50" i="11" s="1"/>
  <c r="H49" i="11"/>
  <c r="J49" i="11" s="1"/>
  <c r="H48" i="11"/>
  <c r="J48" i="11" s="1"/>
  <c r="L48" i="11" s="1"/>
  <c r="H47" i="11"/>
  <c r="J47" i="11" s="1"/>
  <c r="L47" i="11" s="1"/>
  <c r="M46" i="11"/>
  <c r="H46" i="11"/>
  <c r="J46" i="11" s="1"/>
  <c r="L46" i="11" s="1"/>
  <c r="M45" i="11"/>
  <c r="H45" i="11"/>
  <c r="J45" i="11" s="1"/>
  <c r="L45" i="11" s="1"/>
  <c r="H44" i="11"/>
  <c r="J44" i="11" s="1"/>
  <c r="H43" i="11"/>
  <c r="J43" i="11" s="1"/>
  <c r="L43" i="11" s="1"/>
  <c r="H42" i="11"/>
  <c r="J42" i="11" s="1"/>
  <c r="H41" i="11"/>
  <c r="J41" i="11" s="1"/>
  <c r="H40" i="11"/>
  <c r="J40" i="11" s="1"/>
  <c r="L40" i="11" s="1"/>
  <c r="H39" i="11"/>
  <c r="J39" i="11" s="1"/>
  <c r="L39" i="11" s="1"/>
  <c r="H38" i="11"/>
  <c r="J38" i="11" s="1"/>
  <c r="H37" i="11"/>
  <c r="J37" i="11" s="1"/>
  <c r="L37" i="11" s="1"/>
  <c r="H36" i="11"/>
  <c r="J36" i="11" s="1"/>
  <c r="M35" i="11"/>
  <c r="H35" i="11"/>
  <c r="J35" i="11" s="1"/>
  <c r="L35" i="11" s="1"/>
  <c r="H34" i="11"/>
  <c r="J34" i="11" s="1"/>
  <c r="H33" i="11"/>
  <c r="J33" i="11" s="1"/>
  <c r="L33" i="11" s="1"/>
  <c r="H32" i="11"/>
  <c r="J32" i="11" s="1"/>
  <c r="H31" i="11"/>
  <c r="J31" i="11" s="1"/>
  <c r="K53" i="11"/>
  <c r="I53" i="11"/>
  <c r="G53" i="11"/>
  <c r="F53" i="11"/>
  <c r="E53" i="11"/>
  <c r="D53" i="11"/>
  <c r="C53" i="11"/>
  <c r="H25" i="11"/>
  <c r="J25" i="11" s="1"/>
  <c r="M24" i="11"/>
  <c r="H24" i="11"/>
  <c r="J24" i="11" s="1"/>
  <c r="L24" i="11" s="1"/>
  <c r="H22" i="11"/>
  <c r="J22" i="11" s="1"/>
  <c r="H21" i="11"/>
  <c r="J21" i="11" s="1"/>
  <c r="L21" i="11" s="1"/>
  <c r="H20" i="11"/>
  <c r="J20" i="11" s="1"/>
  <c r="L20" i="11" s="1"/>
  <c r="H19" i="11"/>
  <c r="J19" i="11" s="1"/>
  <c r="L19" i="11" s="1"/>
  <c r="M18" i="11"/>
  <c r="H18" i="11"/>
  <c r="J18" i="11" s="1"/>
  <c r="L18" i="11" s="1"/>
  <c r="H17" i="11"/>
  <c r="J17" i="11" s="1"/>
  <c r="L17" i="11" s="1"/>
  <c r="H16" i="11"/>
  <c r="J16" i="11" s="1"/>
  <c r="L16" i="11" s="1"/>
  <c r="H15" i="11"/>
  <c r="J15" i="11" s="1"/>
  <c r="L15" i="11" s="1"/>
  <c r="H11" i="11"/>
  <c r="J11" i="11" s="1"/>
  <c r="L11" i="11" s="1"/>
  <c r="H10" i="11"/>
  <c r="J10" i="11" s="1"/>
  <c r="L10" i="11" s="1"/>
  <c r="H42" i="10"/>
  <c r="J42" i="10" s="1"/>
  <c r="L42" i="10" s="1"/>
  <c r="H41" i="10"/>
  <c r="J41" i="10" s="1"/>
  <c r="L41" i="10" s="1"/>
  <c r="H40" i="10"/>
  <c r="J40" i="10" s="1"/>
  <c r="L40" i="10" s="1"/>
  <c r="H39" i="10"/>
  <c r="J39" i="10" s="1"/>
  <c r="L39" i="10" s="1"/>
  <c r="H38" i="10"/>
  <c r="J38" i="10" s="1"/>
  <c r="L38" i="10" s="1"/>
  <c r="H37" i="10"/>
  <c r="J37" i="10" s="1"/>
  <c r="L37" i="10" s="1"/>
  <c r="M36" i="10"/>
  <c r="H36" i="10"/>
  <c r="J36" i="10" s="1"/>
  <c r="L36" i="10" s="1"/>
  <c r="M35" i="10"/>
  <c r="H35" i="10"/>
  <c r="J35" i="10" s="1"/>
  <c r="L35" i="10" s="1"/>
  <c r="H34" i="10"/>
  <c r="J34" i="10" s="1"/>
  <c r="L34" i="10" s="1"/>
  <c r="H33" i="10"/>
  <c r="J33" i="10" s="1"/>
  <c r="H32" i="10"/>
  <c r="J32" i="10" s="1"/>
  <c r="H31" i="10"/>
  <c r="J31" i="10" s="1"/>
  <c r="H30" i="10"/>
  <c r="J30" i="10" s="1"/>
  <c r="H29" i="10"/>
  <c r="J29" i="10" s="1"/>
  <c r="H28" i="10"/>
  <c r="J28" i="10" s="1"/>
  <c r="H27" i="10"/>
  <c r="J27" i="10" s="1"/>
  <c r="H26" i="10"/>
  <c r="J26" i="10" s="1"/>
  <c r="H25" i="10"/>
  <c r="J25" i="10" s="1"/>
  <c r="H24" i="10"/>
  <c r="J24" i="10" s="1"/>
  <c r="H23" i="10"/>
  <c r="J23" i="10" s="1"/>
  <c r="H20" i="10"/>
  <c r="J20" i="10" s="1"/>
  <c r="L20" i="10" s="1"/>
  <c r="H17" i="10"/>
  <c r="J17" i="10" s="1"/>
  <c r="L17" i="10" s="1"/>
  <c r="H16" i="10"/>
  <c r="J16" i="10" s="1"/>
  <c r="L16" i="10" s="1"/>
  <c r="M15" i="10"/>
  <c r="H15" i="10"/>
  <c r="J15" i="10" s="1"/>
  <c r="L15" i="10" s="1"/>
  <c r="H14" i="10"/>
  <c r="J14" i="10" s="1"/>
  <c r="L14" i="10" s="1"/>
  <c r="H13" i="10"/>
  <c r="J13" i="10" s="1"/>
  <c r="L13" i="10" s="1"/>
  <c r="H10" i="10"/>
  <c r="J10" i="10" s="1"/>
  <c r="L10" i="10" s="1"/>
  <c r="M65" i="9"/>
  <c r="H65" i="9"/>
  <c r="J65" i="9" s="1"/>
  <c r="L65" i="9" s="1"/>
  <c r="M64" i="9"/>
  <c r="H64" i="9"/>
  <c r="J64" i="9" s="1"/>
  <c r="L64" i="9" s="1"/>
  <c r="M63" i="9"/>
  <c r="H63" i="9"/>
  <c r="J63" i="9" s="1"/>
  <c r="L63" i="9" s="1"/>
  <c r="M62" i="9"/>
  <c r="H62" i="9"/>
  <c r="J62" i="9" s="1"/>
  <c r="L62" i="9" s="1"/>
  <c r="M59" i="9"/>
  <c r="H59" i="9"/>
  <c r="J59" i="9" s="1"/>
  <c r="L59" i="9" s="1"/>
  <c r="M58" i="9"/>
  <c r="H58" i="9"/>
  <c r="J58" i="9" s="1"/>
  <c r="L58" i="9" s="1"/>
  <c r="M57" i="9"/>
  <c r="H57" i="9"/>
  <c r="J57" i="9" s="1"/>
  <c r="L57" i="9" s="1"/>
  <c r="M56" i="9"/>
  <c r="H56" i="9"/>
  <c r="J56" i="9" s="1"/>
  <c r="L56" i="9" s="1"/>
  <c r="H51" i="9"/>
  <c r="J51" i="9" s="1"/>
  <c r="L51" i="9" s="1"/>
  <c r="H50" i="9"/>
  <c r="J50" i="9" s="1"/>
  <c r="L50" i="9" s="1"/>
  <c r="H49" i="9"/>
  <c r="J49" i="9" s="1"/>
  <c r="L49" i="9" s="1"/>
  <c r="H48" i="9"/>
  <c r="J48" i="9" s="1"/>
  <c r="L48" i="9" s="1"/>
  <c r="H47" i="9"/>
  <c r="J47" i="9" s="1"/>
  <c r="M47" i="9" s="1"/>
  <c r="H46" i="9"/>
  <c r="J46" i="9" s="1"/>
  <c r="L46" i="9" s="1"/>
  <c r="M45" i="9"/>
  <c r="H45" i="9"/>
  <c r="J45" i="9" s="1"/>
  <c r="L45" i="9" s="1"/>
  <c r="M44" i="9"/>
  <c r="H44" i="9"/>
  <c r="J44" i="9" s="1"/>
  <c r="L44" i="9" s="1"/>
  <c r="H43" i="9"/>
  <c r="J43" i="9" s="1"/>
  <c r="L43" i="9" s="1"/>
  <c r="H42" i="9"/>
  <c r="J42" i="9" s="1"/>
  <c r="L42" i="9" s="1"/>
  <c r="H41" i="9"/>
  <c r="J41" i="9" s="1"/>
  <c r="L41" i="9" s="1"/>
  <c r="H40" i="9"/>
  <c r="J40" i="9" s="1"/>
  <c r="L40" i="9" s="1"/>
  <c r="H39" i="9"/>
  <c r="J39" i="9" s="1"/>
  <c r="M39" i="9" s="1"/>
  <c r="H38" i="9"/>
  <c r="J38" i="9" s="1"/>
  <c r="L38" i="9" s="1"/>
  <c r="H37" i="9"/>
  <c r="J37" i="9" s="1"/>
  <c r="L37" i="9" s="1"/>
  <c r="H36" i="9"/>
  <c r="J36" i="9" s="1"/>
  <c r="L36" i="9" s="1"/>
  <c r="H35" i="9"/>
  <c r="J35" i="9" s="1"/>
  <c r="L35" i="9" s="1"/>
  <c r="M34" i="9"/>
  <c r="H34" i="9"/>
  <c r="J34" i="9" s="1"/>
  <c r="L34" i="9" s="1"/>
  <c r="H33" i="9"/>
  <c r="J33" i="9" s="1"/>
  <c r="L33" i="9" s="1"/>
  <c r="H32" i="9"/>
  <c r="J32" i="9" s="1"/>
  <c r="L32" i="9" s="1"/>
  <c r="H31" i="9"/>
  <c r="J31" i="9" s="1"/>
  <c r="M31" i="9" s="1"/>
  <c r="H30" i="9"/>
  <c r="J30" i="9" s="1"/>
  <c r="M30" i="9" s="1"/>
  <c r="I52" i="9"/>
  <c r="G52" i="9"/>
  <c r="F52" i="9"/>
  <c r="E52" i="9"/>
  <c r="C52" i="9"/>
  <c r="H24" i="9"/>
  <c r="J24" i="9" s="1"/>
  <c r="L24" i="9" s="1"/>
  <c r="M23" i="9"/>
  <c r="H23" i="9"/>
  <c r="J23" i="9" s="1"/>
  <c r="L23" i="9" s="1"/>
  <c r="H21" i="9"/>
  <c r="J21" i="9" s="1"/>
  <c r="L21" i="9" s="1"/>
  <c r="H20" i="9"/>
  <c r="J20" i="9" s="1"/>
  <c r="L20" i="9" s="1"/>
  <c r="H19" i="9"/>
  <c r="J19" i="9" s="1"/>
  <c r="L19" i="9" s="1"/>
  <c r="H18" i="9"/>
  <c r="M17" i="9"/>
  <c r="H17" i="9"/>
  <c r="J17" i="9" s="1"/>
  <c r="L17" i="9" s="1"/>
  <c r="H16" i="9"/>
  <c r="J16" i="9" s="1"/>
  <c r="M16" i="9" s="1"/>
  <c r="M15" i="9"/>
  <c r="H15" i="9"/>
  <c r="J15" i="9" s="1"/>
  <c r="L15" i="9" s="1"/>
  <c r="M14" i="9"/>
  <c r="H14" i="9"/>
  <c r="J14" i="9" s="1"/>
  <c r="L14" i="9" s="1"/>
  <c r="H11" i="9"/>
  <c r="J11" i="9" s="1"/>
  <c r="L11" i="9" s="1"/>
  <c r="H10" i="9"/>
  <c r="J10" i="9" s="1"/>
  <c r="L10" i="9" s="1"/>
  <c r="C23" i="15" l="1"/>
  <c r="C27" i="15" s="1"/>
  <c r="C33" i="15" s="1"/>
  <c r="G23" i="15"/>
  <c r="G27" i="15" s="1"/>
  <c r="G33" i="15" s="1"/>
  <c r="K23" i="15"/>
  <c r="K27" i="15" s="1"/>
  <c r="K33" i="15" s="1"/>
  <c r="F28" i="11"/>
  <c r="F27" i="9"/>
  <c r="C28" i="11"/>
  <c r="G28" i="11"/>
  <c r="G55" i="11" s="1"/>
  <c r="G69" i="11" s="1"/>
  <c r="D28" i="11"/>
  <c r="D55" i="11" s="1"/>
  <c r="D69" i="11" s="1"/>
  <c r="I28" i="11"/>
  <c r="I55" i="11" s="1"/>
  <c r="I69" i="11" s="1"/>
  <c r="O14" i="15"/>
  <c r="M24" i="9"/>
  <c r="D27" i="9"/>
  <c r="I27" i="9"/>
  <c r="E55" i="11"/>
  <c r="E69" i="11" s="1"/>
  <c r="K55" i="11"/>
  <c r="K69" i="11" s="1"/>
  <c r="G37" i="14"/>
  <c r="O21" i="15"/>
  <c r="H22" i="9"/>
  <c r="C27" i="9"/>
  <c r="C54" i="9" s="1"/>
  <c r="C68" i="9" s="1"/>
  <c r="E27" i="9"/>
  <c r="E54" i="9" s="1"/>
  <c r="E68" i="9" s="1"/>
  <c r="K27" i="9"/>
  <c r="D23" i="15"/>
  <c r="D27" i="15" s="1"/>
  <c r="D33" i="15" s="1"/>
  <c r="H23" i="15"/>
  <c r="H27" i="15" s="1"/>
  <c r="H33" i="15" s="1"/>
  <c r="L23" i="15"/>
  <c r="L27" i="15" s="1"/>
  <c r="L33" i="15" s="1"/>
  <c r="F45" i="12"/>
  <c r="D45" i="12"/>
  <c r="I45" i="12"/>
  <c r="E45" i="12"/>
  <c r="K45" i="12"/>
  <c r="C45" i="12"/>
  <c r="G45" i="12"/>
  <c r="M14" i="10"/>
  <c r="E45" i="10"/>
  <c r="I45" i="10"/>
  <c r="C45" i="10"/>
  <c r="D45" i="10"/>
  <c r="F45" i="10"/>
  <c r="J60" i="14"/>
  <c r="N60" i="14"/>
  <c r="H25" i="14"/>
  <c r="H16" i="14"/>
  <c r="Q29" i="14"/>
  <c r="F30" i="14"/>
  <c r="Q55" i="14"/>
  <c r="Q56" i="14"/>
  <c r="Q59" i="14"/>
  <c r="Q61" i="14"/>
  <c r="E23" i="14"/>
  <c r="O57" i="14"/>
  <c r="J18" i="9"/>
  <c r="M18" i="9" s="1"/>
  <c r="G57" i="14"/>
  <c r="H44" i="14"/>
  <c r="M51" i="9"/>
  <c r="M39" i="10"/>
  <c r="L57" i="14"/>
  <c r="P57" i="14"/>
  <c r="G18" i="14"/>
  <c r="E32" i="14"/>
  <c r="M20" i="10"/>
  <c r="M41" i="10"/>
  <c r="H18" i="12"/>
  <c r="K45" i="10"/>
  <c r="K57" i="14"/>
  <c r="M48" i="9"/>
  <c r="H67" i="11"/>
  <c r="M10" i="10"/>
  <c r="M17" i="10"/>
  <c r="M37" i="10"/>
  <c r="H21" i="12"/>
  <c r="H43" i="12"/>
  <c r="G45" i="10"/>
  <c r="G27" i="9"/>
  <c r="E57" i="14"/>
  <c r="E58" i="14" s="1"/>
  <c r="I57" i="14"/>
  <c r="M57" i="14"/>
  <c r="F9" i="14"/>
  <c r="I11" i="14"/>
  <c r="I60" i="14" s="1"/>
  <c r="Q30" i="14"/>
  <c r="Q53" i="14"/>
  <c r="G58" i="14"/>
  <c r="E9" i="14"/>
  <c r="G11" i="14"/>
  <c r="G60" i="14" s="1"/>
  <c r="K11" i="14"/>
  <c r="K60" i="14" s="1"/>
  <c r="O11" i="14"/>
  <c r="O60" i="14" s="1"/>
  <c r="E18" i="14"/>
  <c r="Q22" i="14"/>
  <c r="Q23" i="14" s="1"/>
  <c r="F25" i="14"/>
  <c r="E30" i="14"/>
  <c r="G32" i="14"/>
  <c r="F37" i="14"/>
  <c r="H39" i="14"/>
  <c r="G44" i="14"/>
  <c r="E46" i="14"/>
  <c r="Q50" i="14"/>
  <c r="F57" i="14"/>
  <c r="J57" i="14"/>
  <c r="N57" i="14"/>
  <c r="H11" i="14"/>
  <c r="H60" i="14" s="1"/>
  <c r="L11" i="14"/>
  <c r="L60" i="14" s="1"/>
  <c r="P11" i="14"/>
  <c r="P60" i="14" s="1"/>
  <c r="Q15" i="14"/>
  <c r="Q16" i="14" s="1"/>
  <c r="F18" i="14"/>
  <c r="G25" i="14"/>
  <c r="H32" i="14"/>
  <c r="E39" i="14"/>
  <c r="Q43" i="14"/>
  <c r="Q44" i="14" s="1"/>
  <c r="F46" i="14"/>
  <c r="F60" i="14" s="1"/>
  <c r="Q36" i="14"/>
  <c r="Q37" i="14" s="1"/>
  <c r="H57" i="14"/>
  <c r="H58" i="14" s="1"/>
  <c r="Q8" i="14"/>
  <c r="Q9" i="14" s="1"/>
  <c r="L44" i="11"/>
  <c r="M44" i="11"/>
  <c r="L26" i="12"/>
  <c r="M26" i="12"/>
  <c r="L37" i="12"/>
  <c r="M37" i="12"/>
  <c r="L36" i="11"/>
  <c r="M36" i="11"/>
  <c r="L41" i="11"/>
  <c r="M41" i="11"/>
  <c r="L52" i="11"/>
  <c r="M52" i="11"/>
  <c r="L27" i="12"/>
  <c r="M27" i="12"/>
  <c r="L30" i="12"/>
  <c r="M30" i="12"/>
  <c r="L33" i="12"/>
  <c r="M33" i="12"/>
  <c r="L38" i="12"/>
  <c r="M38" i="12"/>
  <c r="L41" i="12"/>
  <c r="M41" i="12"/>
  <c r="L32" i="11"/>
  <c r="M32" i="11"/>
  <c r="L49" i="11"/>
  <c r="M49" i="11"/>
  <c r="L28" i="12"/>
  <c r="M28" i="12"/>
  <c r="L31" i="12"/>
  <c r="M31" i="12"/>
  <c r="L34" i="12"/>
  <c r="M34" i="12"/>
  <c r="L39" i="12"/>
  <c r="M39" i="12"/>
  <c r="L42" i="12"/>
  <c r="M42" i="12"/>
  <c r="L16" i="12"/>
  <c r="M16" i="12"/>
  <c r="L24" i="12"/>
  <c r="M24" i="12"/>
  <c r="M10" i="11"/>
  <c r="M16" i="11"/>
  <c r="M20" i="11"/>
  <c r="M37" i="11"/>
  <c r="H61" i="11"/>
  <c r="J10" i="12"/>
  <c r="J13" i="12"/>
  <c r="M14" i="12"/>
  <c r="M17" i="12"/>
  <c r="J20" i="12"/>
  <c r="J23" i="12"/>
  <c r="M11" i="11"/>
  <c r="M15" i="11"/>
  <c r="M17" i="11"/>
  <c r="M19" i="11"/>
  <c r="M33" i="11"/>
  <c r="M40" i="11"/>
  <c r="M48" i="11"/>
  <c r="M15" i="12"/>
  <c r="M25" i="12"/>
  <c r="M29" i="12"/>
  <c r="M32" i="12"/>
  <c r="M40" i="12"/>
  <c r="L22" i="11"/>
  <c r="M22" i="11"/>
  <c r="L25" i="11"/>
  <c r="M25" i="11"/>
  <c r="L31" i="11"/>
  <c r="M31" i="11"/>
  <c r="L38" i="11"/>
  <c r="M38" i="11"/>
  <c r="L42" i="11"/>
  <c r="M42" i="11"/>
  <c r="L50" i="11"/>
  <c r="M50" i="11"/>
  <c r="L34" i="11"/>
  <c r="M34" i="11"/>
  <c r="M21" i="11"/>
  <c r="J13" i="11"/>
  <c r="H23" i="11"/>
  <c r="H26" i="11" s="1"/>
  <c r="C55" i="11"/>
  <c r="C69" i="11" s="1"/>
  <c r="F55" i="11"/>
  <c r="F69" i="11" s="1"/>
  <c r="M39" i="11"/>
  <c r="M43" i="11"/>
  <c r="M47" i="11"/>
  <c r="M51" i="11"/>
  <c r="J63" i="11"/>
  <c r="H13" i="11"/>
  <c r="J61" i="11"/>
  <c r="L61" i="11" s="1"/>
  <c r="J23" i="11"/>
  <c r="M24" i="10"/>
  <c r="L24" i="10"/>
  <c r="M26" i="10"/>
  <c r="L26" i="10"/>
  <c r="M30" i="10"/>
  <c r="L30" i="10"/>
  <c r="M27" i="10"/>
  <c r="L27" i="10"/>
  <c r="M31" i="10"/>
  <c r="L31" i="10"/>
  <c r="M28" i="10"/>
  <c r="L28" i="10"/>
  <c r="M32" i="10"/>
  <c r="L32" i="10"/>
  <c r="M23" i="10"/>
  <c r="J43" i="10"/>
  <c r="L23" i="10"/>
  <c r="M25" i="10"/>
  <c r="L25" i="10"/>
  <c r="M29" i="10"/>
  <c r="L29" i="10"/>
  <c r="M33" i="10"/>
  <c r="L33" i="10"/>
  <c r="M19" i="9"/>
  <c r="M35" i="9"/>
  <c r="M37" i="9"/>
  <c r="M40" i="9"/>
  <c r="M43" i="9"/>
  <c r="H11" i="10"/>
  <c r="J18" i="10"/>
  <c r="H21" i="10"/>
  <c r="H25" i="9"/>
  <c r="H52" i="9"/>
  <c r="J11" i="10"/>
  <c r="H18" i="10"/>
  <c r="J21" i="10"/>
  <c r="H43" i="10"/>
  <c r="M10" i="9"/>
  <c r="F54" i="9"/>
  <c r="F68" i="9" s="1"/>
  <c r="M32" i="9"/>
  <c r="M13" i="10"/>
  <c r="M16" i="10"/>
  <c r="M34" i="10"/>
  <c r="M38" i="10"/>
  <c r="M40" i="10"/>
  <c r="M42" i="10"/>
  <c r="M20" i="9"/>
  <c r="G54" i="9"/>
  <c r="G68" i="9" s="1"/>
  <c r="M33" i="9"/>
  <c r="M38" i="9"/>
  <c r="M41" i="9"/>
  <c r="M46" i="9"/>
  <c r="M49" i="9"/>
  <c r="J12" i="9"/>
  <c r="H60" i="9"/>
  <c r="J66" i="9"/>
  <c r="L66" i="9" s="1"/>
  <c r="K52" i="9"/>
  <c r="L16" i="9"/>
  <c r="L18" i="9"/>
  <c r="M21" i="9"/>
  <c r="I54" i="9"/>
  <c r="I68" i="9" s="1"/>
  <c r="L30" i="9"/>
  <c r="L31" i="9"/>
  <c r="L39" i="9"/>
  <c r="M42" i="9"/>
  <c r="L47" i="9"/>
  <c r="M50" i="9"/>
  <c r="H12" i="9"/>
  <c r="D52" i="9"/>
  <c r="J60" i="9"/>
  <c r="L60" i="9" s="1"/>
  <c r="H66" i="9"/>
  <c r="J22" i="9"/>
  <c r="M11" i="9"/>
  <c r="M36" i="9"/>
  <c r="J29" i="9"/>
  <c r="H53" i="11"/>
  <c r="J30" i="11"/>
  <c r="D54" i="9" l="1"/>
  <c r="D68" i="9" s="1"/>
  <c r="H45" i="12"/>
  <c r="O23" i="15"/>
  <c r="O27" i="15" s="1"/>
  <c r="O33" i="15" s="1"/>
  <c r="Q57" i="14"/>
  <c r="Q58" i="14" s="1"/>
  <c r="Q32" i="14"/>
  <c r="Q25" i="14"/>
  <c r="F58" i="14"/>
  <c r="Q39" i="14"/>
  <c r="H28" i="11"/>
  <c r="H55" i="11" s="1"/>
  <c r="H69" i="11" s="1"/>
  <c r="Q11" i="14"/>
  <c r="Q46" i="14"/>
  <c r="Q18" i="14"/>
  <c r="E60" i="14"/>
  <c r="Q60" i="14" s="1"/>
  <c r="L20" i="12"/>
  <c r="M20" i="12"/>
  <c r="J21" i="12"/>
  <c r="L10" i="12"/>
  <c r="M10" i="12"/>
  <c r="J11" i="12"/>
  <c r="L23" i="12"/>
  <c r="J43" i="12"/>
  <c r="M23" i="12"/>
  <c r="L13" i="12"/>
  <c r="J18" i="12"/>
  <c r="M13" i="12"/>
  <c r="M13" i="11"/>
  <c r="L13" i="11"/>
  <c r="L30" i="11"/>
  <c r="J53" i="11"/>
  <c r="J26" i="11"/>
  <c r="M23" i="11"/>
  <c r="L23" i="11"/>
  <c r="L63" i="11"/>
  <c r="J67" i="11"/>
  <c r="L67" i="11" s="1"/>
  <c r="M30" i="11"/>
  <c r="H27" i="9"/>
  <c r="H54" i="9" s="1"/>
  <c r="H68" i="9" s="1"/>
  <c r="J45" i="10"/>
  <c r="M11" i="10"/>
  <c r="L11" i="10"/>
  <c r="M43" i="10"/>
  <c r="L43" i="10"/>
  <c r="M18" i="10"/>
  <c r="L18" i="10"/>
  <c r="M21" i="10"/>
  <c r="L21" i="10"/>
  <c r="H45" i="10"/>
  <c r="M12" i="9"/>
  <c r="L12" i="9"/>
  <c r="L22" i="9"/>
  <c r="J25" i="9"/>
  <c r="M22" i="9"/>
  <c r="L29" i="9"/>
  <c r="J52" i="9"/>
  <c r="L52" i="9" s="1"/>
  <c r="K54" i="9"/>
  <c r="M29" i="9"/>
  <c r="M43" i="12" l="1"/>
  <c r="L43" i="12"/>
  <c r="M18" i="12"/>
  <c r="L18" i="12"/>
  <c r="M21" i="12"/>
  <c r="L21" i="12"/>
  <c r="J45" i="12"/>
  <c r="M11" i="12"/>
  <c r="L11" i="12"/>
  <c r="M26" i="11"/>
  <c r="L26" i="11"/>
  <c r="L53" i="11"/>
  <c r="M53" i="11"/>
  <c r="J28" i="11"/>
  <c r="L45" i="10"/>
  <c r="M45" i="10"/>
  <c r="K68" i="9"/>
  <c r="M25" i="9"/>
  <c r="L25" i="9"/>
  <c r="J27" i="9"/>
  <c r="M52" i="9"/>
  <c r="L45" i="12" l="1"/>
  <c r="M45" i="12"/>
  <c r="J55" i="11"/>
  <c r="M28" i="11"/>
  <c r="L28" i="11"/>
  <c r="J54" i="9"/>
  <c r="M27" i="9"/>
  <c r="L27" i="9"/>
  <c r="J69" i="11" l="1"/>
  <c r="M55" i="11"/>
  <c r="L55" i="11"/>
  <c r="L54" i="9"/>
  <c r="J68" i="9"/>
  <c r="M54" i="9"/>
  <c r="M69" i="11" l="1"/>
  <c r="L69" i="11"/>
  <c r="L68" i="9"/>
  <c r="M68" i="9"/>
</calcChain>
</file>

<file path=xl/sharedStrings.xml><?xml version="1.0" encoding="utf-8"?>
<sst xmlns="http://schemas.openxmlformats.org/spreadsheetml/2006/main" count="740" uniqueCount="276">
  <si>
    <t>事業本部</t>
  </si>
  <si>
    <t>売上高</t>
  </si>
  <si>
    <t>純売上高</t>
  </si>
  <si>
    <t>仕入高</t>
  </si>
  <si>
    <t>当期製品製造原価</t>
  </si>
  <si>
    <t>売上総利益</t>
  </si>
  <si>
    <t>福利厚生費</t>
  </si>
  <si>
    <t>消耗品費</t>
  </si>
  <si>
    <t>地代家賃</t>
  </si>
  <si>
    <t>保険料</t>
  </si>
  <si>
    <t>修繕費</t>
  </si>
  <si>
    <t>減価償却費</t>
  </si>
  <si>
    <t>旅費交通費</t>
  </si>
  <si>
    <t>通信費</t>
  </si>
  <si>
    <t>会議費</t>
  </si>
  <si>
    <t>水道光熱費</t>
  </si>
  <si>
    <t>支払手数料</t>
  </si>
  <si>
    <t>図書費</t>
  </si>
  <si>
    <t>広告宣伝費</t>
  </si>
  <si>
    <t>交際費</t>
  </si>
  <si>
    <t>荷造運賃</t>
  </si>
  <si>
    <t>賃借料</t>
  </si>
  <si>
    <t>教育訓練費</t>
  </si>
  <si>
    <t>募集費</t>
  </si>
  <si>
    <t>リース料</t>
  </si>
  <si>
    <t>雑費</t>
  </si>
  <si>
    <t>販売費及び一般管理費</t>
  </si>
  <si>
    <t>営業利益</t>
  </si>
  <si>
    <t>受取利息</t>
  </si>
  <si>
    <t>雑収入</t>
  </si>
  <si>
    <t>営業外収益</t>
  </si>
  <si>
    <t>営業外費用</t>
  </si>
  <si>
    <t>経常利益</t>
  </si>
  <si>
    <t>経費計</t>
  </si>
  <si>
    <t>雑費(原)</t>
  </si>
  <si>
    <t>リース料(原)</t>
  </si>
  <si>
    <t>教育訓練費(原)</t>
  </si>
  <si>
    <t>賃借料(原)</t>
  </si>
  <si>
    <t>荷造運賃(原)</t>
  </si>
  <si>
    <t>諸会費(原)</t>
  </si>
  <si>
    <t>交際費(原)</t>
  </si>
  <si>
    <t>図書費(原)</t>
  </si>
  <si>
    <t>支払手数料(原)</t>
  </si>
  <si>
    <t>水道光熱費(原)</t>
  </si>
  <si>
    <t>会議費(原)</t>
  </si>
  <si>
    <t>通信費(原)</t>
  </si>
  <si>
    <t>旅費交通費(原)</t>
  </si>
  <si>
    <t>減価償却費(原)</t>
  </si>
  <si>
    <t>修繕費(原)</t>
  </si>
  <si>
    <t>保険料(原)</t>
  </si>
  <si>
    <t>地代家賃(原)</t>
  </si>
  <si>
    <t>消耗品費(原)</t>
  </si>
  <si>
    <t>外注費計</t>
  </si>
  <si>
    <t>外注費(原)</t>
  </si>
  <si>
    <t>福利厚生費(原)</t>
  </si>
  <si>
    <t>法定福利費(原)</t>
  </si>
  <si>
    <t>賞与(原)</t>
  </si>
  <si>
    <t>給与(原)</t>
  </si>
  <si>
    <t>材料費計</t>
  </si>
  <si>
    <t>仕入高(原)</t>
  </si>
  <si>
    <t>（単位：　円）</t>
    <rPh sb="1" eb="3">
      <t>タンイ</t>
    </rPh>
    <rPh sb="5" eb="6">
      <t>エン</t>
    </rPh>
    <phoneticPr fontId="3"/>
  </si>
  <si>
    <t>管理本部 経理部</t>
    <rPh sb="0" eb="2">
      <t>カンリ</t>
    </rPh>
    <rPh sb="2" eb="4">
      <t>ホンブ</t>
    </rPh>
    <rPh sb="5" eb="7">
      <t>ケイリ</t>
    </rPh>
    <rPh sb="7" eb="8">
      <t>ブ</t>
    </rPh>
    <phoneticPr fontId="3"/>
  </si>
  <si>
    <t>勘定科目</t>
    <rPh sb="0" eb="2">
      <t>カンジョウ</t>
    </rPh>
    <rPh sb="2" eb="4">
      <t>カモク</t>
    </rPh>
    <phoneticPr fontId="3"/>
  </si>
  <si>
    <t>実績</t>
    <phoneticPr fontId="3"/>
  </si>
  <si>
    <t>予算</t>
    <rPh sb="0" eb="2">
      <t>ヨサン</t>
    </rPh>
    <phoneticPr fontId="3"/>
  </si>
  <si>
    <t>差額</t>
    <rPh sb="0" eb="2">
      <t>サガク</t>
    </rPh>
    <phoneticPr fontId="3"/>
  </si>
  <si>
    <t>達成率</t>
    <rPh sb="0" eb="3">
      <t>タッセイリツ</t>
    </rPh>
    <phoneticPr fontId="3"/>
  </si>
  <si>
    <t>管理部門</t>
    <rPh sb="0" eb="2">
      <t>カンリ</t>
    </rPh>
    <rPh sb="2" eb="4">
      <t>ブモン</t>
    </rPh>
    <phoneticPr fontId="3"/>
  </si>
  <si>
    <t>営業本部</t>
    <rPh sb="0" eb="2">
      <t>エイギョウ</t>
    </rPh>
    <rPh sb="2" eb="4">
      <t>ホンブ</t>
    </rPh>
    <phoneticPr fontId="3"/>
  </si>
  <si>
    <t>合計</t>
    <rPh sb="0" eb="2">
      <t>ゴウケイ</t>
    </rPh>
    <phoneticPr fontId="3"/>
  </si>
  <si>
    <t>第一営業部</t>
    <rPh sb="0" eb="2">
      <t>ダイイチ</t>
    </rPh>
    <rPh sb="2" eb="4">
      <t>エイギョウ</t>
    </rPh>
    <rPh sb="4" eb="5">
      <t>ブ</t>
    </rPh>
    <phoneticPr fontId="3"/>
  </si>
  <si>
    <t>第二営業部</t>
    <rPh sb="0" eb="2">
      <t>ダイニ</t>
    </rPh>
    <rPh sb="2" eb="4">
      <t>エイギョウ</t>
    </rPh>
    <rPh sb="4" eb="5">
      <t>ブ</t>
    </rPh>
    <phoneticPr fontId="3"/>
  </si>
  <si>
    <t>ＢＳ営業部</t>
    <rPh sb="2" eb="4">
      <t>エイギョウ</t>
    </rPh>
    <rPh sb="4" eb="5">
      <t>ブ</t>
    </rPh>
    <phoneticPr fontId="3"/>
  </si>
  <si>
    <t>ＳＩ営業部</t>
    <rPh sb="2" eb="4">
      <t>エイギョウ</t>
    </rPh>
    <rPh sb="4" eb="5">
      <t>ブ</t>
    </rPh>
    <phoneticPr fontId="3"/>
  </si>
  <si>
    <t>計</t>
    <rPh sb="0" eb="1">
      <t>ケイ</t>
    </rPh>
    <phoneticPr fontId="3"/>
  </si>
  <si>
    <t>業務受託収入</t>
    <phoneticPr fontId="3"/>
  </si>
  <si>
    <t>賃貸収入</t>
  </si>
  <si>
    <t>期首商品棚卸高</t>
    <rPh sb="0" eb="2">
      <t>キシュ</t>
    </rPh>
    <rPh sb="2" eb="4">
      <t>ショウヒン</t>
    </rPh>
    <rPh sb="4" eb="6">
      <t>タナオロシ</t>
    </rPh>
    <phoneticPr fontId="3"/>
  </si>
  <si>
    <t>期首仕掛品棚卸高</t>
    <rPh sb="0" eb="2">
      <t>キシュ</t>
    </rPh>
    <rPh sb="2" eb="4">
      <t>シカカリ</t>
    </rPh>
    <rPh sb="4" eb="5">
      <t>ヒン</t>
    </rPh>
    <phoneticPr fontId="3"/>
  </si>
  <si>
    <t>外注費</t>
    <rPh sb="0" eb="3">
      <t>ガイチュウヒ</t>
    </rPh>
    <phoneticPr fontId="3"/>
  </si>
  <si>
    <t>材料費</t>
    <rPh sb="0" eb="3">
      <t>ザイリョウヒ</t>
    </rPh>
    <phoneticPr fontId="2"/>
  </si>
  <si>
    <t>労務費</t>
    <rPh sb="0" eb="3">
      <t>ロウムヒ</t>
    </rPh>
    <phoneticPr fontId="2"/>
  </si>
  <si>
    <t>外注費</t>
    <rPh sb="0" eb="3">
      <t>ガイチュウヒ</t>
    </rPh>
    <phoneticPr fontId="2"/>
  </si>
  <si>
    <t>経費</t>
    <rPh sb="0" eb="2">
      <t>ケイヒ</t>
    </rPh>
    <phoneticPr fontId="2"/>
  </si>
  <si>
    <t>月末商品棚卸高</t>
    <phoneticPr fontId="3"/>
  </si>
  <si>
    <t>月末仕掛品棚卸高</t>
    <rPh sb="2" eb="4">
      <t>シカカリ</t>
    </rPh>
    <rPh sb="4" eb="5">
      <t>ヒン</t>
    </rPh>
    <phoneticPr fontId="3"/>
  </si>
  <si>
    <t>売上原価</t>
    <phoneticPr fontId="3"/>
  </si>
  <si>
    <t>人件費</t>
    <rPh sb="0" eb="3">
      <t>ジンケンヒ</t>
    </rPh>
    <phoneticPr fontId="3"/>
  </si>
  <si>
    <t>租税公課</t>
    <phoneticPr fontId="3"/>
  </si>
  <si>
    <t>諸会費</t>
  </si>
  <si>
    <t>受取配当金</t>
  </si>
  <si>
    <t>為替差益</t>
    <rPh sb="0" eb="2">
      <t>カワセ</t>
    </rPh>
    <rPh sb="2" eb="4">
      <t>サエキ</t>
    </rPh>
    <phoneticPr fontId="3"/>
  </si>
  <si>
    <t>支払利息割引料</t>
    <phoneticPr fontId="3"/>
  </si>
  <si>
    <t>社債発行費</t>
    <phoneticPr fontId="3"/>
  </si>
  <si>
    <t>為替差損</t>
    <rPh sb="0" eb="2">
      <t>カワセ</t>
    </rPh>
    <rPh sb="2" eb="4">
      <t>サソン</t>
    </rPh>
    <phoneticPr fontId="3"/>
  </si>
  <si>
    <t>雑損失</t>
    <rPh sb="0" eb="1">
      <t>ザツ</t>
    </rPh>
    <rPh sb="1" eb="3">
      <t>ソンシツ</t>
    </rPh>
    <phoneticPr fontId="3"/>
  </si>
  <si>
    <t>技術研修･稼動準備</t>
    <rPh sb="0" eb="2">
      <t>ギジュツ</t>
    </rPh>
    <rPh sb="2" eb="4">
      <t>ケンシュウ</t>
    </rPh>
    <rPh sb="5" eb="7">
      <t>カドウ</t>
    </rPh>
    <rPh sb="7" eb="9">
      <t>ジュンビ</t>
    </rPh>
    <phoneticPr fontId="3"/>
  </si>
  <si>
    <t>実績</t>
    <rPh sb="0" eb="2">
      <t>ジッセキ</t>
    </rPh>
    <phoneticPr fontId="3"/>
  </si>
  <si>
    <t>退職給与引当金繰入額(原)</t>
    <rPh sb="2" eb="4">
      <t>キュウヨ</t>
    </rPh>
    <rPh sb="4" eb="6">
      <t>ヒキアテ</t>
    </rPh>
    <rPh sb="6" eb="7">
      <t>キン</t>
    </rPh>
    <rPh sb="7" eb="9">
      <t>クリイレ</t>
    </rPh>
    <rPh sb="9" eb="10">
      <t>ガク</t>
    </rPh>
    <phoneticPr fontId="3"/>
  </si>
  <si>
    <t>労務費計</t>
    <phoneticPr fontId="3"/>
  </si>
  <si>
    <t>租税公課(原)</t>
    <rPh sb="0" eb="2">
      <t>ソゼイ</t>
    </rPh>
    <rPh sb="2" eb="4">
      <t>コウカ</t>
    </rPh>
    <phoneticPr fontId="3"/>
  </si>
  <si>
    <t>募集費(原)</t>
    <rPh sb="0" eb="3">
      <t>ボシュウヒ</t>
    </rPh>
    <phoneticPr fontId="3"/>
  </si>
  <si>
    <t>㈱ジャパンコンピューターサービス　第43期</t>
    <phoneticPr fontId="3"/>
  </si>
  <si>
    <t>1月予算実績対比（製造原価/発生）</t>
    <phoneticPr fontId="3"/>
  </si>
  <si>
    <t>(単位：円)</t>
    <phoneticPr fontId="3"/>
  </si>
  <si>
    <t>管理本部 経理部</t>
    <phoneticPr fontId="3"/>
  </si>
  <si>
    <t>1月予算実績対比（損益/発生）</t>
    <phoneticPr fontId="3"/>
  </si>
  <si>
    <t>1月予算実績対比（製造原価/累計）</t>
    <phoneticPr fontId="3"/>
  </si>
  <si>
    <t>1月予算実績対比（損益/累計）</t>
    <phoneticPr fontId="3"/>
  </si>
  <si>
    <t>技術研修･稼動準備内訳</t>
    <rPh sb="0" eb="2">
      <t>ギジュツ</t>
    </rPh>
    <rPh sb="2" eb="4">
      <t>ケンシュウ</t>
    </rPh>
    <rPh sb="5" eb="7">
      <t>カドウ</t>
    </rPh>
    <rPh sb="7" eb="9">
      <t>ジュンビ</t>
    </rPh>
    <rPh sb="9" eb="11">
      <t>ウチワケ</t>
    </rPh>
    <phoneticPr fontId="3"/>
  </si>
  <si>
    <t>管理本部経理部</t>
    <rPh sb="0" eb="2">
      <t>カンリ</t>
    </rPh>
    <rPh sb="2" eb="4">
      <t>ホンブ</t>
    </rPh>
    <rPh sb="4" eb="6">
      <t>ケイリ</t>
    </rPh>
    <rPh sb="6" eb="7">
      <t>ブ</t>
    </rPh>
    <phoneticPr fontId="3"/>
  </si>
  <si>
    <t>部署</t>
    <rPh sb="0" eb="2">
      <t>ブショ</t>
    </rPh>
    <phoneticPr fontId="3"/>
  </si>
  <si>
    <t>氏名</t>
    <rPh sb="0" eb="2">
      <t>シメイ</t>
    </rPh>
    <phoneticPr fontId="3"/>
  </si>
  <si>
    <t>10月</t>
    <phoneticPr fontId="3"/>
  </si>
  <si>
    <t>11月</t>
    <phoneticPr fontId="3"/>
  </si>
  <si>
    <t>12月</t>
    <phoneticPr fontId="3"/>
  </si>
  <si>
    <t>1月</t>
    <phoneticPr fontId="3"/>
  </si>
  <si>
    <t>村田 萌子</t>
    <phoneticPr fontId="3"/>
  </si>
  <si>
    <t xml:space="preserve">-    </t>
    <phoneticPr fontId="3"/>
  </si>
  <si>
    <t xml:space="preserve">136:00    </t>
    <phoneticPr fontId="3"/>
  </si>
  <si>
    <t>星野 遥風</t>
    <phoneticPr fontId="3"/>
  </si>
  <si>
    <t xml:space="preserve">152:00    </t>
    <phoneticPr fontId="3"/>
  </si>
  <si>
    <t>清水 優</t>
    <phoneticPr fontId="3"/>
  </si>
  <si>
    <t xml:space="preserve">87:45    </t>
    <phoneticPr fontId="3"/>
  </si>
  <si>
    <t>荒澤 茉李</t>
    <phoneticPr fontId="3"/>
  </si>
  <si>
    <t>飯田 拓麻</t>
    <phoneticPr fontId="3"/>
  </si>
  <si>
    <t>SD事業部</t>
  </si>
  <si>
    <t>富田 杏奈</t>
    <phoneticPr fontId="3"/>
  </si>
  <si>
    <t xml:space="preserve">160:00    </t>
    <phoneticPr fontId="3"/>
  </si>
  <si>
    <t xml:space="preserve">61:00    </t>
    <phoneticPr fontId="3"/>
  </si>
  <si>
    <t>石毛 俊輔</t>
    <phoneticPr fontId="3"/>
  </si>
  <si>
    <t xml:space="preserve">13:00    </t>
    <phoneticPr fontId="3"/>
  </si>
  <si>
    <t>SD1部</t>
    <rPh sb="3" eb="4">
      <t>ブ</t>
    </rPh>
    <phoneticPr fontId="6"/>
  </si>
  <si>
    <t>吉元 俊皓</t>
    <phoneticPr fontId="3"/>
  </si>
  <si>
    <t xml:space="preserve">116:00    </t>
    <phoneticPr fontId="3"/>
  </si>
  <si>
    <t xml:space="preserve">16:00    </t>
    <phoneticPr fontId="3"/>
  </si>
  <si>
    <t>SD2部</t>
  </si>
  <si>
    <t>関口 宗馬</t>
    <phoneticPr fontId="3"/>
  </si>
  <si>
    <t xml:space="preserve">128:00    </t>
    <phoneticPr fontId="3"/>
  </si>
  <si>
    <t xml:space="preserve">168:00    </t>
    <phoneticPr fontId="3"/>
  </si>
  <si>
    <t>山本 貴大</t>
    <phoneticPr fontId="3"/>
  </si>
  <si>
    <t xml:space="preserve">8:00    </t>
    <phoneticPr fontId="3"/>
  </si>
  <si>
    <t>SD3部</t>
    <rPh sb="3" eb="4">
      <t>ブ</t>
    </rPh>
    <phoneticPr fontId="6"/>
  </si>
  <si>
    <t>勝二 多可良</t>
    <phoneticPr fontId="3"/>
  </si>
  <si>
    <t xml:space="preserve">158:00    </t>
    <phoneticPr fontId="3"/>
  </si>
  <si>
    <t>君嶋 倭</t>
    <phoneticPr fontId="3"/>
  </si>
  <si>
    <t xml:space="preserve">164:30    </t>
    <phoneticPr fontId="3"/>
  </si>
  <si>
    <t xml:space="preserve">32:00    </t>
    <phoneticPr fontId="3"/>
  </si>
  <si>
    <t>SD4部</t>
    <rPh sb="3" eb="4">
      <t>ブ</t>
    </rPh>
    <phoneticPr fontId="6"/>
  </si>
  <si>
    <t>田島 玲子</t>
    <phoneticPr fontId="3"/>
  </si>
  <si>
    <t xml:space="preserve">151:00    </t>
    <phoneticPr fontId="3"/>
  </si>
  <si>
    <t>IS事業部</t>
  </si>
  <si>
    <t>羽賀 覚</t>
    <phoneticPr fontId="3"/>
  </si>
  <si>
    <t xml:space="preserve">84:30    </t>
    <phoneticPr fontId="3"/>
  </si>
  <si>
    <t>IS3部</t>
    <rPh sb="3" eb="4">
      <t>ブ</t>
    </rPh>
    <phoneticPr fontId="6"/>
  </si>
  <si>
    <t>小山 渓祐</t>
    <phoneticPr fontId="3"/>
  </si>
  <si>
    <t xml:space="preserve">1:00    </t>
    <phoneticPr fontId="3"/>
  </si>
  <si>
    <t>PA事業部</t>
    <phoneticPr fontId="6"/>
  </si>
  <si>
    <t>山本 拓史</t>
    <phoneticPr fontId="3"/>
  </si>
  <si>
    <t xml:space="preserve">13:30    </t>
    <phoneticPr fontId="3"/>
  </si>
  <si>
    <t xml:space="preserve">4:00    </t>
    <phoneticPr fontId="3"/>
  </si>
  <si>
    <t xml:space="preserve">1:30    </t>
    <phoneticPr fontId="3"/>
  </si>
  <si>
    <t>京谷 泰行</t>
    <phoneticPr fontId="6"/>
  </si>
  <si>
    <t xml:space="preserve">6:50    </t>
    <phoneticPr fontId="3"/>
  </si>
  <si>
    <t xml:space="preserve">9:45    </t>
    <phoneticPr fontId="3"/>
  </si>
  <si>
    <t xml:space="preserve">12:45    </t>
    <phoneticPr fontId="3"/>
  </si>
  <si>
    <t>重山 一誠</t>
    <phoneticPr fontId="3"/>
  </si>
  <si>
    <t xml:space="preserve">52:00    </t>
    <phoneticPr fontId="3"/>
  </si>
  <si>
    <t xml:space="preserve">103:15    </t>
    <phoneticPr fontId="3"/>
  </si>
  <si>
    <t xml:space="preserve">10:00   </t>
    <phoneticPr fontId="3"/>
  </si>
  <si>
    <t xml:space="preserve">8:30    </t>
    <phoneticPr fontId="3"/>
  </si>
  <si>
    <t>PA1部</t>
  </si>
  <si>
    <t>桂馬 貴史</t>
    <phoneticPr fontId="3"/>
  </si>
  <si>
    <t xml:space="preserve">17:15    </t>
    <phoneticPr fontId="3"/>
  </si>
  <si>
    <t xml:space="preserve">12:30    </t>
    <phoneticPr fontId="3"/>
  </si>
  <si>
    <t xml:space="preserve">2:30    </t>
    <phoneticPr fontId="3"/>
  </si>
  <si>
    <t>京谷 泰行</t>
    <phoneticPr fontId="3"/>
  </si>
  <si>
    <t xml:space="preserve">42:15    </t>
    <phoneticPr fontId="3"/>
  </si>
  <si>
    <t xml:space="preserve">73:55    </t>
    <phoneticPr fontId="3"/>
  </si>
  <si>
    <t>堀井 銀兵</t>
    <phoneticPr fontId="3"/>
  </si>
  <si>
    <t xml:space="preserve">164:00    </t>
    <phoneticPr fontId="3"/>
  </si>
  <si>
    <t xml:space="preserve">143:00    </t>
    <phoneticPr fontId="3"/>
  </si>
  <si>
    <t xml:space="preserve">85:30    </t>
    <phoneticPr fontId="3"/>
  </si>
  <si>
    <t>齋藤 大暉</t>
    <phoneticPr fontId="3"/>
  </si>
  <si>
    <t xml:space="preserve">58:30    </t>
    <phoneticPr fontId="3"/>
  </si>
  <si>
    <t xml:space="preserve">113:45    </t>
    <phoneticPr fontId="3"/>
  </si>
  <si>
    <t xml:space="preserve">66:00    </t>
    <phoneticPr fontId="3"/>
  </si>
  <si>
    <t xml:space="preserve">41:15    </t>
    <phoneticPr fontId="3"/>
  </si>
  <si>
    <t>串崎 亮</t>
    <phoneticPr fontId="3"/>
  </si>
  <si>
    <t xml:space="preserve">151:30    </t>
    <phoneticPr fontId="3"/>
  </si>
  <si>
    <t xml:space="preserve">55:45    </t>
    <phoneticPr fontId="3"/>
  </si>
  <si>
    <t xml:space="preserve">5:30    </t>
    <phoneticPr fontId="3"/>
  </si>
  <si>
    <t>佐藤 樹</t>
    <phoneticPr fontId="3"/>
  </si>
  <si>
    <t xml:space="preserve">63:45    </t>
    <phoneticPr fontId="3"/>
  </si>
  <si>
    <t xml:space="preserve">89:15    </t>
    <phoneticPr fontId="3"/>
  </si>
  <si>
    <t xml:space="preserve">44:45    </t>
    <phoneticPr fontId="3"/>
  </si>
  <si>
    <t xml:space="preserve">3:30    </t>
    <phoneticPr fontId="3"/>
  </si>
  <si>
    <t>PA2部</t>
  </si>
  <si>
    <t>田嶋 勇太</t>
    <phoneticPr fontId="3"/>
  </si>
  <si>
    <t>飯野 和真</t>
    <phoneticPr fontId="3"/>
  </si>
  <si>
    <t xml:space="preserve">64:00    </t>
    <phoneticPr fontId="3"/>
  </si>
  <si>
    <t>長田 仁志</t>
    <phoneticPr fontId="3"/>
  </si>
  <si>
    <t>松下 圭一</t>
    <phoneticPr fontId="3"/>
  </si>
  <si>
    <t>合    計</t>
    <phoneticPr fontId="3"/>
  </si>
  <si>
    <t xml:space="preserve">1312:15    </t>
    <phoneticPr fontId="3"/>
  </si>
  <si>
    <t xml:space="preserve">912:15    </t>
    <phoneticPr fontId="3"/>
  </si>
  <si>
    <t xml:space="preserve">624:15    </t>
    <phoneticPr fontId="3"/>
  </si>
  <si>
    <t xml:space="preserve">786:30    </t>
    <phoneticPr fontId="3"/>
  </si>
  <si>
    <t>実績推移表</t>
    <rPh sb="0" eb="2">
      <t>ジッセキ</t>
    </rPh>
    <rPh sb="2" eb="4">
      <t>スイイ</t>
    </rPh>
    <rPh sb="4" eb="5">
      <t>ヒョウ</t>
    </rPh>
    <phoneticPr fontId="3"/>
  </si>
  <si>
    <t>10月</t>
    <rPh sb="2" eb="3">
      <t>ガツ</t>
    </rPh>
    <phoneticPr fontId="3"/>
  </si>
  <si>
    <t>11月</t>
  </si>
  <si>
    <t>12月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</si>
  <si>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</si>
  <si>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</si>
  <si>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</si>
  <si>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</si>
  <si>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</si>
  <si>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</si>
  <si>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</si>
  <si>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</si>
  <si>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</si>
  <si>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売上高</t>
    <rPh sb="0" eb="2">
      <t>ウリアゲ</t>
    </rPh>
    <rPh sb="2" eb="3">
      <t>ダカ</t>
    </rPh>
    <phoneticPr fontId="3"/>
  </si>
  <si>
    <t>売上原価</t>
    <rPh sb="0" eb="2">
      <t>ウリアゲ</t>
    </rPh>
    <rPh sb="2" eb="4">
      <t>ゲンカ</t>
    </rPh>
    <phoneticPr fontId="3"/>
  </si>
  <si>
    <t>売上総利益</t>
    <rPh sb="0" eb="2">
      <t>ウリアゲ</t>
    </rPh>
    <rPh sb="2" eb="5">
      <t>ソウリエキ</t>
    </rPh>
    <phoneticPr fontId="3"/>
  </si>
  <si>
    <t>粗利率</t>
    <rPh sb="0" eb="1">
      <t>アラ</t>
    </rPh>
    <rPh sb="1" eb="3">
      <t>リリツ</t>
    </rPh>
    <phoneticPr fontId="3"/>
  </si>
  <si>
    <t>販売費及び一般管理費</t>
    <rPh sb="0" eb="3">
      <t>ハンバイヒ</t>
    </rPh>
    <rPh sb="3" eb="4">
      <t>オヨ</t>
    </rPh>
    <rPh sb="5" eb="7">
      <t>イッパン</t>
    </rPh>
    <rPh sb="7" eb="10">
      <t>カンリヒ</t>
    </rPh>
    <phoneticPr fontId="3"/>
  </si>
  <si>
    <t>営業利益</t>
    <rPh sb="0" eb="2">
      <t>エイギョウ</t>
    </rPh>
    <rPh sb="2" eb="4">
      <t>リエキ</t>
    </rPh>
    <phoneticPr fontId="3"/>
  </si>
  <si>
    <t>経常利益</t>
    <rPh sb="0" eb="2">
      <t>ケイジョウ</t>
    </rPh>
    <rPh sb="2" eb="4">
      <t>リエキ</t>
    </rPh>
    <phoneticPr fontId="3"/>
  </si>
  <si>
    <t>営業本部</t>
    <rPh sb="0" eb="2">
      <t>エイギョウ</t>
    </rPh>
    <rPh sb="2" eb="4">
      <t>ホンブ</t>
    </rPh>
    <phoneticPr fontId="6"/>
  </si>
  <si>
    <t>計</t>
    <rPh sb="0" eb="1">
      <t>ケイ</t>
    </rPh>
    <phoneticPr fontId="6"/>
  </si>
  <si>
    <t>事業本部</t>
    <rPh sb="0" eb="2">
      <t>ジギョウ</t>
    </rPh>
    <rPh sb="2" eb="4">
      <t>ホンブ</t>
    </rPh>
    <phoneticPr fontId="3"/>
  </si>
  <si>
    <t>稼動ベース実績（全社合計）</t>
    <rPh sb="0" eb="2">
      <t>カドウ</t>
    </rPh>
    <rPh sb="5" eb="7">
      <t>ジッセキ</t>
    </rPh>
    <rPh sb="8" eb="10">
      <t>ゼンシャ</t>
    </rPh>
    <rPh sb="10" eb="12">
      <t>ゴウケイ</t>
    </rPh>
    <phoneticPr fontId="3"/>
  </si>
  <si>
    <t>※仕掛プロジェクトは売価を売上、原価を製造原価に加算しています。</t>
    <rPh sb="1" eb="3">
      <t>シカカリ</t>
    </rPh>
    <rPh sb="10" eb="12">
      <t>バイカ</t>
    </rPh>
    <rPh sb="13" eb="15">
      <t>ウリアゲ</t>
    </rPh>
    <rPh sb="16" eb="18">
      <t>ゲンカ</t>
    </rPh>
    <rPh sb="19" eb="21">
      <t>セイゾウ</t>
    </rPh>
    <rPh sb="21" eb="23">
      <t>ゲンカ</t>
    </rPh>
    <rPh sb="24" eb="26">
      <t>カサン</t>
    </rPh>
    <phoneticPr fontId="3"/>
  </si>
  <si>
    <t>11月</t>
    <rPh sb="2" eb="3">
      <t>ガツ</t>
    </rPh>
    <phoneticPr fontId="3"/>
  </si>
  <si>
    <t>2月</t>
    <phoneticPr fontId="3"/>
  </si>
  <si>
    <t>3月</t>
    <phoneticPr fontId="3"/>
  </si>
  <si>
    <t>4月</t>
    <phoneticPr fontId="3"/>
  </si>
  <si>
    <t>5月</t>
    <phoneticPr fontId="3"/>
  </si>
  <si>
    <t>6月</t>
    <phoneticPr fontId="3"/>
  </si>
  <si>
    <t>7月</t>
    <phoneticPr fontId="3"/>
  </si>
  <si>
    <t>8月</t>
    <phoneticPr fontId="3"/>
  </si>
  <si>
    <t>9月</t>
    <phoneticPr fontId="3"/>
  </si>
  <si>
    <t xml:space="preserve">売上高              </t>
    <phoneticPr fontId="3"/>
  </si>
  <si>
    <t>業務受託収入</t>
    <rPh sb="0" eb="2">
      <t>ギョウム</t>
    </rPh>
    <rPh sb="2" eb="4">
      <t>ジュタク</t>
    </rPh>
    <rPh sb="4" eb="6">
      <t>シュウニュウ</t>
    </rPh>
    <phoneticPr fontId="9"/>
  </si>
  <si>
    <t xml:space="preserve">賃貸収入            </t>
  </si>
  <si>
    <t>当月末仕掛品売価</t>
    <rPh sb="0" eb="1">
      <t>トウ</t>
    </rPh>
    <rPh sb="1" eb="3">
      <t>ガツマツ</t>
    </rPh>
    <rPh sb="3" eb="5">
      <t>シカカリ</t>
    </rPh>
    <rPh sb="5" eb="6">
      <t>ヒン</t>
    </rPh>
    <rPh sb="6" eb="8">
      <t>バイカ</t>
    </rPh>
    <phoneticPr fontId="3"/>
  </si>
  <si>
    <t>前月末仕掛品売価</t>
    <rPh sb="0" eb="1">
      <t>マエ</t>
    </rPh>
    <rPh sb="1" eb="3">
      <t>ゲツマツ</t>
    </rPh>
    <rPh sb="3" eb="5">
      <t>シカカリ</t>
    </rPh>
    <rPh sb="5" eb="6">
      <t>ヒン</t>
    </rPh>
    <rPh sb="6" eb="8">
      <t>バイカ</t>
    </rPh>
    <phoneticPr fontId="3"/>
  </si>
  <si>
    <t>売上高計</t>
    <rPh sb="0" eb="2">
      <t>ウリアゲ</t>
    </rPh>
    <rPh sb="2" eb="3">
      <t>ダカ</t>
    </rPh>
    <rPh sb="3" eb="4">
      <t>ケイ</t>
    </rPh>
    <phoneticPr fontId="3"/>
  </si>
  <si>
    <t xml:space="preserve">仕入高              </t>
  </si>
  <si>
    <t xml:space="preserve">当期製品製造原価    </t>
  </si>
  <si>
    <t>月末商品棚卸高</t>
    <rPh sb="0" eb="2">
      <t>ゲツマツ</t>
    </rPh>
    <rPh sb="2" eb="4">
      <t>ショウヒン</t>
    </rPh>
    <rPh sb="4" eb="6">
      <t>タナオロシ</t>
    </rPh>
    <rPh sb="6" eb="7">
      <t>ダカ</t>
    </rPh>
    <phoneticPr fontId="3"/>
  </si>
  <si>
    <t>月末仕掛品棚卸高</t>
    <rPh sb="0" eb="2">
      <t>ゲツマツ</t>
    </rPh>
    <rPh sb="2" eb="4">
      <t>シカカリ</t>
    </rPh>
    <rPh sb="4" eb="5">
      <t>シナ</t>
    </rPh>
    <rPh sb="5" eb="7">
      <t>タナオロシ</t>
    </rPh>
    <rPh sb="7" eb="8">
      <t>ダカ</t>
    </rPh>
    <phoneticPr fontId="3"/>
  </si>
  <si>
    <t xml:space="preserve">売上原価            </t>
  </si>
  <si>
    <t xml:space="preserve">売上総利益          </t>
  </si>
  <si>
    <t xml:space="preserve">営業利益            </t>
  </si>
  <si>
    <t xml:space="preserve">営業外収益          </t>
  </si>
  <si>
    <t xml:space="preserve">営業外費用          </t>
  </si>
  <si>
    <t xml:space="preserve">経常利益            </t>
  </si>
  <si>
    <t>1月事業部別損益（発生）</t>
    <rPh sb="2" eb="6">
      <t>ジギョウブベツ</t>
    </rPh>
    <rPh sb="6" eb="8">
      <t>ソンエキ</t>
    </rPh>
    <rPh sb="9" eb="11">
      <t>ハッセイ</t>
    </rPh>
    <phoneticPr fontId="3"/>
  </si>
  <si>
    <t>2022/2/10</t>
    <phoneticPr fontId="3"/>
  </si>
  <si>
    <t>事業部</t>
    <rPh sb="0" eb="2">
      <t>ジギョウ</t>
    </rPh>
    <rPh sb="2" eb="3">
      <t>ブ</t>
    </rPh>
    <phoneticPr fontId="3"/>
  </si>
  <si>
    <t>事業本部</t>
    <rPh sb="0" eb="4">
      <t>ジギョウホンブ</t>
    </rPh>
    <phoneticPr fontId="3"/>
  </si>
  <si>
    <t>物販</t>
    <rPh sb="0" eb="2">
      <t>ブッパン</t>
    </rPh>
    <phoneticPr fontId="1"/>
  </si>
  <si>
    <t>SD</t>
    <phoneticPr fontId="3"/>
  </si>
  <si>
    <t>IS</t>
    <phoneticPr fontId="3"/>
  </si>
  <si>
    <t>LCM</t>
    <phoneticPr fontId="3"/>
  </si>
  <si>
    <t>PA</t>
    <phoneticPr fontId="1"/>
  </si>
  <si>
    <t>R&amp;D室</t>
    <rPh sb="3" eb="4">
      <t>シツ</t>
    </rPh>
    <phoneticPr fontId="1"/>
  </si>
  <si>
    <t>計</t>
    <rPh sb="0" eb="1">
      <t>ケイ</t>
    </rPh>
    <phoneticPr fontId="1"/>
  </si>
  <si>
    <t>業務受託収入</t>
    <rPh sb="0" eb="6">
      <t>ギョウムジュタクシュウニュウ</t>
    </rPh>
    <phoneticPr fontId="1"/>
  </si>
  <si>
    <t>1月事業部別製造原価（発生）</t>
    <rPh sb="1" eb="2">
      <t>ガツ</t>
    </rPh>
    <rPh sb="2" eb="6">
      <t>ジギョウブベツ</t>
    </rPh>
    <rPh sb="6" eb="10">
      <t>セイゾウゲンカ</t>
    </rPh>
    <rPh sb="11" eb="13">
      <t>ハッセイ</t>
    </rPh>
    <phoneticPr fontId="3"/>
  </si>
  <si>
    <t>2022/2/10</t>
    <phoneticPr fontId="1"/>
  </si>
  <si>
    <t>募集費(原)</t>
    <rPh sb="0" eb="2">
      <t>ボシュウ</t>
    </rPh>
    <rPh sb="2" eb="3">
      <t>ヒ</t>
    </rPh>
    <phoneticPr fontId="1"/>
  </si>
  <si>
    <t>㈱ジャパンコンピューターサービス　第42期</t>
    <phoneticPr fontId="3"/>
  </si>
  <si>
    <t>1月事業部別損益（累計）</t>
    <rPh sb="2" eb="6">
      <t>ジギョウブベツ</t>
    </rPh>
    <rPh sb="6" eb="8">
      <t>ソンエキ</t>
    </rPh>
    <rPh sb="9" eb="11">
      <t>ルイケイ</t>
    </rPh>
    <phoneticPr fontId="3"/>
  </si>
  <si>
    <t>1月事業部別製造原価（累計）</t>
    <rPh sb="2" eb="6">
      <t>ジギョウブベツ</t>
    </rPh>
    <rPh sb="6" eb="10">
      <t>セイゾウゲンカ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</si>
</sst>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11"/>
      <name val="ＭＳ ゴシック"/>
      <family val="3"/>
      <charset val="128"/>
    </font>
    <font>
      <i/>
      <sz val="1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Ｐ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9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hair">
        <color indexed="64"/>
      </bottom>
      <diagonal/>
    </border>
    <border>
      <left style="thin">
        <color indexed="64"/>
      </left>
      <right/>
      <top style="thin">
        <color auto="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indexed="64"/>
      </bottom>
      <diagonal/>
    </border>
    <border>
      <left style="hair">
        <color indexed="64"/>
      </left>
      <right/>
      <top style="thin">
        <color auto="1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</borders>
  <cellStyleXfs count="12">
    <xf numFmtId="0" fontId="0" fillId="0" borderId="0">
      <alignment vertical="center"/>
    </xf>
    <xf numFmtId="0" fontId="2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2" fillId="0" borderId="0">
      <alignment vertical="center"/>
    </xf>
    <xf numFmtId="38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38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</cellStyleXfs>
  <cellXfs count="463">
    <xf numFmtId="0" fontId="0" fillId="0" borderId="0" xfId="0">
      <alignment vertical="center"/>
    </xf>
    <xf numFmtId="49" fontId="2" fillId="0" borderId="0" xfId="1" applyNumberFormat="1" applyFont="1">
      <alignment vertical="center"/>
    </xf>
    <xf numFmtId="49" fontId="2" fillId="0" borderId="0" xfId="2" applyNumberFormat="1" applyFont="1">
      <alignment vertical="center"/>
    </xf>
    <xf numFmtId="49" fontId="5" fillId="0" borderId="0" xfId="2" applyNumberFormat="1" applyFont="1" applyAlignment="1">
      <alignment horizontal="right" vertical="center"/>
    </xf>
    <xf numFmtId="49" fontId="2" fillId="0" borderId="0" xfId="1" applyNumberFormat="1">
      <alignment vertical="center"/>
    </xf>
    <xf numFmtId="49" fontId="2" fillId="0" borderId="0" xfId="2" applyNumberFormat="1" applyFont="1" applyAlignment="1">
      <alignment vertical="center"/>
    </xf>
    <xf numFmtId="49" fontId="2" fillId="0" borderId="0" xfId="2" applyNumberFormat="1" applyFont="1" applyAlignment="1">
      <alignment horizontal="right" vertical="center"/>
    </xf>
    <xf numFmtId="0" fontId="2" fillId="0" borderId="0" xfId="1">
      <alignment vertical="center"/>
    </xf>
    <xf numFmtId="38" fontId="2" fillId="0" borderId="0" xfId="2" applyFont="1">
      <alignment vertical="center"/>
    </xf>
    <xf numFmtId="38" fontId="5" fillId="0" borderId="0" xfId="2" applyFont="1" applyAlignment="1">
      <alignment horizontal="right" vertical="center"/>
    </xf>
    <xf numFmtId="0" fontId="2" fillId="0" borderId="0" xfId="1" applyNumberFormat="1">
      <alignment vertical="center"/>
    </xf>
    <xf numFmtId="49" fontId="4" fillId="0" borderId="0" xfId="3" applyNumberFormat="1">
      <alignment vertical="center"/>
    </xf>
    <xf numFmtId="38" fontId="5" fillId="0" borderId="20" xfId="2" applyFont="1" applyBorder="1" applyAlignment="1">
      <alignment horizontal="center" vertical="center" shrinkToFit="1"/>
    </xf>
    <xf numFmtId="38" fontId="5" fillId="0" borderId="21" xfId="2" applyFont="1" applyBorder="1" applyAlignment="1">
      <alignment horizontal="center" vertical="center" shrinkToFit="1"/>
    </xf>
    <xf numFmtId="0" fontId="2" fillId="0" borderId="0" xfId="1" applyAlignment="1">
      <alignment horizontal="center" vertical="center" shrinkToFit="1"/>
    </xf>
    <xf numFmtId="38" fontId="2" fillId="0" borderId="27" xfId="2" applyFont="1" applyBorder="1">
      <alignment vertical="center"/>
    </xf>
    <xf numFmtId="38" fontId="2" fillId="0" borderId="28" xfId="2" applyFont="1" applyBorder="1">
      <alignment vertical="center"/>
    </xf>
    <xf numFmtId="38" fontId="2" fillId="0" borderId="29" xfId="2" applyFont="1" applyBorder="1">
      <alignment vertical="center"/>
    </xf>
    <xf numFmtId="38" fontId="2" fillId="0" borderId="30" xfId="2" applyFont="1" applyBorder="1">
      <alignment vertical="center"/>
    </xf>
    <xf numFmtId="38" fontId="2" fillId="0" borderId="31" xfId="2" applyFont="1" applyBorder="1">
      <alignment vertical="center"/>
    </xf>
    <xf numFmtId="0" fontId="2" fillId="0" borderId="32" xfId="2" applyNumberFormat="1" applyFont="1" applyBorder="1">
      <alignment vertical="center"/>
    </xf>
    <xf numFmtId="38" fontId="2" fillId="0" borderId="33" xfId="2" applyFont="1" applyBorder="1">
      <alignment vertical="center"/>
    </xf>
    <xf numFmtId="38" fontId="2" fillId="0" borderId="34" xfId="2" applyFont="1" applyBorder="1">
      <alignment vertical="center"/>
    </xf>
    <xf numFmtId="38" fontId="2" fillId="0" borderId="35" xfId="2" applyFont="1" applyBorder="1">
      <alignment vertical="center"/>
    </xf>
    <xf numFmtId="38" fontId="2" fillId="0" borderId="36" xfId="2" applyFont="1" applyBorder="1">
      <alignment vertical="center"/>
    </xf>
    <xf numFmtId="38" fontId="2" fillId="0" borderId="37" xfId="2" applyFont="1" applyBorder="1">
      <alignment vertical="center"/>
    </xf>
    <xf numFmtId="0" fontId="2" fillId="0" borderId="38" xfId="2" applyNumberFormat="1" applyFont="1" applyBorder="1">
      <alignment vertical="center"/>
    </xf>
    <xf numFmtId="38" fontId="2" fillId="2" borderId="39" xfId="2" applyFont="1" applyFill="1" applyBorder="1">
      <alignment vertical="center"/>
    </xf>
    <xf numFmtId="38" fontId="2" fillId="2" borderId="40" xfId="2" applyFont="1" applyFill="1" applyBorder="1">
      <alignment vertical="center"/>
    </xf>
    <xf numFmtId="38" fontId="2" fillId="2" borderId="41" xfId="2" applyFont="1" applyFill="1" applyBorder="1">
      <alignment vertical="center"/>
    </xf>
    <xf numFmtId="38" fontId="2" fillId="2" borderId="42" xfId="2" applyFont="1" applyFill="1" applyBorder="1">
      <alignment vertical="center"/>
    </xf>
    <xf numFmtId="38" fontId="2" fillId="2" borderId="43" xfId="2" applyFont="1" applyFill="1" applyBorder="1">
      <alignment vertical="center"/>
    </xf>
    <xf numFmtId="0" fontId="2" fillId="2" borderId="44" xfId="2" applyNumberFormat="1" applyFont="1" applyFill="1" applyBorder="1">
      <alignment vertical="center"/>
    </xf>
    <xf numFmtId="38" fontId="2" fillId="0" borderId="8" xfId="2" applyFont="1" applyBorder="1">
      <alignment vertical="center"/>
    </xf>
    <xf numFmtId="38" fontId="2" fillId="0" borderId="15" xfId="2" applyFont="1" applyBorder="1">
      <alignment vertical="center"/>
    </xf>
    <xf numFmtId="38" fontId="2" fillId="0" borderId="45" xfId="2" applyFont="1" applyBorder="1">
      <alignment vertical="center"/>
    </xf>
    <xf numFmtId="38" fontId="2" fillId="0" borderId="46" xfId="2" applyFont="1" applyBorder="1">
      <alignment vertical="center"/>
    </xf>
    <xf numFmtId="38" fontId="2" fillId="0" borderId="47" xfId="2" applyFont="1" applyBorder="1">
      <alignment vertical="center"/>
    </xf>
    <xf numFmtId="0" fontId="2" fillId="0" borderId="17" xfId="2" applyNumberFormat="1" applyFont="1" applyBorder="1">
      <alignment vertical="center"/>
    </xf>
    <xf numFmtId="38" fontId="5" fillId="0" borderId="39" xfId="2" applyFont="1" applyBorder="1">
      <alignment vertical="center"/>
    </xf>
    <xf numFmtId="38" fontId="2" fillId="0" borderId="40" xfId="2" applyFont="1" applyBorder="1">
      <alignment vertical="center"/>
    </xf>
    <xf numFmtId="38" fontId="2" fillId="0" borderId="41" xfId="2" applyFont="1" applyBorder="1">
      <alignment vertical="center"/>
    </xf>
    <xf numFmtId="38" fontId="2" fillId="0" borderId="42" xfId="2" applyFont="1" applyBorder="1">
      <alignment vertical="center"/>
    </xf>
    <xf numFmtId="38" fontId="2" fillId="0" borderId="43" xfId="2" applyFont="1" applyBorder="1">
      <alignment vertical="center"/>
    </xf>
    <xf numFmtId="0" fontId="2" fillId="0" borderId="44" xfId="2" applyNumberFormat="1" applyFont="1" applyBorder="1">
      <alignment vertical="center"/>
    </xf>
    <xf numFmtId="38" fontId="2" fillId="0" borderId="39" xfId="2" applyFont="1" applyBorder="1">
      <alignment vertical="center"/>
    </xf>
    <xf numFmtId="38" fontId="5" fillId="3" borderId="48" xfId="2" applyFont="1" applyFill="1" applyBorder="1">
      <alignment vertical="center"/>
    </xf>
    <xf numFmtId="38" fontId="2" fillId="3" borderId="49" xfId="2" applyFont="1" applyFill="1" applyBorder="1">
      <alignment vertical="center"/>
    </xf>
    <xf numFmtId="38" fontId="2" fillId="3" borderId="50" xfId="2" applyFont="1" applyFill="1" applyBorder="1">
      <alignment vertical="center"/>
    </xf>
    <xf numFmtId="38" fontId="2" fillId="3" borderId="51" xfId="2" applyFont="1" applyFill="1" applyBorder="1">
      <alignment vertical="center"/>
    </xf>
    <xf numFmtId="38" fontId="2" fillId="3" borderId="52" xfId="2" applyFont="1" applyFill="1" applyBorder="1">
      <alignment vertical="center"/>
    </xf>
    <xf numFmtId="0" fontId="2" fillId="3" borderId="53" xfId="2" applyNumberFormat="1" applyFont="1" applyFill="1" applyBorder="1">
      <alignment vertical="center"/>
    </xf>
    <xf numFmtId="38" fontId="5" fillId="3" borderId="33" xfId="2" applyFont="1" applyFill="1" applyBorder="1">
      <alignment vertical="center"/>
    </xf>
    <xf numFmtId="38" fontId="2" fillId="3" borderId="34" xfId="2" applyFont="1" applyFill="1" applyBorder="1">
      <alignment vertical="center"/>
    </xf>
    <xf numFmtId="38" fontId="2" fillId="3" borderId="35" xfId="2" applyFont="1" applyFill="1" applyBorder="1">
      <alignment vertical="center"/>
    </xf>
    <xf numFmtId="38" fontId="2" fillId="3" borderId="36" xfId="2" applyFont="1" applyFill="1" applyBorder="1">
      <alignment vertical="center"/>
    </xf>
    <xf numFmtId="38" fontId="2" fillId="3" borderId="37" xfId="2" applyFont="1" applyFill="1" applyBorder="1">
      <alignment vertical="center"/>
    </xf>
    <xf numFmtId="0" fontId="2" fillId="3" borderId="38" xfId="2" applyNumberFormat="1" applyFont="1" applyFill="1" applyBorder="1">
      <alignment vertical="center"/>
    </xf>
    <xf numFmtId="38" fontId="5" fillId="3" borderId="54" xfId="2" applyFont="1" applyFill="1" applyBorder="1">
      <alignment vertical="center"/>
    </xf>
    <xf numFmtId="38" fontId="2" fillId="3" borderId="55" xfId="2" applyFont="1" applyFill="1" applyBorder="1">
      <alignment vertical="center"/>
    </xf>
    <xf numFmtId="38" fontId="2" fillId="3" borderId="56" xfId="2" applyFont="1" applyFill="1" applyBorder="1">
      <alignment vertical="center"/>
    </xf>
    <xf numFmtId="38" fontId="2" fillId="3" borderId="57" xfId="2" applyFont="1" applyFill="1" applyBorder="1">
      <alignment vertical="center"/>
    </xf>
    <xf numFmtId="38" fontId="2" fillId="3" borderId="58" xfId="2" applyFont="1" applyFill="1" applyBorder="1">
      <alignment vertical="center"/>
    </xf>
    <xf numFmtId="0" fontId="2" fillId="3" borderId="59" xfId="2" applyNumberFormat="1" applyFont="1" applyFill="1" applyBorder="1">
      <alignment vertical="center"/>
    </xf>
    <xf numFmtId="38" fontId="2" fillId="4" borderId="39" xfId="2" applyFont="1" applyFill="1" applyBorder="1">
      <alignment vertical="center"/>
    </xf>
    <xf numFmtId="38" fontId="2" fillId="4" borderId="40" xfId="2" applyFont="1" applyFill="1" applyBorder="1">
      <alignment vertical="center"/>
    </xf>
    <xf numFmtId="38" fontId="2" fillId="4" borderId="41" xfId="2" applyFont="1" applyFill="1" applyBorder="1">
      <alignment vertical="center"/>
    </xf>
    <xf numFmtId="38" fontId="2" fillId="4" borderId="42" xfId="2" applyFont="1" applyFill="1" applyBorder="1">
      <alignment vertical="center"/>
    </xf>
    <xf numFmtId="38" fontId="2" fillId="4" borderId="43" xfId="2" applyFont="1" applyFill="1" applyBorder="1">
      <alignment vertical="center"/>
    </xf>
    <xf numFmtId="0" fontId="2" fillId="4" borderId="44" xfId="2" applyNumberFormat="1" applyFont="1" applyFill="1" applyBorder="1">
      <alignment vertical="center"/>
    </xf>
    <xf numFmtId="38" fontId="5" fillId="0" borderId="27" xfId="2" applyFont="1" applyFill="1" applyBorder="1">
      <alignment vertical="center"/>
    </xf>
    <xf numFmtId="38" fontId="2" fillId="0" borderId="30" xfId="2" applyFont="1" applyFill="1" applyBorder="1">
      <alignment vertical="center"/>
    </xf>
    <xf numFmtId="38" fontId="2" fillId="0" borderId="28" xfId="2" applyFont="1" applyFill="1" applyBorder="1">
      <alignment vertical="center"/>
    </xf>
    <xf numFmtId="38" fontId="2" fillId="0" borderId="29" xfId="2" applyFont="1" applyFill="1" applyBorder="1">
      <alignment vertical="center"/>
    </xf>
    <xf numFmtId="38" fontId="2" fillId="0" borderId="31" xfId="2" applyFont="1" applyFill="1" applyBorder="1">
      <alignment vertical="center"/>
    </xf>
    <xf numFmtId="0" fontId="2" fillId="0" borderId="32" xfId="2" applyNumberFormat="1" applyFont="1" applyFill="1" applyBorder="1">
      <alignment vertical="center"/>
    </xf>
    <xf numFmtId="38" fontId="5" fillId="0" borderId="54" xfId="2" applyFont="1" applyFill="1" applyBorder="1">
      <alignment vertical="center"/>
    </xf>
    <xf numFmtId="38" fontId="2" fillId="0" borderId="55" xfId="2" applyFont="1" applyFill="1" applyBorder="1">
      <alignment vertical="center"/>
    </xf>
    <xf numFmtId="38" fontId="2" fillId="0" borderId="56" xfId="2" applyFont="1" applyFill="1" applyBorder="1">
      <alignment vertical="center"/>
    </xf>
    <xf numFmtId="38" fontId="2" fillId="0" borderId="57" xfId="2" applyFont="1" applyFill="1" applyBorder="1">
      <alignment vertical="center"/>
    </xf>
    <xf numFmtId="38" fontId="2" fillId="0" borderId="58" xfId="2" applyFont="1" applyFill="1" applyBorder="1">
      <alignment vertical="center"/>
    </xf>
    <xf numFmtId="0" fontId="2" fillId="0" borderId="59" xfId="2" applyNumberFormat="1" applyFont="1" applyFill="1" applyBorder="1">
      <alignment vertical="center"/>
    </xf>
    <xf numFmtId="38" fontId="2" fillId="5" borderId="39" xfId="2" applyFont="1" applyFill="1" applyBorder="1">
      <alignment vertical="center"/>
    </xf>
    <xf numFmtId="38" fontId="2" fillId="5" borderId="40" xfId="2" applyFont="1" applyFill="1" applyBorder="1">
      <alignment vertical="center"/>
    </xf>
    <xf numFmtId="38" fontId="2" fillId="5" borderId="41" xfId="2" applyFont="1" applyFill="1" applyBorder="1">
      <alignment vertical="center"/>
    </xf>
    <xf numFmtId="38" fontId="2" fillId="5" borderId="42" xfId="2" applyFont="1" applyFill="1" applyBorder="1">
      <alignment vertical="center"/>
    </xf>
    <xf numFmtId="38" fontId="2" fillId="5" borderId="43" xfId="2" applyFont="1" applyFill="1" applyBorder="1">
      <alignment vertical="center"/>
    </xf>
    <xf numFmtId="0" fontId="2" fillId="5" borderId="44" xfId="2" applyNumberFormat="1" applyFont="1" applyFill="1" applyBorder="1">
      <alignment vertical="center"/>
    </xf>
    <xf numFmtId="9" fontId="2" fillId="0" borderId="15" xfId="4" applyFont="1" applyBorder="1">
      <alignment vertical="center"/>
    </xf>
    <xf numFmtId="38" fontId="2" fillId="6" borderId="60" xfId="2" applyFont="1" applyFill="1" applyBorder="1">
      <alignment vertical="center"/>
    </xf>
    <xf numFmtId="38" fontId="2" fillId="6" borderId="61" xfId="2" applyFont="1" applyFill="1" applyBorder="1">
      <alignment vertical="center"/>
    </xf>
    <xf numFmtId="38" fontId="2" fillId="6" borderId="62" xfId="2" applyFont="1" applyFill="1" applyBorder="1">
      <alignment vertical="center"/>
    </xf>
    <xf numFmtId="38" fontId="2" fillId="6" borderId="63" xfId="2" applyFont="1" applyFill="1" applyBorder="1">
      <alignment vertical="center"/>
    </xf>
    <xf numFmtId="38" fontId="2" fillId="6" borderId="64" xfId="2" applyFont="1" applyFill="1" applyBorder="1">
      <alignment vertical="center"/>
    </xf>
    <xf numFmtId="0" fontId="2" fillId="6" borderId="65" xfId="2" applyNumberFormat="1" applyFont="1" applyFill="1" applyBorder="1">
      <alignment vertical="center"/>
    </xf>
    <xf numFmtId="38" fontId="5" fillId="0" borderId="33" xfId="2" applyFont="1" applyBorder="1">
      <alignment vertical="center"/>
    </xf>
    <xf numFmtId="38" fontId="2" fillId="0" borderId="15" xfId="2" applyFont="1" applyFill="1" applyBorder="1">
      <alignment vertical="center"/>
    </xf>
    <xf numFmtId="38" fontId="2" fillId="0" borderId="45" xfId="2" applyFont="1" applyFill="1" applyBorder="1">
      <alignment vertical="center"/>
    </xf>
    <xf numFmtId="38" fontId="2" fillId="0" borderId="46" xfId="2" applyFont="1" applyFill="1" applyBorder="1">
      <alignment vertical="center"/>
    </xf>
    <xf numFmtId="38" fontId="2" fillId="0" borderId="54" xfId="2" applyFont="1" applyBorder="1">
      <alignment vertical="center"/>
    </xf>
    <xf numFmtId="38" fontId="2" fillId="0" borderId="55" xfId="2" applyFont="1" applyBorder="1">
      <alignment vertical="center"/>
    </xf>
    <xf numFmtId="38" fontId="2" fillId="0" borderId="56" xfId="2" applyFont="1" applyBorder="1">
      <alignment vertical="center"/>
    </xf>
    <xf numFmtId="38" fontId="2" fillId="0" borderId="57" xfId="2" applyFont="1" applyBorder="1">
      <alignment vertical="center"/>
    </xf>
    <xf numFmtId="38" fontId="2" fillId="0" borderId="58" xfId="2" applyFont="1" applyBorder="1">
      <alignment vertical="center"/>
    </xf>
    <xf numFmtId="0" fontId="2" fillId="0" borderId="59" xfId="2" applyNumberFormat="1" applyFont="1" applyBorder="1">
      <alignment vertical="center"/>
    </xf>
    <xf numFmtId="38" fontId="2" fillId="0" borderId="34" xfId="2" applyFont="1" applyFill="1" applyBorder="1">
      <alignment vertical="center"/>
    </xf>
    <xf numFmtId="38" fontId="2" fillId="0" borderId="35" xfId="2" applyFont="1" applyFill="1" applyBorder="1">
      <alignment vertical="center"/>
    </xf>
    <xf numFmtId="38" fontId="2" fillId="0" borderId="36" xfId="2" applyFont="1" applyFill="1" applyBorder="1">
      <alignment vertical="center"/>
    </xf>
    <xf numFmtId="38" fontId="5" fillId="0" borderId="54" xfId="2" applyFont="1" applyBorder="1">
      <alignment vertical="center"/>
    </xf>
    <xf numFmtId="0" fontId="2" fillId="0" borderId="1" xfId="1" applyBorder="1">
      <alignment vertical="center"/>
    </xf>
    <xf numFmtId="38" fontId="2" fillId="0" borderId="72" xfId="2" applyFont="1" applyBorder="1">
      <alignment vertical="center"/>
    </xf>
    <xf numFmtId="38" fontId="2" fillId="0" borderId="73" xfId="2" applyFont="1" applyBorder="1">
      <alignment vertical="center"/>
    </xf>
    <xf numFmtId="38" fontId="2" fillId="0" borderId="14" xfId="2" applyFont="1" applyBorder="1">
      <alignment vertical="center"/>
    </xf>
    <xf numFmtId="38" fontId="2" fillId="0" borderId="74" xfId="2" applyFont="1" applyBorder="1">
      <alignment vertical="center"/>
    </xf>
    <xf numFmtId="0" fontId="2" fillId="0" borderId="7" xfId="2" applyNumberFormat="1" applyFont="1" applyBorder="1">
      <alignment vertical="center"/>
    </xf>
    <xf numFmtId="0" fontId="2" fillId="0" borderId="18" xfId="1" applyBorder="1">
      <alignment vertical="center"/>
    </xf>
    <xf numFmtId="38" fontId="2" fillId="0" borderId="24" xfId="2" applyFont="1" applyBorder="1">
      <alignment vertical="center"/>
    </xf>
    <xf numFmtId="38" fontId="2" fillId="0" borderId="75" xfId="2" applyFont="1" applyBorder="1">
      <alignment vertical="center"/>
    </xf>
    <xf numFmtId="38" fontId="2" fillId="0" borderId="23" xfId="2" applyFont="1" applyBorder="1">
      <alignment vertical="center"/>
    </xf>
    <xf numFmtId="38" fontId="2" fillId="0" borderId="76" xfId="2" applyFont="1" applyBorder="1">
      <alignment vertical="center"/>
    </xf>
    <xf numFmtId="0" fontId="2" fillId="0" borderId="26" xfId="2" applyNumberFormat="1" applyFont="1" applyBorder="1">
      <alignment vertical="center"/>
    </xf>
    <xf numFmtId="0" fontId="2" fillId="7" borderId="77" xfId="1" applyFill="1" applyBorder="1">
      <alignment vertical="center"/>
    </xf>
    <xf numFmtId="38" fontId="2" fillId="7" borderId="2" xfId="2" applyFont="1" applyFill="1" applyBorder="1">
      <alignment vertical="center"/>
    </xf>
    <xf numFmtId="38" fontId="2" fillId="7" borderId="3" xfId="2" applyFont="1" applyFill="1" applyBorder="1">
      <alignment vertical="center"/>
    </xf>
    <xf numFmtId="38" fontId="2" fillId="7" borderId="78" xfId="2" applyFont="1" applyFill="1" applyBorder="1">
      <alignment vertical="center"/>
    </xf>
    <xf numFmtId="38" fontId="2" fillId="7" borderId="79" xfId="2" applyFont="1" applyFill="1" applyBorder="1">
      <alignment vertical="center"/>
    </xf>
    <xf numFmtId="38" fontId="2" fillId="7" borderId="80" xfId="2" applyFont="1" applyFill="1" applyBorder="1">
      <alignment vertical="center"/>
    </xf>
    <xf numFmtId="38" fontId="2" fillId="7" borderId="81" xfId="2" applyFont="1" applyFill="1" applyBorder="1">
      <alignment vertical="center"/>
    </xf>
    <xf numFmtId="0" fontId="2" fillId="7" borderId="82" xfId="2" applyNumberFormat="1" applyFont="1" applyFill="1" applyBorder="1">
      <alignment vertical="center"/>
    </xf>
    <xf numFmtId="0" fontId="2" fillId="0" borderId="0" xfId="1" applyAlignment="1">
      <alignment vertical="center"/>
    </xf>
    <xf numFmtId="0" fontId="2" fillId="0" borderId="0" xfId="1" applyAlignment="1">
      <alignment vertical="center" shrinkToFit="1"/>
    </xf>
    <xf numFmtId="49" fontId="2" fillId="0" borderId="0" xfId="1" applyNumberFormat="1" applyAlignment="1">
      <alignment vertical="center"/>
    </xf>
    <xf numFmtId="0" fontId="2" fillId="0" borderId="54" xfId="1" applyBorder="1" applyAlignment="1">
      <alignment vertical="center" shrinkToFit="1"/>
    </xf>
    <xf numFmtId="38" fontId="5" fillId="0" borderId="55" xfId="2" applyFont="1" applyBorder="1" applyAlignment="1">
      <alignment vertical="center" shrinkToFit="1"/>
    </xf>
    <xf numFmtId="38" fontId="5" fillId="0" borderId="56" xfId="2" applyFont="1" applyBorder="1" applyAlignment="1">
      <alignment vertical="center" shrinkToFit="1"/>
    </xf>
    <xf numFmtId="38" fontId="5" fillId="0" borderId="57" xfId="2" applyFont="1" applyBorder="1" applyAlignment="1">
      <alignment vertical="center" shrinkToFit="1"/>
    </xf>
    <xf numFmtId="38" fontId="5" fillId="0" borderId="58" xfId="2" applyFont="1" applyBorder="1" applyAlignment="1">
      <alignment vertical="center" shrinkToFit="1"/>
    </xf>
    <xf numFmtId="0" fontId="5" fillId="0" borderId="59" xfId="2" applyNumberFormat="1" applyFont="1" applyBorder="1" applyAlignment="1">
      <alignment vertical="center" shrinkToFit="1"/>
    </xf>
    <xf numFmtId="0" fontId="2" fillId="3" borderId="39" xfId="1" applyFill="1" applyBorder="1">
      <alignment vertical="center"/>
    </xf>
    <xf numFmtId="38" fontId="2" fillId="3" borderId="40" xfId="2" applyFont="1" applyFill="1" applyBorder="1">
      <alignment vertical="center"/>
    </xf>
    <xf numFmtId="38" fontId="2" fillId="3" borderId="41" xfId="2" applyFont="1" applyFill="1" applyBorder="1">
      <alignment vertical="center"/>
    </xf>
    <xf numFmtId="38" fontId="2" fillId="3" borderId="42" xfId="2" applyFont="1" applyFill="1" applyBorder="1">
      <alignment vertical="center"/>
    </xf>
    <xf numFmtId="38" fontId="2" fillId="3" borderId="43" xfId="2" applyFont="1" applyFill="1" applyBorder="1">
      <alignment vertical="center"/>
    </xf>
    <xf numFmtId="0" fontId="2" fillId="3" borderId="44" xfId="2" applyNumberFormat="1" applyFont="1" applyFill="1" applyBorder="1">
      <alignment vertical="center"/>
    </xf>
    <xf numFmtId="0" fontId="2" fillId="0" borderId="27" xfId="1" applyBorder="1">
      <alignment vertical="center"/>
    </xf>
    <xf numFmtId="0" fontId="2" fillId="0" borderId="33" xfId="1" applyBorder="1">
      <alignment vertical="center"/>
    </xf>
    <xf numFmtId="0" fontId="2" fillId="0" borderId="54" xfId="1" applyBorder="1">
      <alignment vertical="center"/>
    </xf>
    <xf numFmtId="0" fontId="2" fillId="0" borderId="54" xfId="1" applyFont="1" applyBorder="1">
      <alignment vertical="center"/>
    </xf>
    <xf numFmtId="0" fontId="2" fillId="3" borderId="39" xfId="1" applyFont="1" applyFill="1" applyBorder="1">
      <alignment vertical="center"/>
    </xf>
    <xf numFmtId="49" fontId="2" fillId="0" borderId="0" xfId="1" applyNumberFormat="1" applyFont="1" applyAlignment="1">
      <alignment vertical="center"/>
    </xf>
    <xf numFmtId="0" fontId="2" fillId="0" borderId="33" xfId="1" applyFont="1" applyBorder="1">
      <alignment vertical="center"/>
    </xf>
    <xf numFmtId="0" fontId="2" fillId="0" borderId="8" xfId="1" applyBorder="1">
      <alignment vertical="center"/>
    </xf>
    <xf numFmtId="38" fontId="2" fillId="4" borderId="66" xfId="2" applyFont="1" applyFill="1" applyBorder="1">
      <alignment vertical="center"/>
    </xf>
    <xf numFmtId="38" fontId="2" fillId="4" borderId="67" xfId="2" applyFont="1" applyFill="1" applyBorder="1">
      <alignment vertical="center"/>
    </xf>
    <xf numFmtId="38" fontId="2" fillId="4" borderId="68" xfId="2" applyFont="1" applyFill="1" applyBorder="1">
      <alignment vertical="center"/>
    </xf>
    <xf numFmtId="38" fontId="2" fillId="4" borderId="69" xfId="2" applyFont="1" applyFill="1" applyBorder="1">
      <alignment vertical="center"/>
    </xf>
    <xf numFmtId="38" fontId="2" fillId="4" borderId="70" xfId="2" applyFont="1" applyFill="1" applyBorder="1">
      <alignment vertical="center"/>
    </xf>
    <xf numFmtId="0" fontId="2" fillId="4" borderId="71" xfId="2" applyNumberFormat="1" applyFont="1" applyFill="1" applyBorder="1">
      <alignment vertical="center"/>
    </xf>
    <xf numFmtId="0" fontId="5" fillId="0" borderId="0" xfId="5">
      <alignment vertical="center"/>
    </xf>
    <xf numFmtId="0" fontId="5" fillId="0" borderId="0" xfId="5" applyFill="1">
      <alignment vertical="center"/>
    </xf>
    <xf numFmtId="49" fontId="2" fillId="0" borderId="0" xfId="6" applyNumberFormat="1" applyFont="1" applyAlignment="1">
      <alignment horizontal="right" vertical="center"/>
    </xf>
    <xf numFmtId="0" fontId="5" fillId="0" borderId="0" xfId="5" applyAlignment="1">
      <alignment horizontal="right" vertical="center"/>
    </xf>
    <xf numFmtId="0" fontId="5" fillId="0" borderId="43" xfId="5" applyBorder="1" applyAlignment="1">
      <alignment horizontal="center" vertical="center"/>
    </xf>
    <xf numFmtId="0" fontId="5" fillId="0" borderId="43" xfId="5" applyFill="1" applyBorder="1" applyAlignment="1">
      <alignment horizontal="center" vertical="center"/>
    </xf>
    <xf numFmtId="0" fontId="5" fillId="0" borderId="85" xfId="5" applyFill="1" applyBorder="1" applyAlignment="1">
      <alignment vertical="center"/>
    </xf>
    <xf numFmtId="49" fontId="5" fillId="0" borderId="85" xfId="5" applyNumberFormat="1" applyBorder="1" applyAlignment="1">
      <alignment horizontal="right" vertical="center"/>
    </xf>
    <xf numFmtId="38" fontId="5" fillId="0" borderId="0" xfId="6" applyFont="1">
      <alignment vertical="center"/>
    </xf>
    <xf numFmtId="49" fontId="2" fillId="0" borderId="91" xfId="7" applyNumberFormat="1" applyBorder="1" applyAlignment="1">
      <alignment horizontal="right" vertical="center"/>
    </xf>
    <xf numFmtId="38" fontId="5" fillId="0" borderId="43" xfId="8" applyBorder="1" applyAlignment="1">
      <alignment horizontal="right" vertical="center"/>
    </xf>
    <xf numFmtId="38" fontId="5" fillId="0" borderId="0" xfId="5" applyNumberFormat="1">
      <alignment vertical="center"/>
    </xf>
    <xf numFmtId="0" fontId="5" fillId="0" borderId="0" xfId="5" applyAlignment="1">
      <alignment horizontal="center" vertical="center"/>
    </xf>
    <xf numFmtId="0" fontId="5" fillId="0" borderId="0" xfId="5" applyFill="1" applyAlignment="1">
      <alignment horizontal="center" vertical="center"/>
    </xf>
    <xf numFmtId="49" fontId="5" fillId="0" borderId="0" xfId="5" applyNumberFormat="1">
      <alignment vertical="center"/>
    </xf>
    <xf numFmtId="38" fontId="5" fillId="0" borderId="0" xfId="8">
      <alignment vertical="center"/>
    </xf>
    <xf numFmtId="38" fontId="5" fillId="0" borderId="0" xfId="8" applyFont="1" applyAlignment="1">
      <alignment horizontal="center" vertical="center"/>
    </xf>
    <xf numFmtId="14" fontId="5" fillId="0" borderId="0" xfId="8" applyNumberFormat="1" applyFont="1">
      <alignment vertical="center"/>
    </xf>
    <xf numFmtId="38" fontId="5" fillId="0" borderId="0" xfId="8" applyFont="1" applyAlignment="1">
      <alignment horizontal="right" vertical="center"/>
    </xf>
    <xf numFmtId="0" fontId="5" fillId="0" borderId="81" xfId="5" applyBorder="1" applyAlignment="1">
      <alignment horizontal="center" vertical="center"/>
    </xf>
    <xf numFmtId="38" fontId="5" fillId="0" borderId="95" xfId="8" applyBorder="1" applyAlignment="1">
      <alignment horizontal="center" vertical="center"/>
    </xf>
    <xf numFmtId="38" fontId="5" fillId="0" borderId="96" xfId="8" applyBorder="1" applyAlignment="1">
      <alignment horizontal="center" vertical="center"/>
    </xf>
    <xf numFmtId="38" fontId="5" fillId="0" borderId="97" xfId="8" applyBorder="1" applyAlignment="1">
      <alignment horizontal="center" vertical="center"/>
    </xf>
    <xf numFmtId="38" fontId="5" fillId="0" borderId="79" xfId="8" applyBorder="1" applyAlignment="1">
      <alignment horizontal="center" vertical="center"/>
    </xf>
    <xf numFmtId="0" fontId="5" fillId="2" borderId="31" xfId="5" applyFill="1" applyBorder="1">
      <alignment vertical="center"/>
    </xf>
    <xf numFmtId="38" fontId="5" fillId="2" borderId="99" xfId="8" applyFill="1" applyBorder="1">
      <alignment vertical="center"/>
    </xf>
    <xf numFmtId="38" fontId="5" fillId="2" borderId="100" xfId="8" applyFill="1" applyBorder="1">
      <alignment vertical="center"/>
    </xf>
    <xf numFmtId="38" fontId="5" fillId="2" borderId="101" xfId="8" applyFill="1" applyBorder="1">
      <alignment vertical="center"/>
    </xf>
    <xf numFmtId="38" fontId="5" fillId="2" borderId="102" xfId="8" applyFill="1" applyBorder="1">
      <alignment vertical="center"/>
    </xf>
    <xf numFmtId="38" fontId="5" fillId="2" borderId="29" xfId="8" applyFill="1" applyBorder="1">
      <alignment vertical="center"/>
    </xf>
    <xf numFmtId="0" fontId="5" fillId="0" borderId="37" xfId="5" applyBorder="1">
      <alignment vertical="center"/>
    </xf>
    <xf numFmtId="38" fontId="5" fillId="0" borderId="104" xfId="8" applyBorder="1">
      <alignment vertical="center"/>
    </xf>
    <xf numFmtId="38" fontId="5" fillId="0" borderId="105" xfId="8" applyBorder="1">
      <alignment vertical="center"/>
    </xf>
    <xf numFmtId="38" fontId="5" fillId="0" borderId="106" xfId="8" applyBorder="1">
      <alignment vertical="center"/>
    </xf>
    <xf numFmtId="38" fontId="5" fillId="0" borderId="36" xfId="8" applyBorder="1">
      <alignment vertical="center"/>
    </xf>
    <xf numFmtId="0" fontId="5" fillId="3" borderId="37" xfId="5" applyFill="1" applyBorder="1">
      <alignment vertical="center"/>
    </xf>
    <xf numFmtId="38" fontId="5" fillId="3" borderId="107" xfId="8" applyFill="1" applyBorder="1">
      <alignment vertical="center"/>
    </xf>
    <xf numFmtId="38" fontId="5" fillId="3" borderId="105" xfId="8" applyFill="1" applyBorder="1">
      <alignment vertical="center"/>
    </xf>
    <xf numFmtId="38" fontId="5" fillId="3" borderId="106" xfId="8" applyFill="1" applyBorder="1">
      <alignment vertical="center"/>
    </xf>
    <xf numFmtId="38" fontId="5" fillId="3" borderId="36" xfId="8" applyFill="1" applyBorder="1">
      <alignment vertical="center"/>
    </xf>
    <xf numFmtId="0" fontId="5" fillId="4" borderId="37" xfId="5" applyFill="1" applyBorder="1">
      <alignment vertical="center"/>
    </xf>
    <xf numFmtId="10" fontId="5" fillId="4" borderId="104" xfId="9" applyNumberFormat="1" applyFill="1" applyBorder="1">
      <alignment vertical="center"/>
    </xf>
    <xf numFmtId="10" fontId="5" fillId="4" borderId="105" xfId="9" applyNumberFormat="1" applyFill="1" applyBorder="1">
      <alignment vertical="center"/>
    </xf>
    <xf numFmtId="10" fontId="5" fillId="4" borderId="106" xfId="9" applyNumberFormat="1" applyFill="1" applyBorder="1">
      <alignment vertical="center"/>
    </xf>
    <xf numFmtId="10" fontId="5" fillId="4" borderId="36" xfId="9" applyNumberFormat="1" applyFill="1" applyBorder="1">
      <alignment vertical="center"/>
    </xf>
    <xf numFmtId="49" fontId="5" fillId="0" borderId="0" xfId="5" applyNumberFormat="1" applyAlignment="1">
      <alignment horizontal="center" vertical="center"/>
    </xf>
    <xf numFmtId="38" fontId="5" fillId="0" borderId="105" xfId="8" applyFont="1" applyBorder="1">
      <alignment vertical="center"/>
    </xf>
    <xf numFmtId="49" fontId="5" fillId="0" borderId="0" xfId="5" applyNumberFormat="1" applyFill="1">
      <alignment vertical="center"/>
    </xf>
    <xf numFmtId="0" fontId="5" fillId="5" borderId="37" xfId="5" applyFill="1" applyBorder="1">
      <alignment vertical="center"/>
    </xf>
    <xf numFmtId="38" fontId="5" fillId="5" borderId="107" xfId="8" applyFill="1" applyBorder="1">
      <alignment vertical="center"/>
    </xf>
    <xf numFmtId="38" fontId="5" fillId="5" borderId="105" xfId="8" applyFill="1" applyBorder="1">
      <alignment vertical="center"/>
    </xf>
    <xf numFmtId="38" fontId="5" fillId="5" borderId="36" xfId="8" applyFill="1" applyBorder="1">
      <alignment vertical="center"/>
    </xf>
    <xf numFmtId="0" fontId="5" fillId="0" borderId="58" xfId="5" applyBorder="1">
      <alignment vertical="center"/>
    </xf>
    <xf numFmtId="38" fontId="5" fillId="0" borderId="109" xfId="8" applyBorder="1">
      <alignment vertical="center"/>
    </xf>
    <xf numFmtId="38" fontId="5" fillId="0" borderId="110" xfId="8" applyBorder="1">
      <alignment vertical="center"/>
    </xf>
    <xf numFmtId="38" fontId="5" fillId="0" borderId="111" xfId="8" applyBorder="1">
      <alignment vertical="center"/>
    </xf>
    <xf numFmtId="38" fontId="5" fillId="0" borderId="57" xfId="8" applyBorder="1">
      <alignment vertical="center"/>
    </xf>
    <xf numFmtId="0" fontId="5" fillId="2" borderId="114" xfId="5" applyFill="1" applyBorder="1">
      <alignment vertical="center"/>
    </xf>
    <xf numFmtId="38" fontId="5" fillId="2" borderId="115" xfId="8" applyFill="1" applyBorder="1">
      <alignment vertical="center"/>
    </xf>
    <xf numFmtId="38" fontId="5" fillId="2" borderId="116" xfId="8" applyFill="1" applyBorder="1">
      <alignment vertical="center"/>
    </xf>
    <xf numFmtId="38" fontId="5" fillId="2" borderId="117" xfId="8" applyFill="1" applyBorder="1">
      <alignment vertical="center"/>
    </xf>
    <xf numFmtId="38" fontId="5" fillId="2" borderId="118" xfId="8" applyFill="1" applyBorder="1">
      <alignment vertical="center"/>
    </xf>
    <xf numFmtId="38" fontId="5" fillId="3" borderId="104" xfId="8" applyFill="1" applyBorder="1">
      <alignment vertical="center"/>
    </xf>
    <xf numFmtId="38" fontId="5" fillId="5" borderId="104" xfId="8" applyFill="1" applyBorder="1">
      <alignment vertical="center"/>
    </xf>
    <xf numFmtId="0" fontId="5" fillId="0" borderId="85" xfId="5" applyBorder="1">
      <alignment vertical="center"/>
    </xf>
    <xf numFmtId="38" fontId="5" fillId="0" borderId="119" xfId="8" applyBorder="1">
      <alignment vertical="center"/>
    </xf>
    <xf numFmtId="38" fontId="5" fillId="0" borderId="120" xfId="8" applyBorder="1">
      <alignment vertical="center"/>
    </xf>
    <xf numFmtId="38" fontId="5" fillId="0" borderId="121" xfId="8" applyBorder="1">
      <alignment vertical="center"/>
    </xf>
    <xf numFmtId="38" fontId="5" fillId="0" borderId="122" xfId="8" applyBorder="1">
      <alignment vertical="center"/>
    </xf>
    <xf numFmtId="49" fontId="8" fillId="0" borderId="0" xfId="5" applyNumberFormat="1" applyFont="1">
      <alignment vertical="center"/>
    </xf>
    <xf numFmtId="38" fontId="5" fillId="0" borderId="126" xfId="8" applyBorder="1">
      <alignment vertical="center"/>
    </xf>
    <xf numFmtId="0" fontId="5" fillId="2" borderId="128" xfId="5" applyFill="1" applyBorder="1">
      <alignment vertical="center"/>
    </xf>
    <xf numFmtId="38" fontId="5" fillId="2" borderId="129" xfId="8" applyFill="1" applyBorder="1">
      <alignment vertical="center"/>
    </xf>
    <xf numFmtId="38" fontId="5" fillId="2" borderId="130" xfId="8" applyFill="1" applyBorder="1">
      <alignment vertical="center"/>
    </xf>
    <xf numFmtId="38" fontId="5" fillId="2" borderId="131" xfId="8" applyFill="1" applyBorder="1">
      <alignment vertical="center"/>
    </xf>
    <xf numFmtId="38" fontId="5" fillId="2" borderId="132" xfId="8" applyFill="1" applyBorder="1">
      <alignment vertical="center"/>
    </xf>
    <xf numFmtId="38" fontId="5" fillId="0" borderId="107" xfId="8" applyBorder="1">
      <alignment vertical="center"/>
    </xf>
    <xf numFmtId="38" fontId="5" fillId="5" borderId="133" xfId="8" applyFill="1" applyBorder="1">
      <alignment vertical="center"/>
    </xf>
    <xf numFmtId="0" fontId="5" fillId="0" borderId="136" xfId="5" applyBorder="1">
      <alignment vertical="center"/>
    </xf>
    <xf numFmtId="38" fontId="5" fillId="0" borderId="137" xfId="8" applyBorder="1">
      <alignment vertical="center"/>
    </xf>
    <xf numFmtId="38" fontId="5" fillId="0" borderId="138" xfId="8" applyBorder="1">
      <alignment vertical="center"/>
    </xf>
    <xf numFmtId="38" fontId="5" fillId="0" borderId="139" xfId="8" applyBorder="1">
      <alignment vertical="center"/>
    </xf>
    <xf numFmtId="38" fontId="5" fillId="0" borderId="140" xfId="8" applyBorder="1">
      <alignment vertical="center"/>
    </xf>
    <xf numFmtId="0" fontId="5" fillId="0" borderId="0" xfId="8" applyNumberFormat="1">
      <alignment vertical="center"/>
    </xf>
    <xf numFmtId="38" fontId="2" fillId="0" borderId="0" xfId="8" applyFont="1">
      <alignment vertical="center"/>
    </xf>
    <xf numFmtId="0" fontId="8" fillId="0" borderId="0" xfId="5" applyFont="1">
      <alignment vertical="center"/>
    </xf>
    <xf numFmtId="38" fontId="5" fillId="0" borderId="0" xfId="8" applyFont="1" applyAlignment="1">
      <alignment horizontal="left" vertical="center"/>
    </xf>
    <xf numFmtId="38" fontId="5" fillId="0" borderId="0" xfId="8" applyAlignment="1">
      <alignment horizontal="right" vertical="center"/>
    </xf>
    <xf numFmtId="38" fontId="8" fillId="0" borderId="0" xfId="8" applyFont="1">
      <alignment vertical="center"/>
    </xf>
    <xf numFmtId="38" fontId="5" fillId="0" borderId="0" xfId="8" applyFont="1">
      <alignment vertical="center"/>
    </xf>
    <xf numFmtId="38" fontId="5" fillId="0" borderId="141" xfId="8" applyFont="1" applyBorder="1" applyAlignment="1">
      <alignment horizontal="center" vertical="center" wrapText="1"/>
    </xf>
    <xf numFmtId="38" fontId="5" fillId="0" borderId="142" xfId="8" applyFont="1" applyBorder="1" applyAlignment="1">
      <alignment horizontal="center" vertical="center" wrapText="1"/>
    </xf>
    <xf numFmtId="38" fontId="5" fillId="0" borderId="81" xfId="8" applyFont="1" applyBorder="1" applyAlignment="1">
      <alignment horizontal="center" vertical="center" wrapText="1"/>
    </xf>
    <xf numFmtId="38" fontId="8" fillId="0" borderId="79" xfId="8" applyFont="1" applyBorder="1" applyAlignment="1">
      <alignment horizontal="center" vertical="center" wrapText="1"/>
    </xf>
    <xf numFmtId="38" fontId="2" fillId="0" borderId="143" xfId="8" applyFont="1" applyBorder="1">
      <alignment vertical="center"/>
    </xf>
    <xf numFmtId="38" fontId="2" fillId="0" borderId="144" xfId="8" applyFont="1" applyBorder="1">
      <alignment vertical="center"/>
    </xf>
    <xf numFmtId="38" fontId="2" fillId="0" borderId="99" xfId="8" applyFont="1" applyBorder="1">
      <alignment vertical="center"/>
    </xf>
    <xf numFmtId="38" fontId="2" fillId="0" borderId="31" xfId="8" applyFont="1" applyBorder="1">
      <alignment vertical="center"/>
    </xf>
    <xf numFmtId="38" fontId="8" fillId="0" borderId="29" xfId="8" applyFont="1" applyBorder="1">
      <alignment vertical="center"/>
    </xf>
    <xf numFmtId="38" fontId="8" fillId="0" borderId="36" xfId="8" applyFont="1" applyBorder="1">
      <alignment vertical="center"/>
    </xf>
    <xf numFmtId="38" fontId="2" fillId="0" borderId="145" xfId="8" applyFont="1" applyBorder="1">
      <alignment vertical="center"/>
    </xf>
    <xf numFmtId="38" fontId="2" fillId="0" borderId="146" xfId="8" applyFont="1" applyBorder="1">
      <alignment vertical="center"/>
    </xf>
    <xf numFmtId="38" fontId="2" fillId="0" borderId="104" xfId="8" applyFont="1" applyBorder="1">
      <alignment vertical="center"/>
    </xf>
    <xf numFmtId="38" fontId="2" fillId="0" borderId="37" xfId="8" applyFont="1" applyBorder="1">
      <alignment vertical="center"/>
    </xf>
    <xf numFmtId="38" fontId="2" fillId="8" borderId="145" xfId="8" applyFont="1" applyFill="1" applyBorder="1">
      <alignment vertical="center"/>
    </xf>
    <xf numFmtId="38" fontId="2" fillId="8" borderId="146" xfId="8" applyFont="1" applyFill="1" applyBorder="1">
      <alignment vertical="center"/>
    </xf>
    <xf numFmtId="38" fontId="2" fillId="8" borderId="104" xfId="8" applyFont="1" applyFill="1" applyBorder="1">
      <alignment vertical="center"/>
    </xf>
    <xf numFmtId="38" fontId="2" fillId="8" borderId="37" xfId="8" applyFont="1" applyFill="1" applyBorder="1">
      <alignment vertical="center"/>
    </xf>
    <xf numFmtId="38" fontId="8" fillId="8" borderId="36" xfId="8" applyFont="1" applyFill="1" applyBorder="1">
      <alignment vertical="center"/>
    </xf>
    <xf numFmtId="38" fontId="2" fillId="8" borderId="147" xfId="8" applyFont="1" applyFill="1" applyBorder="1">
      <alignment vertical="center"/>
    </xf>
    <xf numFmtId="38" fontId="2" fillId="8" borderId="148" xfId="8" applyFont="1" applyFill="1" applyBorder="1">
      <alignment vertical="center"/>
    </xf>
    <xf numFmtId="38" fontId="2" fillId="8" borderId="109" xfId="8" applyFont="1" applyFill="1" applyBorder="1">
      <alignment vertical="center"/>
    </xf>
    <xf numFmtId="38" fontId="2" fillId="8" borderId="58" xfId="8" applyFont="1" applyFill="1" applyBorder="1">
      <alignment vertical="center"/>
    </xf>
    <xf numFmtId="38" fontId="8" fillId="8" borderId="57" xfId="8" applyFont="1" applyFill="1" applyBorder="1">
      <alignment vertical="center"/>
    </xf>
    <xf numFmtId="38" fontId="2" fillId="2" borderId="149" xfId="8" applyFont="1" applyFill="1" applyBorder="1">
      <alignment vertical="center"/>
    </xf>
    <xf numFmtId="38" fontId="2" fillId="2" borderId="150" xfId="8" applyFont="1" applyFill="1" applyBorder="1">
      <alignment vertical="center"/>
    </xf>
    <xf numFmtId="38" fontId="2" fillId="2" borderId="151" xfId="8" applyFont="1" applyFill="1" applyBorder="1">
      <alignment vertical="center"/>
    </xf>
    <xf numFmtId="38" fontId="2" fillId="2" borderId="43" xfId="8" applyFont="1" applyFill="1" applyBorder="1">
      <alignment vertical="center"/>
    </xf>
    <xf numFmtId="38" fontId="8" fillId="2" borderId="42" xfId="8" applyFont="1" applyFill="1" applyBorder="1">
      <alignment vertical="center"/>
    </xf>
    <xf numFmtId="38" fontId="2" fillId="0" borderId="103" xfId="8" applyFont="1" applyBorder="1">
      <alignment vertical="center"/>
    </xf>
    <xf numFmtId="38" fontId="2" fillId="0" borderId="83" xfId="8" applyFont="1" applyBorder="1">
      <alignment vertical="center"/>
    </xf>
    <xf numFmtId="38" fontId="2" fillId="0" borderId="16" xfId="8" applyFont="1" applyBorder="1">
      <alignment vertical="center"/>
    </xf>
    <xf numFmtId="38" fontId="2" fillId="0" borderId="47" xfId="8" applyFont="1" applyBorder="1">
      <alignment vertical="center"/>
    </xf>
    <xf numFmtId="38" fontId="8" fillId="0" borderId="46" xfId="8" applyFont="1" applyBorder="1">
      <alignment vertical="center"/>
    </xf>
    <xf numFmtId="38" fontId="2" fillId="0" borderId="103" xfId="8" applyFont="1" applyFill="1" applyBorder="1">
      <alignment vertical="center"/>
    </xf>
    <xf numFmtId="38" fontId="2" fillId="0" borderId="83" xfId="8" applyFont="1" applyFill="1" applyBorder="1">
      <alignment vertical="center"/>
    </xf>
    <xf numFmtId="38" fontId="2" fillId="0" borderId="16" xfId="8" applyFont="1" applyFill="1" applyBorder="1">
      <alignment vertical="center"/>
    </xf>
    <xf numFmtId="38" fontId="2" fillId="0" borderId="47" xfId="8" applyFont="1" applyFill="1" applyBorder="1">
      <alignment vertical="center"/>
    </xf>
    <xf numFmtId="38" fontId="8" fillId="0" borderId="46" xfId="8" applyFont="1" applyFill="1" applyBorder="1">
      <alignment vertical="center"/>
    </xf>
    <xf numFmtId="38" fontId="2" fillId="8" borderId="152" xfId="8" applyFont="1" applyFill="1" applyBorder="1">
      <alignment vertical="center"/>
    </xf>
    <xf numFmtId="38" fontId="2" fillId="8" borderId="153" xfId="8" applyFont="1" applyFill="1" applyBorder="1">
      <alignment vertical="center"/>
    </xf>
    <xf numFmtId="38" fontId="2" fillId="8" borderId="119" xfId="8" applyFont="1" applyFill="1" applyBorder="1">
      <alignment vertical="center"/>
    </xf>
    <xf numFmtId="38" fontId="2" fillId="8" borderId="85" xfId="8" applyFont="1" applyFill="1" applyBorder="1">
      <alignment vertical="center"/>
    </xf>
    <xf numFmtId="38" fontId="8" fillId="8" borderId="122" xfId="8" applyFont="1" applyFill="1" applyBorder="1">
      <alignment vertical="center"/>
    </xf>
    <xf numFmtId="38" fontId="2" fillId="5" borderId="149" xfId="8" applyFont="1" applyFill="1" applyBorder="1">
      <alignment vertical="center"/>
    </xf>
    <xf numFmtId="38" fontId="2" fillId="5" borderId="150" xfId="8" applyFont="1" applyFill="1" applyBorder="1">
      <alignment vertical="center"/>
    </xf>
    <xf numFmtId="38" fontId="2" fillId="5" borderId="43" xfId="8" applyFont="1" applyFill="1" applyBorder="1">
      <alignment vertical="center"/>
    </xf>
    <xf numFmtId="38" fontId="8" fillId="5" borderId="42" xfId="8" applyFont="1" applyFill="1" applyBorder="1">
      <alignment vertical="center"/>
    </xf>
    <xf numFmtId="38" fontId="2" fillId="6" borderId="154" xfId="8" applyFont="1" applyFill="1" applyBorder="1">
      <alignment vertical="center"/>
    </xf>
    <xf numFmtId="38" fontId="2" fillId="6" borderId="155" xfId="8" applyFont="1" applyFill="1" applyBorder="1">
      <alignment vertical="center"/>
    </xf>
    <xf numFmtId="38" fontId="2" fillId="6" borderId="156" xfId="8" applyFont="1" applyFill="1" applyBorder="1">
      <alignment vertical="center"/>
    </xf>
    <xf numFmtId="38" fontId="2" fillId="6" borderId="64" xfId="8" applyFont="1" applyFill="1" applyBorder="1">
      <alignment vertical="center"/>
    </xf>
    <xf numFmtId="38" fontId="8" fillId="6" borderId="63" xfId="8" applyFont="1" applyFill="1" applyBorder="1">
      <alignment vertical="center"/>
    </xf>
    <xf numFmtId="38" fontId="2" fillId="0" borderId="149" xfId="8" applyFont="1" applyBorder="1">
      <alignment vertical="center"/>
    </xf>
    <xf numFmtId="38" fontId="2" fillId="0" borderId="150" xfId="8" applyFont="1" applyBorder="1">
      <alignment vertical="center"/>
    </xf>
    <xf numFmtId="38" fontId="2" fillId="0" borderId="151" xfId="8" applyFont="1" applyBorder="1">
      <alignment vertical="center"/>
    </xf>
    <xf numFmtId="38" fontId="2" fillId="0" borderId="43" xfId="8" applyFont="1" applyBorder="1">
      <alignment vertical="center"/>
    </xf>
    <xf numFmtId="38" fontId="8" fillId="0" borderId="42" xfId="8" applyFont="1" applyBorder="1">
      <alignment vertical="center"/>
    </xf>
    <xf numFmtId="38" fontId="2" fillId="0" borderId="157" xfId="8" applyFont="1" applyBorder="1">
      <alignment vertical="center"/>
    </xf>
    <xf numFmtId="38" fontId="2" fillId="0" borderId="52" xfId="8" applyFont="1" applyBorder="1">
      <alignment vertical="center"/>
    </xf>
    <xf numFmtId="38" fontId="8" fillId="0" borderId="51" xfId="8" applyFont="1" applyBorder="1">
      <alignment vertical="center"/>
    </xf>
    <xf numFmtId="38" fontId="2" fillId="0" borderId="108" xfId="8" applyFont="1" applyBorder="1">
      <alignment vertical="center"/>
    </xf>
    <xf numFmtId="38" fontId="2" fillId="0" borderId="158" xfId="8" applyFont="1" applyBorder="1">
      <alignment vertical="center"/>
    </xf>
    <xf numFmtId="38" fontId="2" fillId="0" borderId="92" xfId="8" applyFont="1" applyBorder="1">
      <alignment vertical="center"/>
    </xf>
    <xf numFmtId="38" fontId="2" fillId="0" borderId="86" xfId="8" applyFont="1" applyBorder="1">
      <alignment vertical="center"/>
    </xf>
    <xf numFmtId="38" fontId="8" fillId="0" borderId="159" xfId="8" applyFont="1" applyBorder="1">
      <alignment vertical="center"/>
    </xf>
    <xf numFmtId="0" fontId="5" fillId="2" borderId="165" xfId="5" applyFill="1" applyBorder="1">
      <alignment vertical="center"/>
    </xf>
    <xf numFmtId="38" fontId="5" fillId="2" borderId="166" xfId="8" applyFill="1" applyBorder="1">
      <alignment vertical="center"/>
    </xf>
    <xf numFmtId="38" fontId="5" fillId="2" borderId="167" xfId="8" applyFill="1" applyBorder="1">
      <alignment vertical="center"/>
    </xf>
    <xf numFmtId="38" fontId="5" fillId="2" borderId="168" xfId="8" applyFill="1" applyBorder="1">
      <alignment vertical="center"/>
    </xf>
    <xf numFmtId="38" fontId="5" fillId="2" borderId="169" xfId="8" applyFill="1" applyBorder="1">
      <alignment vertical="center"/>
    </xf>
    <xf numFmtId="0" fontId="5" fillId="0" borderId="2" xfId="5" applyBorder="1" applyAlignment="1">
      <alignment horizontal="center" vertical="center"/>
    </xf>
    <xf numFmtId="38" fontId="5" fillId="0" borderId="76" xfId="2" applyFont="1" applyBorder="1" applyAlignment="1">
      <alignment horizontal="center" vertical="center" shrinkToFit="1"/>
    </xf>
    <xf numFmtId="38" fontId="2" fillId="0" borderId="176" xfId="2" applyFont="1" applyBorder="1">
      <alignment vertical="center"/>
    </xf>
    <xf numFmtId="38" fontId="2" fillId="0" borderId="177" xfId="2" applyFont="1" applyBorder="1">
      <alignment vertical="center"/>
    </xf>
    <xf numFmtId="38" fontId="2" fillId="0" borderId="0" xfId="2" applyFont="1" applyBorder="1">
      <alignment vertical="center"/>
    </xf>
    <xf numFmtId="38" fontId="2" fillId="0" borderId="178" xfId="2" applyFont="1" applyBorder="1">
      <alignment vertical="center"/>
    </xf>
    <xf numFmtId="38" fontId="2" fillId="2" borderId="179" xfId="2" applyFont="1" applyFill="1" applyBorder="1">
      <alignment vertical="center"/>
    </xf>
    <xf numFmtId="38" fontId="2" fillId="2" borderId="180" xfId="2" applyFont="1" applyFill="1" applyBorder="1">
      <alignment vertical="center"/>
    </xf>
    <xf numFmtId="38" fontId="2" fillId="0" borderId="179" xfId="2" applyFont="1" applyBorder="1">
      <alignment vertical="center"/>
    </xf>
    <xf numFmtId="38" fontId="2" fillId="0" borderId="180" xfId="2" applyFont="1" applyBorder="1">
      <alignment vertical="center"/>
    </xf>
    <xf numFmtId="38" fontId="2" fillId="3" borderId="113" xfId="2" applyFont="1" applyFill="1" applyBorder="1">
      <alignment vertical="center"/>
    </xf>
    <xf numFmtId="38" fontId="2" fillId="3" borderId="181" xfId="2" applyFont="1" applyFill="1" applyBorder="1">
      <alignment vertical="center"/>
    </xf>
    <xf numFmtId="38" fontId="2" fillId="3" borderId="182" xfId="2" applyFont="1" applyFill="1" applyBorder="1">
      <alignment vertical="center"/>
    </xf>
    <xf numFmtId="38" fontId="2" fillId="3" borderId="183" xfId="2" applyFont="1" applyFill="1" applyBorder="1">
      <alignment vertical="center"/>
    </xf>
    <xf numFmtId="38" fontId="2" fillId="3" borderId="184" xfId="2" applyFont="1" applyFill="1" applyBorder="1">
      <alignment vertical="center"/>
    </xf>
    <xf numFmtId="38" fontId="2" fillId="3" borderId="185" xfId="2" applyFont="1" applyFill="1" applyBorder="1">
      <alignment vertical="center"/>
    </xf>
    <xf numFmtId="38" fontId="2" fillId="4" borderId="179" xfId="2" applyFont="1" applyFill="1" applyBorder="1">
      <alignment vertical="center"/>
    </xf>
    <xf numFmtId="38" fontId="2" fillId="4" borderId="180" xfId="2" applyFont="1" applyFill="1" applyBorder="1">
      <alignment vertical="center"/>
    </xf>
    <xf numFmtId="38" fontId="2" fillId="0" borderId="176" xfId="2" applyFont="1" applyFill="1" applyBorder="1">
      <alignment vertical="center"/>
    </xf>
    <xf numFmtId="38" fontId="2" fillId="0" borderId="177" xfId="2" applyFont="1" applyFill="1" applyBorder="1">
      <alignment vertical="center"/>
    </xf>
    <xf numFmtId="38" fontId="2" fillId="0" borderId="184" xfId="2" applyFont="1" applyFill="1" applyBorder="1">
      <alignment vertical="center"/>
    </xf>
    <xf numFmtId="38" fontId="2" fillId="0" borderId="185" xfId="2" applyFont="1" applyFill="1" applyBorder="1">
      <alignment vertical="center"/>
    </xf>
    <xf numFmtId="38" fontId="2" fillId="5" borderId="179" xfId="2" applyFont="1" applyFill="1" applyBorder="1">
      <alignment vertical="center"/>
    </xf>
    <xf numFmtId="38" fontId="2" fillId="5" borderId="180" xfId="2" applyFont="1" applyFill="1" applyBorder="1">
      <alignment vertical="center"/>
    </xf>
    <xf numFmtId="9" fontId="2" fillId="0" borderId="178" xfId="4" applyFont="1" applyBorder="1">
      <alignment vertical="center"/>
    </xf>
    <xf numFmtId="38" fontId="2" fillId="6" borderId="186" xfId="2" applyFont="1" applyFill="1" applyBorder="1">
      <alignment vertical="center"/>
    </xf>
    <xf numFmtId="38" fontId="2" fillId="6" borderId="187" xfId="2" applyFont="1" applyFill="1" applyBorder="1">
      <alignment vertical="center"/>
    </xf>
    <xf numFmtId="38" fontId="2" fillId="0" borderId="11" xfId="2" applyFont="1" applyBorder="1">
      <alignment vertical="center"/>
    </xf>
    <xf numFmtId="38" fontId="2" fillId="0" borderId="173" xfId="2" applyFont="1" applyBorder="1">
      <alignment vertical="center"/>
    </xf>
    <xf numFmtId="38" fontId="2" fillId="0" borderId="188" xfId="2" applyFont="1" applyBorder="1">
      <alignment vertical="center"/>
    </xf>
    <xf numFmtId="38" fontId="2" fillId="0" borderId="7" xfId="2" applyFont="1" applyBorder="1">
      <alignment vertical="center"/>
    </xf>
    <xf numFmtId="38" fontId="2" fillId="0" borderId="135" xfId="2" applyFont="1" applyBorder="1">
      <alignment vertical="center"/>
    </xf>
    <xf numFmtId="38" fontId="2" fillId="0" borderId="175" xfId="2" applyFont="1" applyBorder="1">
      <alignment vertical="center"/>
    </xf>
    <xf numFmtId="38" fontId="2" fillId="0" borderId="174" xfId="2" applyFont="1" applyBorder="1">
      <alignment vertical="center"/>
    </xf>
    <xf numFmtId="38" fontId="2" fillId="0" borderId="26" xfId="2" applyFont="1" applyBorder="1">
      <alignment vertical="center"/>
    </xf>
    <xf numFmtId="38" fontId="2" fillId="7" borderId="141" xfId="2" applyFont="1" applyFill="1" applyBorder="1">
      <alignment vertical="center"/>
    </xf>
    <xf numFmtId="38" fontId="2" fillId="7" borderId="142" xfId="2" applyFont="1" applyFill="1" applyBorder="1">
      <alignment vertical="center"/>
    </xf>
    <xf numFmtId="38" fontId="2" fillId="7" borderId="189" xfId="2" applyFont="1" applyFill="1" applyBorder="1">
      <alignment vertical="center"/>
    </xf>
    <xf numFmtId="38" fontId="2" fillId="7" borderId="190" xfId="2" applyFont="1" applyFill="1" applyBorder="1">
      <alignment vertical="center"/>
    </xf>
    <xf numFmtId="38" fontId="2" fillId="7" borderId="82" xfId="2" applyFont="1" applyFill="1" applyBorder="1">
      <alignment vertical="center"/>
    </xf>
    <xf numFmtId="10" fontId="2" fillId="0" borderId="0" xfId="11" applyNumberFormat="1" applyFont="1">
      <alignment vertical="center"/>
    </xf>
    <xf numFmtId="38" fontId="5" fillId="0" borderId="184" xfId="2" applyFont="1" applyBorder="1" applyAlignment="1">
      <alignment vertical="center" shrinkToFit="1"/>
    </xf>
    <xf numFmtId="38" fontId="5" fillId="0" borderId="191" xfId="2" applyFont="1" applyBorder="1" applyAlignment="1">
      <alignment vertical="center" shrinkToFit="1"/>
    </xf>
    <xf numFmtId="38" fontId="5" fillId="0" borderId="148" xfId="2" applyFont="1" applyBorder="1" applyAlignment="1">
      <alignment vertical="center" shrinkToFit="1"/>
    </xf>
    <xf numFmtId="38" fontId="2" fillId="3" borderId="179" xfId="2" applyFont="1" applyFill="1" applyBorder="1">
      <alignment vertical="center"/>
    </xf>
    <xf numFmtId="38" fontId="2" fillId="3" borderId="192" xfId="2" applyFont="1" applyFill="1" applyBorder="1">
      <alignment vertical="center"/>
    </xf>
    <xf numFmtId="38" fontId="2" fillId="3" borderId="150" xfId="2" applyFont="1" applyFill="1" applyBorder="1">
      <alignment vertical="center"/>
    </xf>
    <xf numFmtId="38" fontId="2" fillId="0" borderId="193" xfId="2" applyFont="1" applyBorder="1">
      <alignment vertical="center"/>
    </xf>
    <xf numFmtId="38" fontId="2" fillId="0" borderId="144" xfId="2" applyFont="1" applyBorder="1">
      <alignment vertical="center"/>
    </xf>
    <xf numFmtId="38" fontId="2" fillId="0" borderId="182" xfId="2" applyFont="1" applyBorder="1">
      <alignment vertical="center"/>
    </xf>
    <xf numFmtId="38" fontId="2" fillId="0" borderId="194" xfId="2" applyFont="1" applyBorder="1">
      <alignment vertical="center"/>
    </xf>
    <xf numFmtId="38" fontId="2" fillId="0" borderId="146" xfId="2" applyFont="1" applyBorder="1">
      <alignment vertical="center"/>
    </xf>
    <xf numFmtId="38" fontId="2" fillId="0" borderId="184" xfId="2" applyFont="1" applyBorder="1">
      <alignment vertical="center"/>
    </xf>
    <xf numFmtId="38" fontId="2" fillId="0" borderId="191" xfId="2" applyFont="1" applyBorder="1">
      <alignment vertical="center"/>
    </xf>
    <xf numFmtId="38" fontId="2" fillId="0" borderId="148" xfId="2" applyFont="1" applyBorder="1">
      <alignment vertical="center"/>
    </xf>
    <xf numFmtId="38" fontId="2" fillId="0" borderId="195" xfId="2" applyFont="1" applyBorder="1">
      <alignment vertical="center"/>
    </xf>
    <xf numFmtId="38" fontId="2" fillId="0" borderId="83" xfId="2" applyFont="1" applyBorder="1">
      <alignment vertical="center"/>
    </xf>
    <xf numFmtId="38" fontId="2" fillId="4" borderId="196" xfId="2" applyFont="1" applyFill="1" applyBorder="1">
      <alignment vertical="center"/>
    </xf>
    <xf numFmtId="38" fontId="2" fillId="4" borderId="197" xfId="2" applyFont="1" applyFill="1" applyBorder="1">
      <alignment vertical="center"/>
    </xf>
    <xf numFmtId="38" fontId="2" fillId="4" borderId="161" xfId="2" applyFont="1" applyFill="1" applyBorder="1">
      <alignment vertical="center"/>
    </xf>
    <xf numFmtId="38" fontId="5" fillId="0" borderId="136" xfId="2" applyFont="1" applyBorder="1" applyAlignment="1">
      <alignment horizontal="center" vertical="center" shrinkToFit="1"/>
    </xf>
    <xf numFmtId="38" fontId="2" fillId="0" borderId="0" xfId="10" applyFont="1">
      <alignment vertical="center"/>
    </xf>
    <xf numFmtId="38" fontId="2" fillId="0" borderId="0" xfId="1" applyNumberFormat="1" applyAlignment="1">
      <alignment vertical="center"/>
    </xf>
    <xf numFmtId="0" fontId="2" fillId="0" borderId="1" xfId="1" applyFont="1" applyBorder="1" applyAlignment="1">
      <alignment horizontal="center" vertical="center" shrinkToFit="1"/>
    </xf>
    <xf numFmtId="0" fontId="2" fillId="0" borderId="8" xfId="1" applyFont="1" applyBorder="1" applyAlignment="1">
      <alignment horizontal="center" vertical="center" shrinkToFit="1"/>
    </xf>
    <xf numFmtId="0" fontId="2" fillId="0" borderId="18" xfId="1" applyBorder="1" applyAlignment="1">
      <alignment horizontal="center" vertical="center" shrinkToFit="1"/>
    </xf>
    <xf numFmtId="0" fontId="2" fillId="0" borderId="2" xfId="1" applyFont="1" applyBorder="1" applyAlignment="1">
      <alignment horizontal="center" vertical="center" shrinkToFit="1"/>
    </xf>
    <xf numFmtId="0" fontId="2" fillId="0" borderId="3" xfId="1" applyBorder="1" applyAlignment="1">
      <alignment horizontal="center" vertical="center" shrinkToFit="1"/>
    </xf>
    <xf numFmtId="0" fontId="2" fillId="0" borderId="4" xfId="1" applyBorder="1" applyAlignment="1">
      <alignment horizontal="center" vertical="center" shrinkToFit="1"/>
    </xf>
    <xf numFmtId="38" fontId="2" fillId="0" borderId="5" xfId="2" applyFont="1" applyBorder="1" applyAlignment="1">
      <alignment horizontal="center" vertical="center"/>
    </xf>
    <xf numFmtId="38" fontId="2" fillId="0" borderId="15" xfId="2" applyFont="1" applyBorder="1" applyAlignment="1">
      <alignment horizontal="center" vertical="center"/>
    </xf>
    <xf numFmtId="38" fontId="2" fillId="0" borderId="24" xfId="2" applyFont="1" applyBorder="1" applyAlignment="1">
      <alignment horizontal="center" vertical="center"/>
    </xf>
    <xf numFmtId="38" fontId="2" fillId="0" borderId="6" xfId="2" applyFont="1" applyBorder="1" applyAlignment="1">
      <alignment horizontal="center" vertical="center"/>
    </xf>
    <xf numFmtId="38" fontId="2" fillId="0" borderId="16" xfId="2" applyFont="1" applyBorder="1" applyAlignment="1">
      <alignment horizontal="center" vertical="center"/>
    </xf>
    <xf numFmtId="38" fontId="2" fillId="0" borderId="25" xfId="2" applyFont="1" applyBorder="1" applyAlignment="1">
      <alignment horizontal="center" vertical="center"/>
    </xf>
    <xf numFmtId="0" fontId="2" fillId="0" borderId="7" xfId="1" applyNumberFormat="1" applyBorder="1" applyAlignment="1">
      <alignment horizontal="center" vertical="center"/>
    </xf>
    <xf numFmtId="0" fontId="2" fillId="0" borderId="17" xfId="1" applyNumberFormat="1" applyBorder="1" applyAlignment="1">
      <alignment horizontal="center" vertical="center"/>
    </xf>
    <xf numFmtId="0" fontId="2" fillId="0" borderId="26" xfId="1" applyNumberFormat="1" applyBorder="1" applyAlignment="1">
      <alignment horizontal="center" vertical="center"/>
    </xf>
    <xf numFmtId="38" fontId="5" fillId="0" borderId="9" xfId="2" applyFont="1" applyBorder="1" applyAlignment="1">
      <alignment horizontal="center" vertical="center" shrinkToFit="1"/>
    </xf>
    <xf numFmtId="38" fontId="5" fillId="0" borderId="19" xfId="2" applyFont="1" applyBorder="1" applyAlignment="1">
      <alignment horizontal="center" vertical="center" shrinkToFit="1"/>
    </xf>
    <xf numFmtId="38" fontId="2" fillId="0" borderId="10" xfId="2" applyFont="1" applyBorder="1" applyAlignment="1">
      <alignment horizontal="center" vertical="center"/>
    </xf>
    <xf numFmtId="38" fontId="2" fillId="0" borderId="11" xfId="2" applyFont="1" applyBorder="1" applyAlignment="1">
      <alignment horizontal="center" vertical="center"/>
    </xf>
    <xf numFmtId="38" fontId="2" fillId="0" borderId="12" xfId="2" applyFont="1" applyBorder="1" applyAlignment="1">
      <alignment horizontal="center" vertical="center"/>
    </xf>
    <xf numFmtId="38" fontId="5" fillId="0" borderId="13" xfId="2" applyFont="1" applyBorder="1" applyAlignment="1">
      <alignment horizontal="center" vertical="center" wrapText="1" shrinkToFit="1"/>
    </xf>
    <xf numFmtId="38" fontId="5" fillId="0" borderId="22" xfId="2" applyFont="1" applyBorder="1" applyAlignment="1">
      <alignment horizontal="center" vertical="center" shrinkToFit="1"/>
    </xf>
    <xf numFmtId="38" fontId="2" fillId="0" borderId="14" xfId="2" applyFont="1" applyBorder="1" applyAlignment="1">
      <alignment horizontal="center" vertical="center"/>
    </xf>
    <xf numFmtId="38" fontId="2" fillId="0" borderId="23" xfId="2" applyFont="1" applyBorder="1" applyAlignment="1">
      <alignment horizontal="center" vertical="center"/>
    </xf>
    <xf numFmtId="0" fontId="2" fillId="0" borderId="1" xfId="1" applyBorder="1" applyAlignment="1">
      <alignment horizontal="center" vertical="center" shrinkToFit="1"/>
    </xf>
    <xf numFmtId="0" fontId="2" fillId="0" borderId="8" xfId="1" applyBorder="1" applyAlignment="1">
      <alignment horizontal="center" vertical="center" shrinkToFit="1"/>
    </xf>
    <xf numFmtId="38" fontId="5" fillId="0" borderId="3" xfId="2" applyFont="1" applyBorder="1" applyAlignment="1">
      <alignment horizontal="center" vertical="center"/>
    </xf>
    <xf numFmtId="38" fontId="2" fillId="0" borderId="3" xfId="2" applyFont="1" applyBorder="1" applyAlignment="1">
      <alignment horizontal="center" vertical="center"/>
    </xf>
    <xf numFmtId="38" fontId="2" fillId="0" borderId="4" xfId="2" applyFont="1" applyBorder="1" applyAlignment="1">
      <alignment horizontal="center" vertical="center"/>
    </xf>
    <xf numFmtId="38" fontId="2" fillId="0" borderId="83" xfId="2" applyFont="1" applyBorder="1" applyAlignment="1">
      <alignment horizontal="center" vertical="center"/>
    </xf>
    <xf numFmtId="38" fontId="2" fillId="0" borderId="84" xfId="2" applyFont="1" applyBorder="1" applyAlignment="1">
      <alignment horizontal="center" vertical="center"/>
    </xf>
    <xf numFmtId="0" fontId="5" fillId="0" borderId="43" xfId="5" applyBorder="1" applyAlignment="1">
      <alignment horizontal="center" vertical="center"/>
    </xf>
    <xf numFmtId="0" fontId="5" fillId="0" borderId="52" xfId="5" applyBorder="1" applyAlignment="1">
      <alignment horizontal="center" vertical="center"/>
    </xf>
    <xf numFmtId="0" fontId="5" fillId="0" borderId="47" xfId="5" applyBorder="1" applyAlignment="1">
      <alignment horizontal="center" vertical="center"/>
    </xf>
    <xf numFmtId="0" fontId="5" fillId="0" borderId="87" xfId="5" applyBorder="1" applyAlignment="1">
      <alignment horizontal="center" vertical="center"/>
    </xf>
    <xf numFmtId="0" fontId="5" fillId="0" borderId="88" xfId="5" applyFont="1" applyBorder="1" applyAlignment="1">
      <alignment horizontal="center" vertical="center"/>
    </xf>
    <xf numFmtId="0" fontId="5" fillId="0" borderId="90" xfId="5" applyFont="1" applyBorder="1" applyAlignment="1">
      <alignment horizontal="center" vertical="center"/>
    </xf>
    <xf numFmtId="0" fontId="5" fillId="0" borderId="92" xfId="5" applyFont="1" applyBorder="1" applyAlignment="1">
      <alignment horizontal="center" vertical="center"/>
    </xf>
    <xf numFmtId="0" fontId="5" fillId="0" borderId="94" xfId="5" applyFont="1" applyBorder="1" applyAlignment="1">
      <alignment horizontal="center" vertical="center"/>
    </xf>
    <xf numFmtId="0" fontId="5" fillId="0" borderId="86" xfId="5" applyBorder="1" applyAlignment="1">
      <alignment horizontal="center" vertical="center"/>
    </xf>
    <xf numFmtId="0" fontId="7" fillId="0" borderId="112" xfId="5" applyFont="1" applyBorder="1" applyAlignment="1">
      <alignment horizontal="center" vertical="center" textRotation="255" wrapText="1"/>
    </xf>
    <xf numFmtId="0" fontId="7" fillId="0" borderId="113" xfId="5" applyFont="1" applyBorder="1" applyAlignment="1">
      <alignment horizontal="center" vertical="center" textRotation="255" wrapText="1"/>
    </xf>
    <xf numFmtId="0" fontId="7" fillId="0" borderId="103" xfId="5" applyFont="1" applyBorder="1" applyAlignment="1">
      <alignment horizontal="center" vertical="center" textRotation="255" wrapText="1"/>
    </xf>
    <xf numFmtId="0" fontId="7" fillId="0" borderId="0" xfId="5" applyFont="1" applyBorder="1" applyAlignment="1">
      <alignment horizontal="center" vertical="center" textRotation="255" wrapText="1"/>
    </xf>
    <xf numFmtId="0" fontId="7" fillId="0" borderId="124" xfId="5" applyFont="1" applyBorder="1" applyAlignment="1">
      <alignment horizontal="center" vertical="center" textRotation="255" wrapText="1"/>
    </xf>
    <xf numFmtId="0" fontId="7" fillId="0" borderId="125" xfId="5" applyFont="1" applyBorder="1" applyAlignment="1">
      <alignment horizontal="center" vertical="center" textRotation="255" wrapText="1"/>
    </xf>
    <xf numFmtId="0" fontId="7" fillId="0" borderId="127" xfId="5" applyFont="1" applyBorder="1" applyAlignment="1">
      <alignment horizontal="center" vertical="center"/>
    </xf>
    <xf numFmtId="0" fontId="7" fillId="0" borderId="89" xfId="5" applyFont="1" applyBorder="1" applyAlignment="1">
      <alignment horizontal="center" vertical="center"/>
    </xf>
    <xf numFmtId="0" fontId="7" fillId="0" borderId="103" xfId="5" applyFont="1" applyBorder="1" applyAlignment="1">
      <alignment horizontal="center" vertical="center"/>
    </xf>
    <xf numFmtId="0" fontId="7" fillId="0" borderId="0" xfId="5" applyFont="1" applyBorder="1" applyAlignment="1">
      <alignment horizontal="center" vertical="center"/>
    </xf>
    <xf numFmtId="0" fontId="7" fillId="0" borderId="134" xfId="5" applyFont="1" applyBorder="1" applyAlignment="1">
      <alignment horizontal="center" vertical="center"/>
    </xf>
    <xf numFmtId="0" fontId="7" fillId="0" borderId="135" xfId="5" applyFont="1" applyBorder="1" applyAlignment="1">
      <alignment horizontal="center" vertical="center"/>
    </xf>
    <xf numFmtId="0" fontId="5" fillId="0" borderId="2" xfId="5" applyBorder="1" applyAlignment="1">
      <alignment horizontal="center" vertical="center"/>
    </xf>
    <xf numFmtId="0" fontId="5" fillId="0" borderId="3" xfId="5" applyBorder="1" applyAlignment="1">
      <alignment horizontal="center" vertical="center"/>
    </xf>
    <xf numFmtId="0" fontId="7" fillId="0" borderId="98" xfId="5" applyFont="1" applyBorder="1" applyAlignment="1">
      <alignment horizontal="center" vertical="center" textRotation="255"/>
    </xf>
    <xf numFmtId="0" fontId="7" fillId="0" borderId="11" xfId="5" applyFont="1" applyBorder="1" applyAlignment="1">
      <alignment horizontal="center" vertical="center" textRotation="255"/>
    </xf>
    <xf numFmtId="0" fontId="7" fillId="0" borderId="103" xfId="5" applyFont="1" applyBorder="1" applyAlignment="1">
      <alignment horizontal="center" vertical="center" textRotation="255"/>
    </xf>
    <xf numFmtId="0" fontId="7" fillId="0" borderId="0" xfId="5" applyFont="1" applyBorder="1" applyAlignment="1">
      <alignment horizontal="center" vertical="center" textRotation="255"/>
    </xf>
    <xf numFmtId="0" fontId="7" fillId="0" borderId="163" xfId="5" applyFont="1" applyBorder="1" applyAlignment="1">
      <alignment horizontal="center" vertical="center" textRotation="255"/>
    </xf>
    <xf numFmtId="0" fontId="7" fillId="0" borderId="108" xfId="5" applyFont="1" applyBorder="1" applyAlignment="1">
      <alignment horizontal="center" vertical="center" textRotation="255"/>
    </xf>
    <xf numFmtId="0" fontId="7" fillId="0" borderId="164" xfId="5" applyFont="1" applyBorder="1" applyAlignment="1">
      <alignment horizontal="center" vertical="center" textRotation="255"/>
    </xf>
    <xf numFmtId="0" fontId="7" fillId="0" borderId="16" xfId="5" applyFont="1" applyBorder="1" applyAlignment="1">
      <alignment horizontal="center" vertical="center" textRotation="255"/>
    </xf>
    <xf numFmtId="0" fontId="7" fillId="0" borderId="92" xfId="5" applyFont="1" applyBorder="1" applyAlignment="1">
      <alignment horizontal="center" vertical="center" textRotation="255"/>
    </xf>
    <xf numFmtId="0" fontId="7" fillId="0" borderId="123" xfId="5" applyFont="1" applyBorder="1" applyAlignment="1">
      <alignment horizontal="center" vertical="center" textRotation="255"/>
    </xf>
    <xf numFmtId="0" fontId="7" fillId="0" borderId="93" xfId="5" applyFont="1" applyBorder="1" applyAlignment="1">
      <alignment horizontal="center" vertical="center" textRotation="255"/>
    </xf>
    <xf numFmtId="38" fontId="2" fillId="0" borderId="170" xfId="2" applyFont="1" applyBorder="1" applyAlignment="1">
      <alignment horizontal="center" vertical="center"/>
    </xf>
    <xf numFmtId="38" fontId="2" fillId="0" borderId="171" xfId="2" applyFont="1" applyBorder="1" applyAlignment="1">
      <alignment horizontal="center" vertical="center"/>
    </xf>
    <xf numFmtId="38" fontId="5" fillId="0" borderId="172" xfId="2" applyFont="1" applyBorder="1" applyAlignment="1">
      <alignment horizontal="center" vertical="center" shrinkToFit="1"/>
    </xf>
    <xf numFmtId="38" fontId="5" fillId="0" borderId="174" xfId="2" applyFont="1" applyBorder="1" applyAlignment="1">
      <alignment horizontal="center" vertical="center" shrinkToFit="1"/>
    </xf>
    <xf numFmtId="38" fontId="5" fillId="0" borderId="173" xfId="2" applyFont="1" applyBorder="1" applyAlignment="1">
      <alignment horizontal="center" vertical="center" shrinkToFit="1"/>
    </xf>
    <xf numFmtId="38" fontId="5" fillId="0" borderId="175" xfId="2" applyFont="1" applyBorder="1" applyAlignment="1">
      <alignment horizontal="center" vertical="center" shrinkToFit="1"/>
    </xf>
    <xf numFmtId="38" fontId="5" fillId="0" borderId="172" xfId="2" applyFont="1" applyBorder="1" applyAlignment="1">
      <alignment horizontal="center" vertical="center" wrapText="1" shrinkToFit="1"/>
    </xf>
    <xf numFmtId="38" fontId="5" fillId="0" borderId="6" xfId="2" applyFont="1" applyBorder="1" applyAlignment="1">
      <alignment horizontal="center" vertical="center" shrinkToFit="1"/>
    </xf>
    <xf numFmtId="38" fontId="5" fillId="0" borderId="25" xfId="2" applyFont="1" applyBorder="1" applyAlignment="1">
      <alignment horizontal="center" vertical="center" shrinkToFit="1"/>
    </xf>
    <xf numFmtId="38" fontId="2" fillId="0" borderId="163" xfId="8" applyFont="1" applyBorder="1">
      <alignment vertical="center"/>
    </xf>
    <xf numFmtId="38" fontId="2" fillId="0" borderId="164" xfId="8" applyFont="1" applyBorder="1">
      <alignment vertical="center"/>
    </xf>
    <xf numFmtId="38" fontId="2" fillId="6" borderId="160" xfId="8" applyFont="1" applyFill="1" applyBorder="1">
      <alignment vertical="center"/>
    </xf>
    <xf numFmtId="38" fontId="2" fillId="6" borderId="161" xfId="8" applyFont="1" applyFill="1" applyBorder="1">
      <alignment vertical="center"/>
    </xf>
    <xf numFmtId="38" fontId="2" fillId="6" borderId="162" xfId="8" applyFont="1" applyFill="1" applyBorder="1">
      <alignment vertical="center"/>
    </xf>
    <xf numFmtId="38" fontId="2" fillId="6" borderId="70" xfId="8" applyFont="1" applyFill="1" applyBorder="1">
      <alignment vertical="center"/>
    </xf>
    <xf numFmtId="38" fontId="8" fillId="6" borderId="69" xfId="8" applyFont="1" applyFill="1" applyBorder="1">
      <alignment vertical="center"/>
    </xf>
  </cellXfs>
  <cellStyles count="12">
    <cellStyle name="パーセント" xfId="11" builtinId="5"/>
    <cellStyle name="パーセント 2" xfId="4" xr:uid="{00000000-0005-0000-0000-000000000000}"/>
    <cellStyle name="パーセント 2 2" xfId="9" xr:uid="{00000000-0005-0000-0000-000001000000}"/>
    <cellStyle name="桁区切り" xfId="10" builtinId="6"/>
    <cellStyle name="桁区切り 2" xfId="2" xr:uid="{00000000-0005-0000-0000-000002000000}"/>
    <cellStyle name="桁区切り 2 2" xfId="8" xr:uid="{00000000-0005-0000-0000-000003000000}"/>
    <cellStyle name="桁区切り 2 3" xfId="6" xr:uid="{00000000-0005-0000-0000-000004000000}"/>
    <cellStyle name="標準" xfId="0" builtinId="0"/>
    <cellStyle name="標準 2" xfId="3" xr:uid="{00000000-0005-0000-0000-000006000000}"/>
    <cellStyle name="標準 2 2" xfId="5" xr:uid="{00000000-0005-0000-0000-000007000000}"/>
    <cellStyle name="標準_JCS35期12月実績sample" xfId="1" xr:uid="{00000000-0005-0000-0000-000008000000}"/>
    <cellStyle name="標準_JCS35期12月実績sample 2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7">
    <pageSetUpPr fitToPage="1"/>
  </sheetPr>
  <dimension ref="A1:M72"/>
  <sheetViews>
    <sheetView showGridLines="0" tabSelected="1" zoomScale="75" zoomScaleNormal="75" workbookViewId="0">
      <selection activeCell="B4" sqref="B4"/>
    </sheetView>
  </sheetViews>
  <sheetFormatPr defaultColWidth="9" defaultRowHeight="13.5" x14ac:dyDescent="0.15"/>
  <cols>
    <col min="1" max="1" width="2.75" style="4" customWidth="1"/>
    <col min="2" max="2" width="21.125" style="7" customWidth="1"/>
    <col min="3" max="3" width="11.75" style="8" bestFit="1" customWidth="1"/>
    <col min="4" max="9" width="11.375" style="8" customWidth="1"/>
    <col min="10" max="11" width="11.75" style="8" customWidth="1"/>
    <col min="12" max="12" width="11.5" style="8" customWidth="1"/>
    <col min="13" max="13" width="7.5" style="10" customWidth="1"/>
    <col min="14" max="235" width="9" style="7" customWidth="1"/>
    <col min="236" max="236" width="5" style="7" bestFit="1" customWidth="1"/>
    <col min="237" max="237" width="2.75" style="7" customWidth="1"/>
    <col min="238" max="238" width="21.125" style="7" customWidth="1"/>
    <col min="239" max="245" width="11.375" style="7" customWidth="1"/>
    <col min="246" max="247" width="11.75" style="7" customWidth="1"/>
    <col min="248" max="248" width="11.5" style="7" customWidth="1"/>
    <col min="249" max="249" width="7.5" style="7" customWidth="1"/>
    <col min="250" max="250" width="3.625" style="7" customWidth="1"/>
    <col min="251" max="251" width="5.75" style="7" bestFit="1" customWidth="1"/>
    <col min="252" max="16384" width="9" style="7"/>
  </cols>
  <sheetData>
    <row r="1" spans="1:13" s="4" customFormat="1" x14ac:dyDescent="0.15">
      <c r="A1" s="1"/>
      <c r="B1" s="1" t="s">
        <v>102</v>
      </c>
      <c r="C1" s="2"/>
      <c r="D1" s="2"/>
      <c r="E1" s="2"/>
      <c r="F1" s="2"/>
      <c r="G1" s="2"/>
      <c r="H1" s="2"/>
      <c r="I1" s="2"/>
      <c r="J1" s="2"/>
      <c r="K1" s="2"/>
      <c r="L1" s="2"/>
      <c r="M1" s="3" t="s">
        <v>104</v>
      </c>
    </row>
    <row r="2" spans="1:13" s="4" customFormat="1" x14ac:dyDescent="0.15">
      <c r="B2" s="1" t="s">
        <v>106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3" s="4" customFormat="1" x14ac:dyDescent="0.15">
      <c r="C3" s="2"/>
      <c r="D3" s="2"/>
      <c r="E3" s="2"/>
      <c r="F3" s="2"/>
      <c r="G3" s="2"/>
      <c r="H3" s="2"/>
      <c r="I3" s="2"/>
      <c r="J3" s="2"/>
      <c r="K3" s="2"/>
      <c r="L3" s="5"/>
      <c r="M3" s="6" t="s">
        <v>259</v>
      </c>
    </row>
    <row r="4" spans="1:13" s="4" customFormat="1" x14ac:dyDescent="0.15">
      <c r="C4" s="2"/>
      <c r="D4" s="2"/>
      <c r="E4" s="2"/>
      <c r="F4" s="2"/>
      <c r="G4" s="2"/>
      <c r="H4" s="2"/>
      <c r="I4" s="2"/>
      <c r="J4" s="2"/>
      <c r="K4" s="2"/>
      <c r="L4" s="2"/>
      <c r="M4" s="3" t="s">
        <v>105</v>
      </c>
    </row>
    <row r="5" spans="1:13" x14ac:dyDescent="0.15">
      <c r="J5" s="9"/>
    </row>
    <row r="6" spans="1:13" ht="14.25" thickBot="1" x14ac:dyDescent="0.2">
      <c r="C6" s="11"/>
      <c r="D6" s="11"/>
      <c r="E6" s="11"/>
      <c r="F6" s="11"/>
      <c r="G6" s="11"/>
      <c r="H6" s="11"/>
      <c r="I6" s="11"/>
      <c r="J6" s="11"/>
    </row>
    <row r="7" spans="1:13" ht="14.25" thickBot="1" x14ac:dyDescent="0.2">
      <c r="B7" s="382" t="s">
        <v>62</v>
      </c>
      <c r="C7" s="385" t="s">
        <v>63</v>
      </c>
      <c r="D7" s="386"/>
      <c r="E7" s="386"/>
      <c r="F7" s="386"/>
      <c r="G7" s="386"/>
      <c r="H7" s="386"/>
      <c r="I7" s="386"/>
      <c r="J7" s="387"/>
      <c r="K7" s="388" t="s">
        <v>64</v>
      </c>
      <c r="L7" s="391" t="s">
        <v>65</v>
      </c>
      <c r="M7" s="394" t="s">
        <v>66</v>
      </c>
    </row>
    <row r="8" spans="1:13" ht="21" customHeight="1" x14ac:dyDescent="0.15">
      <c r="B8" s="383"/>
      <c r="C8" s="397" t="s">
        <v>67</v>
      </c>
      <c r="D8" s="399" t="s">
        <v>68</v>
      </c>
      <c r="E8" s="400"/>
      <c r="F8" s="400"/>
      <c r="G8" s="400"/>
      <c r="H8" s="401"/>
      <c r="I8" s="402" t="s">
        <v>0</v>
      </c>
      <c r="J8" s="404" t="s">
        <v>69</v>
      </c>
      <c r="K8" s="389"/>
      <c r="L8" s="392"/>
      <c r="M8" s="395"/>
    </row>
    <row r="9" spans="1:13" s="14" customFormat="1" ht="21" customHeight="1" thickBot="1" x14ac:dyDescent="0.2">
      <c r="A9" s="4"/>
      <c r="B9" s="384"/>
      <c r="C9" s="398"/>
      <c r="D9" s="12" t="s">
        <v>70</v>
      </c>
      <c r="E9" s="12" t="s">
        <v>71</v>
      </c>
      <c r="F9" s="12" t="s">
        <v>72</v>
      </c>
      <c r="G9" s="12" t="s">
        <v>73</v>
      </c>
      <c r="H9" s="13" t="s">
        <v>74</v>
      </c>
      <c r="I9" s="403"/>
      <c r="J9" s="405"/>
      <c r="K9" s="390"/>
      <c r="L9" s="393"/>
      <c r="M9" s="396"/>
    </row>
    <row r="10" spans="1:13" x14ac:dyDescent="0.15">
      <c r="B10" s="15" t="s">
        <v>1</v>
      </c>
      <c r="C10" s="18">
        <v>0</v>
      </c>
      <c r="D10" s="18">
        <v>78307940</v>
      </c>
      <c r="E10" s="18">
        <v>46924368</v>
      </c>
      <c r="F10" s="18">
        <v>38724647</v>
      </c>
      <c r="G10" s="18">
        <v>18673310</v>
      </c>
      <c r="H10" s="18">
        <f>SUBTOTAL(9,D10:G10)</f>
        <v>182630265</v>
      </c>
      <c r="I10" s="16">
        <v>0</v>
      </c>
      <c r="J10" s="17">
        <f>SUBTOTAL(9,C10:I10)</f>
        <v>182630265</v>
      </c>
      <c r="K10" s="18">
        <v>176362500</v>
      </c>
      <c r="L10" s="19">
        <f>J10-K10</f>
        <v>6267765</v>
      </c>
      <c r="M10" s="20">
        <f>IF(K10=0,0,ROUND(J10/K10%,1))</f>
        <v>103.6</v>
      </c>
    </row>
    <row r="11" spans="1:13" x14ac:dyDescent="0.15">
      <c r="B11" s="21" t="s">
        <v>75</v>
      </c>
      <c r="C11" s="22">
        <v>70000</v>
      </c>
      <c r="D11" s="22">
        <v>0</v>
      </c>
      <c r="E11" s="22">
        <v>0</v>
      </c>
      <c r="F11" s="22">
        <v>0</v>
      </c>
      <c r="G11" s="22">
        <v>0</v>
      </c>
      <c r="H11" s="22">
        <f>SUBTOTAL(9,D11:G11)</f>
        <v>0</v>
      </c>
      <c r="I11" s="23">
        <v>0</v>
      </c>
      <c r="J11" s="24">
        <f>SUBTOTAL(9,C11:I11)</f>
        <v>70000</v>
      </c>
      <c r="K11" s="22">
        <v>70000</v>
      </c>
      <c r="L11" s="25">
        <f>J11-K11</f>
        <v>0</v>
      </c>
      <c r="M11" s="26">
        <f>IF(K11=0,0,ROUND(J11/K11%,1))</f>
        <v>100</v>
      </c>
    </row>
    <row r="12" spans="1:13" x14ac:dyDescent="0.15">
      <c r="B12" s="27" t="s">
        <v>2</v>
      </c>
      <c r="C12" s="28">
        <f t="shared" ref="C12:K12" si="0">SUM(C10:C11)</f>
        <v>70000</v>
      </c>
      <c r="D12" s="28">
        <f t="shared" si="0"/>
        <v>78307940</v>
      </c>
      <c r="E12" s="28">
        <f t="shared" si="0"/>
        <v>46924368</v>
      </c>
      <c r="F12" s="28">
        <f t="shared" si="0"/>
        <v>38724647</v>
      </c>
      <c r="G12" s="28">
        <f t="shared" si="0"/>
        <v>18673310</v>
      </c>
      <c r="H12" s="28">
        <f t="shared" si="0"/>
        <v>182630265</v>
      </c>
      <c r="I12" s="29">
        <f t="shared" si="0"/>
        <v>0</v>
      </c>
      <c r="J12" s="30">
        <f t="shared" si="0"/>
        <v>182700265</v>
      </c>
      <c r="K12" s="28">
        <f t="shared" si="0"/>
        <v>176432500</v>
      </c>
      <c r="L12" s="31">
        <f>J12-K12</f>
        <v>6267765</v>
      </c>
      <c r="M12" s="32">
        <f>IF(K12=0,0,ROUND(J12/K12%,1))</f>
        <v>103.6</v>
      </c>
    </row>
    <row r="13" spans="1:13" x14ac:dyDescent="0.15">
      <c r="B13" s="33"/>
      <c r="C13" s="34"/>
      <c r="D13" s="34"/>
      <c r="E13" s="34"/>
      <c r="F13" s="34"/>
      <c r="G13" s="34"/>
      <c r="H13" s="34"/>
      <c r="I13" s="35"/>
      <c r="J13" s="36"/>
      <c r="K13" s="34"/>
      <c r="L13" s="37"/>
      <c r="M13" s="38"/>
    </row>
    <row r="14" spans="1:13" x14ac:dyDescent="0.15">
      <c r="B14" s="39" t="s">
        <v>77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f t="shared" ref="H14:H21" si="1">SUBTOTAL(9,D14:G14)</f>
        <v>0</v>
      </c>
      <c r="I14" s="41">
        <v>0</v>
      </c>
      <c r="J14" s="42">
        <f t="shared" ref="J14:J21" si="2">SUBTOTAL(9,C14:I14)</f>
        <v>0</v>
      </c>
      <c r="K14" s="40">
        <v>0</v>
      </c>
      <c r="L14" s="43">
        <f t="shared" ref="L14:L25" si="3">J14-K14</f>
        <v>0</v>
      </c>
      <c r="M14" s="44">
        <f t="shared" ref="M14:M25" si="4">IF(K14=0,0,ROUND(J14/K14%,1))</f>
        <v>0</v>
      </c>
    </row>
    <row r="15" spans="1:13" x14ac:dyDescent="0.15">
      <c r="B15" s="39" t="s">
        <v>78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f t="shared" si="1"/>
        <v>0</v>
      </c>
      <c r="I15" s="41">
        <v>0</v>
      </c>
      <c r="J15" s="42">
        <f t="shared" si="2"/>
        <v>0</v>
      </c>
      <c r="K15" s="40">
        <v>0</v>
      </c>
      <c r="L15" s="43">
        <f t="shared" si="3"/>
        <v>0</v>
      </c>
      <c r="M15" s="44">
        <f t="shared" si="4"/>
        <v>0</v>
      </c>
    </row>
    <row r="16" spans="1:13" x14ac:dyDescent="0.15">
      <c r="B16" s="45" t="s">
        <v>3</v>
      </c>
      <c r="C16" s="40">
        <v>0</v>
      </c>
      <c r="D16" s="40">
        <v>0</v>
      </c>
      <c r="E16" s="40">
        <v>0</v>
      </c>
      <c r="F16" s="40">
        <v>886000</v>
      </c>
      <c r="G16" s="40">
        <v>149144</v>
      </c>
      <c r="H16" s="40">
        <f t="shared" si="1"/>
        <v>1035144</v>
      </c>
      <c r="I16" s="41">
        <v>0</v>
      </c>
      <c r="J16" s="42">
        <f t="shared" si="2"/>
        <v>1035144</v>
      </c>
      <c r="K16" s="40">
        <v>1903000</v>
      </c>
      <c r="L16" s="43">
        <f t="shared" si="3"/>
        <v>-867856</v>
      </c>
      <c r="M16" s="44">
        <f t="shared" si="4"/>
        <v>54.4</v>
      </c>
    </row>
    <row r="17" spans="2:13" x14ac:dyDescent="0.15">
      <c r="B17" s="39" t="s">
        <v>79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f t="shared" si="1"/>
        <v>0</v>
      </c>
      <c r="I17" s="41">
        <v>0</v>
      </c>
      <c r="J17" s="42">
        <f t="shared" si="2"/>
        <v>0</v>
      </c>
      <c r="K17" s="40">
        <v>0</v>
      </c>
      <c r="L17" s="43">
        <f t="shared" si="3"/>
        <v>0</v>
      </c>
      <c r="M17" s="44">
        <f t="shared" si="4"/>
        <v>0</v>
      </c>
    </row>
    <row r="18" spans="2:13" x14ac:dyDescent="0.15">
      <c r="B18" s="46" t="s">
        <v>80</v>
      </c>
      <c r="C18" s="47">
        <v>0</v>
      </c>
      <c r="D18" s="47">
        <v>0</v>
      </c>
      <c r="E18" s="47">
        <v>1077336</v>
      </c>
      <c r="F18" s="47">
        <v>0</v>
      </c>
      <c r="G18" s="47">
        <v>130200</v>
      </c>
      <c r="H18" s="47">
        <f t="shared" si="1"/>
        <v>1207536</v>
      </c>
      <c r="I18" s="48">
        <v>0</v>
      </c>
      <c r="J18" s="49">
        <f t="shared" si="2"/>
        <v>1207536</v>
      </c>
      <c r="K18" s="47">
        <v>130200</v>
      </c>
      <c r="L18" s="50">
        <f t="shared" si="3"/>
        <v>1077336</v>
      </c>
      <c r="M18" s="51">
        <f t="shared" si="4"/>
        <v>927.4</v>
      </c>
    </row>
    <row r="19" spans="2:13" x14ac:dyDescent="0.15">
      <c r="B19" s="52" t="s">
        <v>81</v>
      </c>
      <c r="C19" s="53">
        <v>0</v>
      </c>
      <c r="D19" s="53">
        <v>46329065</v>
      </c>
      <c r="E19" s="53">
        <v>28546470</v>
      </c>
      <c r="F19" s="53">
        <v>25479838</v>
      </c>
      <c r="G19" s="53">
        <v>10374940</v>
      </c>
      <c r="H19" s="53">
        <f t="shared" si="1"/>
        <v>110730313</v>
      </c>
      <c r="I19" s="54">
        <v>6170698</v>
      </c>
      <c r="J19" s="55">
        <f t="shared" si="2"/>
        <v>116901011</v>
      </c>
      <c r="K19" s="53">
        <v>117460323</v>
      </c>
      <c r="L19" s="56">
        <f t="shared" si="3"/>
        <v>-559312</v>
      </c>
      <c r="M19" s="57">
        <f t="shared" si="4"/>
        <v>99.5</v>
      </c>
    </row>
    <row r="20" spans="2:13" x14ac:dyDescent="0.15">
      <c r="B20" s="52" t="s">
        <v>82</v>
      </c>
      <c r="C20" s="53">
        <v>0</v>
      </c>
      <c r="D20" s="53">
        <v>11404701</v>
      </c>
      <c r="E20" s="53">
        <v>7910001</v>
      </c>
      <c r="F20" s="53">
        <v>4672875</v>
      </c>
      <c r="G20" s="53">
        <v>8261608</v>
      </c>
      <c r="H20" s="53">
        <f t="shared" si="1"/>
        <v>32249185</v>
      </c>
      <c r="I20" s="54">
        <v>455193</v>
      </c>
      <c r="J20" s="55">
        <f t="shared" si="2"/>
        <v>32704378</v>
      </c>
      <c r="K20" s="53">
        <v>30182511</v>
      </c>
      <c r="L20" s="56">
        <f t="shared" si="3"/>
        <v>2521867</v>
      </c>
      <c r="M20" s="57">
        <f t="shared" si="4"/>
        <v>108.4</v>
      </c>
    </row>
    <row r="21" spans="2:13" x14ac:dyDescent="0.15">
      <c r="B21" s="58" t="s">
        <v>83</v>
      </c>
      <c r="C21" s="59">
        <v>0</v>
      </c>
      <c r="D21" s="59">
        <v>10898686</v>
      </c>
      <c r="E21" s="59">
        <v>2882937</v>
      </c>
      <c r="F21" s="59">
        <v>1112293</v>
      </c>
      <c r="G21" s="59">
        <v>1014757</v>
      </c>
      <c r="H21" s="59">
        <f t="shared" si="1"/>
        <v>15908673</v>
      </c>
      <c r="I21" s="60">
        <v>362948</v>
      </c>
      <c r="J21" s="61">
        <f t="shared" si="2"/>
        <v>16271621</v>
      </c>
      <c r="K21" s="59">
        <v>17391330</v>
      </c>
      <c r="L21" s="62">
        <f t="shared" si="3"/>
        <v>-1119709</v>
      </c>
      <c r="M21" s="63">
        <f t="shared" si="4"/>
        <v>93.6</v>
      </c>
    </row>
    <row r="22" spans="2:13" x14ac:dyDescent="0.15">
      <c r="B22" s="64" t="s">
        <v>4</v>
      </c>
      <c r="C22" s="65">
        <f t="shared" ref="C22:K22" si="5">SUM(C18:C21)</f>
        <v>0</v>
      </c>
      <c r="D22" s="65">
        <f t="shared" si="5"/>
        <v>68632452</v>
      </c>
      <c r="E22" s="65">
        <f t="shared" si="5"/>
        <v>40416744</v>
      </c>
      <c r="F22" s="65">
        <f t="shared" si="5"/>
        <v>31265006</v>
      </c>
      <c r="G22" s="65">
        <f t="shared" si="5"/>
        <v>19781505</v>
      </c>
      <c r="H22" s="65">
        <f t="shared" si="5"/>
        <v>160095707</v>
      </c>
      <c r="I22" s="66">
        <f t="shared" si="5"/>
        <v>6988839</v>
      </c>
      <c r="J22" s="67">
        <f t="shared" si="5"/>
        <v>167084546</v>
      </c>
      <c r="K22" s="65">
        <f t="shared" si="5"/>
        <v>165164364</v>
      </c>
      <c r="L22" s="68">
        <f t="shared" si="3"/>
        <v>1920182</v>
      </c>
      <c r="M22" s="69">
        <f t="shared" si="4"/>
        <v>101.2</v>
      </c>
    </row>
    <row r="23" spans="2:13" x14ac:dyDescent="0.15">
      <c r="B23" s="70" t="s">
        <v>84</v>
      </c>
      <c r="C23" s="71">
        <v>0</v>
      </c>
      <c r="D23" s="71">
        <v>0</v>
      </c>
      <c r="E23" s="71">
        <v>-830000</v>
      </c>
      <c r="F23" s="71">
        <v>0</v>
      </c>
      <c r="G23" s="71">
        <v>0</v>
      </c>
      <c r="H23" s="71">
        <f>SUBTOTAL(9,D23:G23)</f>
        <v>-830000</v>
      </c>
      <c r="I23" s="72">
        <v>0</v>
      </c>
      <c r="J23" s="73">
        <f>SUBTOTAL(9,C23:I23)</f>
        <v>-830000</v>
      </c>
      <c r="K23" s="71">
        <v>0</v>
      </c>
      <c r="L23" s="74">
        <f t="shared" si="3"/>
        <v>-830000</v>
      </c>
      <c r="M23" s="75">
        <f t="shared" si="4"/>
        <v>0</v>
      </c>
    </row>
    <row r="24" spans="2:13" x14ac:dyDescent="0.15">
      <c r="B24" s="76" t="s">
        <v>85</v>
      </c>
      <c r="C24" s="77">
        <v>0</v>
      </c>
      <c r="D24" s="77">
        <v>6621332</v>
      </c>
      <c r="E24" s="77">
        <v>2030380</v>
      </c>
      <c r="F24" s="77">
        <v>1181253</v>
      </c>
      <c r="G24" s="77">
        <v>3854461</v>
      </c>
      <c r="H24" s="77">
        <f>SUBTOTAL(9,D24:G24)</f>
        <v>13687426</v>
      </c>
      <c r="I24" s="78">
        <v>0</v>
      </c>
      <c r="J24" s="79">
        <f>SUBTOTAL(9,C24:I24)</f>
        <v>13687426</v>
      </c>
      <c r="K24" s="77">
        <v>5958572</v>
      </c>
      <c r="L24" s="80">
        <f t="shared" si="3"/>
        <v>7728854</v>
      </c>
      <c r="M24" s="81">
        <f t="shared" si="4"/>
        <v>229.7</v>
      </c>
    </row>
    <row r="25" spans="2:13" x14ac:dyDescent="0.15">
      <c r="B25" s="82" t="s">
        <v>86</v>
      </c>
      <c r="C25" s="83">
        <f t="shared" ref="C25:K25" si="6">SUM(C14:C17)+C22-SUM(C23:C24)</f>
        <v>0</v>
      </c>
      <c r="D25" s="83">
        <f t="shared" si="6"/>
        <v>62011120</v>
      </c>
      <c r="E25" s="83">
        <f t="shared" si="6"/>
        <v>39216364</v>
      </c>
      <c r="F25" s="83">
        <f t="shared" si="6"/>
        <v>30969753</v>
      </c>
      <c r="G25" s="83">
        <f t="shared" si="6"/>
        <v>16076188</v>
      </c>
      <c r="H25" s="83">
        <f t="shared" si="6"/>
        <v>148273425</v>
      </c>
      <c r="I25" s="84">
        <f t="shared" si="6"/>
        <v>6988839</v>
      </c>
      <c r="J25" s="85">
        <f t="shared" si="6"/>
        <v>155262264</v>
      </c>
      <c r="K25" s="83">
        <f t="shared" si="6"/>
        <v>161108792</v>
      </c>
      <c r="L25" s="86">
        <f t="shared" si="3"/>
        <v>-5846528</v>
      </c>
      <c r="M25" s="87">
        <f t="shared" si="4"/>
        <v>96.4</v>
      </c>
    </row>
    <row r="26" spans="2:13" ht="14.25" thickBot="1" x14ac:dyDescent="0.2">
      <c r="B26" s="33"/>
      <c r="C26" s="34"/>
      <c r="D26" s="88"/>
      <c r="E26" s="88"/>
      <c r="F26" s="88"/>
      <c r="G26" s="34"/>
      <c r="H26" s="88"/>
      <c r="I26" s="35"/>
      <c r="J26" s="36"/>
      <c r="K26" s="34"/>
      <c r="L26" s="37"/>
      <c r="M26" s="38"/>
    </row>
    <row r="27" spans="2:13" ht="15" thickTop="1" thickBot="1" x14ac:dyDescent="0.2">
      <c r="B27" s="89" t="s">
        <v>5</v>
      </c>
      <c r="C27" s="90">
        <f t="shared" ref="C27:K27" si="7">C12-C25</f>
        <v>70000</v>
      </c>
      <c r="D27" s="90">
        <f t="shared" si="7"/>
        <v>16296820</v>
      </c>
      <c r="E27" s="90">
        <f t="shared" si="7"/>
        <v>7708004</v>
      </c>
      <c r="F27" s="90">
        <f t="shared" si="7"/>
        <v>7754894</v>
      </c>
      <c r="G27" s="90">
        <f t="shared" si="7"/>
        <v>2597122</v>
      </c>
      <c r="H27" s="90">
        <f t="shared" si="7"/>
        <v>34356840</v>
      </c>
      <c r="I27" s="91">
        <f t="shared" si="7"/>
        <v>-6988839</v>
      </c>
      <c r="J27" s="92">
        <f t="shared" si="7"/>
        <v>27438001</v>
      </c>
      <c r="K27" s="90">
        <f t="shared" si="7"/>
        <v>15323708</v>
      </c>
      <c r="L27" s="93">
        <f>J27-K27</f>
        <v>12114293</v>
      </c>
      <c r="M27" s="94">
        <f>IF(K27=0,0,ROUND(J27/K27%,1))</f>
        <v>179.1</v>
      </c>
    </row>
    <row r="28" spans="2:13" ht="14.25" thickTop="1" x14ac:dyDescent="0.15">
      <c r="B28" s="15"/>
      <c r="C28" s="18"/>
      <c r="D28" s="18"/>
      <c r="E28" s="18"/>
      <c r="F28" s="18"/>
      <c r="G28" s="18"/>
      <c r="H28" s="18"/>
      <c r="I28" s="16"/>
      <c r="J28" s="17"/>
      <c r="K28" s="18"/>
      <c r="L28" s="19"/>
      <c r="M28" s="20"/>
    </row>
    <row r="29" spans="2:13" x14ac:dyDescent="0.15">
      <c r="B29" s="15" t="s">
        <v>87</v>
      </c>
      <c r="C29" s="18">
        <v>8720102</v>
      </c>
      <c r="D29" s="18">
        <v>0</v>
      </c>
      <c r="E29" s="18">
        <v>0</v>
      </c>
      <c r="F29" s="18">
        <v>0</v>
      </c>
      <c r="G29" s="18">
        <v>0</v>
      </c>
      <c r="H29" s="18">
        <v>2824366</v>
      </c>
      <c r="I29" s="16">
        <v>130000</v>
      </c>
      <c r="J29" s="17">
        <f t="shared" ref="J29:J51" si="8">SUBTOTAL(9,C29:I29)</f>
        <v>11674468</v>
      </c>
      <c r="K29" s="18">
        <v>11329029</v>
      </c>
      <c r="L29" s="19">
        <f t="shared" ref="L29:L52" si="9">J29-K29</f>
        <v>345439</v>
      </c>
      <c r="M29" s="20">
        <f t="shared" ref="M29:M52" si="10">IF(K29=0,0,ROUND(J29/K29%,1))</f>
        <v>103</v>
      </c>
    </row>
    <row r="30" spans="2:13" x14ac:dyDescent="0.15">
      <c r="B30" s="21" t="s">
        <v>6</v>
      </c>
      <c r="C30" s="22">
        <v>273717</v>
      </c>
      <c r="D30" s="22">
        <v>0</v>
      </c>
      <c r="E30" s="22">
        <v>0</v>
      </c>
      <c r="F30" s="22">
        <v>0</v>
      </c>
      <c r="G30" s="22">
        <v>0</v>
      </c>
      <c r="H30" s="22">
        <f t="shared" ref="H30:H51" si="11">SUBTOTAL(9,D30:G30)</f>
        <v>0</v>
      </c>
      <c r="I30" s="23">
        <v>0</v>
      </c>
      <c r="J30" s="24">
        <f t="shared" si="8"/>
        <v>273717</v>
      </c>
      <c r="K30" s="22">
        <v>254200</v>
      </c>
      <c r="L30" s="25">
        <f t="shared" si="9"/>
        <v>19517</v>
      </c>
      <c r="M30" s="26">
        <f t="shared" si="10"/>
        <v>107.7</v>
      </c>
    </row>
    <row r="31" spans="2:13" x14ac:dyDescent="0.15">
      <c r="B31" s="21" t="s">
        <v>7</v>
      </c>
      <c r="C31" s="22">
        <v>273366</v>
      </c>
      <c r="D31" s="22">
        <v>0</v>
      </c>
      <c r="E31" s="22">
        <v>0</v>
      </c>
      <c r="F31" s="22">
        <v>0</v>
      </c>
      <c r="G31" s="22">
        <v>0</v>
      </c>
      <c r="H31" s="22">
        <f t="shared" si="11"/>
        <v>0</v>
      </c>
      <c r="I31" s="23">
        <v>0</v>
      </c>
      <c r="J31" s="24">
        <f t="shared" si="8"/>
        <v>273366</v>
      </c>
      <c r="K31" s="22">
        <v>46600</v>
      </c>
      <c r="L31" s="25">
        <f t="shared" si="9"/>
        <v>226766</v>
      </c>
      <c r="M31" s="26">
        <f t="shared" si="10"/>
        <v>586.6</v>
      </c>
    </row>
    <row r="32" spans="2:13" x14ac:dyDescent="0.15">
      <c r="B32" s="21" t="s">
        <v>8</v>
      </c>
      <c r="C32" s="22">
        <v>1825670</v>
      </c>
      <c r="D32" s="22">
        <v>0</v>
      </c>
      <c r="E32" s="22">
        <v>0</v>
      </c>
      <c r="F32" s="22">
        <v>0</v>
      </c>
      <c r="G32" s="22">
        <v>0</v>
      </c>
      <c r="H32" s="22">
        <f t="shared" si="11"/>
        <v>0</v>
      </c>
      <c r="I32" s="23">
        <v>0</v>
      </c>
      <c r="J32" s="24">
        <f t="shared" si="8"/>
        <v>1825670</v>
      </c>
      <c r="K32" s="22">
        <v>1825670</v>
      </c>
      <c r="L32" s="25">
        <f t="shared" si="9"/>
        <v>0</v>
      </c>
      <c r="M32" s="26">
        <f t="shared" si="10"/>
        <v>100</v>
      </c>
    </row>
    <row r="33" spans="2:13" x14ac:dyDescent="0.15">
      <c r="B33" s="21" t="s">
        <v>9</v>
      </c>
      <c r="C33" s="22">
        <v>222120</v>
      </c>
      <c r="D33" s="22">
        <v>1600</v>
      </c>
      <c r="E33" s="22">
        <v>800</v>
      </c>
      <c r="F33" s="22">
        <v>0</v>
      </c>
      <c r="G33" s="22">
        <v>800</v>
      </c>
      <c r="H33" s="22">
        <f t="shared" si="11"/>
        <v>3200</v>
      </c>
      <c r="I33" s="23">
        <v>0</v>
      </c>
      <c r="J33" s="24">
        <f t="shared" si="8"/>
        <v>225320</v>
      </c>
      <c r="K33" s="22">
        <v>225420</v>
      </c>
      <c r="L33" s="25">
        <f t="shared" si="9"/>
        <v>-100</v>
      </c>
      <c r="M33" s="26">
        <f t="shared" si="10"/>
        <v>100</v>
      </c>
    </row>
    <row r="34" spans="2:13" x14ac:dyDescent="0.15">
      <c r="B34" s="21" t="s">
        <v>10</v>
      </c>
      <c r="C34" s="22">
        <v>16180</v>
      </c>
      <c r="D34" s="22">
        <v>0</v>
      </c>
      <c r="E34" s="22">
        <v>0</v>
      </c>
      <c r="F34" s="22">
        <v>0</v>
      </c>
      <c r="G34" s="22">
        <v>0</v>
      </c>
      <c r="H34" s="22">
        <f t="shared" si="11"/>
        <v>0</v>
      </c>
      <c r="I34" s="23">
        <v>0</v>
      </c>
      <c r="J34" s="24">
        <f t="shared" si="8"/>
        <v>16180</v>
      </c>
      <c r="K34" s="22">
        <v>0</v>
      </c>
      <c r="L34" s="25">
        <f t="shared" si="9"/>
        <v>16180</v>
      </c>
      <c r="M34" s="26">
        <f t="shared" si="10"/>
        <v>0</v>
      </c>
    </row>
    <row r="35" spans="2:13" x14ac:dyDescent="0.15">
      <c r="B35" s="95" t="s">
        <v>88</v>
      </c>
      <c r="C35" s="22">
        <v>253808</v>
      </c>
      <c r="D35" s="22">
        <v>0</v>
      </c>
      <c r="E35" s="22">
        <v>0</v>
      </c>
      <c r="F35" s="22">
        <v>0</v>
      </c>
      <c r="G35" s="22">
        <v>0</v>
      </c>
      <c r="H35" s="22">
        <f t="shared" si="11"/>
        <v>0</v>
      </c>
      <c r="I35" s="23">
        <v>0</v>
      </c>
      <c r="J35" s="24">
        <f t="shared" si="8"/>
        <v>253808</v>
      </c>
      <c r="K35" s="22">
        <v>304500</v>
      </c>
      <c r="L35" s="25">
        <f t="shared" si="9"/>
        <v>-50692</v>
      </c>
      <c r="M35" s="26">
        <f t="shared" si="10"/>
        <v>83.4</v>
      </c>
    </row>
    <row r="36" spans="2:13" x14ac:dyDescent="0.15">
      <c r="B36" s="21" t="s">
        <v>11</v>
      </c>
      <c r="C36" s="22">
        <v>195666</v>
      </c>
      <c r="D36" s="22">
        <v>0</v>
      </c>
      <c r="E36" s="22">
        <v>0</v>
      </c>
      <c r="F36" s="22">
        <v>0</v>
      </c>
      <c r="G36" s="22">
        <v>0</v>
      </c>
      <c r="H36" s="22">
        <f t="shared" si="11"/>
        <v>0</v>
      </c>
      <c r="I36" s="23">
        <v>0</v>
      </c>
      <c r="J36" s="24">
        <f t="shared" si="8"/>
        <v>195666</v>
      </c>
      <c r="K36" s="22">
        <v>195665</v>
      </c>
      <c r="L36" s="25">
        <f t="shared" si="9"/>
        <v>1</v>
      </c>
      <c r="M36" s="26">
        <f t="shared" si="10"/>
        <v>100</v>
      </c>
    </row>
    <row r="37" spans="2:13" x14ac:dyDescent="0.15">
      <c r="B37" s="21" t="s">
        <v>12</v>
      </c>
      <c r="C37" s="22">
        <v>124452</v>
      </c>
      <c r="D37" s="22">
        <v>8380</v>
      </c>
      <c r="E37" s="22">
        <v>28937</v>
      </c>
      <c r="F37" s="22">
        <v>0</v>
      </c>
      <c r="G37" s="22">
        <v>75874</v>
      </c>
      <c r="H37" s="22">
        <f t="shared" si="11"/>
        <v>113191</v>
      </c>
      <c r="I37" s="23">
        <v>2</v>
      </c>
      <c r="J37" s="24">
        <f t="shared" si="8"/>
        <v>237645</v>
      </c>
      <c r="K37" s="22">
        <v>499600</v>
      </c>
      <c r="L37" s="25">
        <f t="shared" si="9"/>
        <v>-261955</v>
      </c>
      <c r="M37" s="26">
        <f t="shared" si="10"/>
        <v>47.6</v>
      </c>
    </row>
    <row r="38" spans="2:13" x14ac:dyDescent="0.15">
      <c r="B38" s="21" t="s">
        <v>13</v>
      </c>
      <c r="C38" s="22">
        <v>123629</v>
      </c>
      <c r="D38" s="22">
        <v>17004</v>
      </c>
      <c r="E38" s="22">
        <v>5508</v>
      </c>
      <c r="F38" s="22">
        <v>4205</v>
      </c>
      <c r="G38" s="22">
        <v>46578</v>
      </c>
      <c r="H38" s="22">
        <f t="shared" si="11"/>
        <v>73295</v>
      </c>
      <c r="I38" s="23">
        <v>0</v>
      </c>
      <c r="J38" s="24">
        <f t="shared" si="8"/>
        <v>196924</v>
      </c>
      <c r="K38" s="22">
        <v>225350</v>
      </c>
      <c r="L38" s="25">
        <f t="shared" si="9"/>
        <v>-28426</v>
      </c>
      <c r="M38" s="26">
        <f t="shared" si="10"/>
        <v>87.4</v>
      </c>
    </row>
    <row r="39" spans="2:13" x14ac:dyDescent="0.15">
      <c r="B39" s="21" t="s">
        <v>14</v>
      </c>
      <c r="C39" s="22">
        <v>2740</v>
      </c>
      <c r="D39" s="22">
        <v>0</v>
      </c>
      <c r="E39" s="22">
        <v>0</v>
      </c>
      <c r="F39" s="22">
        <v>0</v>
      </c>
      <c r="G39" s="22">
        <v>17628</v>
      </c>
      <c r="H39" s="22">
        <f t="shared" si="11"/>
        <v>17628</v>
      </c>
      <c r="I39" s="23">
        <v>0</v>
      </c>
      <c r="J39" s="24">
        <f t="shared" si="8"/>
        <v>20368</v>
      </c>
      <c r="K39" s="22">
        <v>344100</v>
      </c>
      <c r="L39" s="25">
        <f t="shared" si="9"/>
        <v>-323732</v>
      </c>
      <c r="M39" s="26">
        <f t="shared" si="10"/>
        <v>5.9</v>
      </c>
    </row>
    <row r="40" spans="2:13" x14ac:dyDescent="0.15">
      <c r="B40" s="21" t="s">
        <v>15</v>
      </c>
      <c r="C40" s="22">
        <v>114640</v>
      </c>
      <c r="D40" s="22">
        <v>0</v>
      </c>
      <c r="E40" s="22">
        <v>0</v>
      </c>
      <c r="F40" s="22">
        <v>0</v>
      </c>
      <c r="G40" s="22">
        <v>0</v>
      </c>
      <c r="H40" s="22">
        <f t="shared" si="11"/>
        <v>0</v>
      </c>
      <c r="I40" s="23">
        <v>0</v>
      </c>
      <c r="J40" s="24">
        <f t="shared" si="8"/>
        <v>114640</v>
      </c>
      <c r="K40" s="22">
        <v>100337</v>
      </c>
      <c r="L40" s="25">
        <f t="shared" si="9"/>
        <v>14303</v>
      </c>
      <c r="M40" s="26">
        <f t="shared" si="10"/>
        <v>114.3</v>
      </c>
    </row>
    <row r="41" spans="2:13" x14ac:dyDescent="0.15">
      <c r="B41" s="21" t="s">
        <v>16</v>
      </c>
      <c r="C41" s="22">
        <v>1245098</v>
      </c>
      <c r="D41" s="22">
        <v>13000</v>
      </c>
      <c r="E41" s="22">
        <v>6000</v>
      </c>
      <c r="F41" s="22">
        <v>0</v>
      </c>
      <c r="G41" s="22">
        <v>179200</v>
      </c>
      <c r="H41" s="22">
        <f t="shared" si="11"/>
        <v>198200</v>
      </c>
      <c r="I41" s="23">
        <v>0</v>
      </c>
      <c r="J41" s="24">
        <f t="shared" si="8"/>
        <v>1443298</v>
      </c>
      <c r="K41" s="22">
        <v>1818179</v>
      </c>
      <c r="L41" s="25">
        <f t="shared" si="9"/>
        <v>-374881</v>
      </c>
      <c r="M41" s="26">
        <f t="shared" si="10"/>
        <v>79.400000000000006</v>
      </c>
    </row>
    <row r="42" spans="2:13" x14ac:dyDescent="0.15">
      <c r="B42" s="21" t="s">
        <v>17</v>
      </c>
      <c r="C42" s="22">
        <v>60000</v>
      </c>
      <c r="D42" s="22">
        <v>0</v>
      </c>
      <c r="E42" s="22">
        <v>0</v>
      </c>
      <c r="F42" s="22">
        <v>0</v>
      </c>
      <c r="G42" s="22">
        <v>0</v>
      </c>
      <c r="H42" s="22">
        <f t="shared" si="11"/>
        <v>0</v>
      </c>
      <c r="I42" s="23">
        <v>0</v>
      </c>
      <c r="J42" s="24">
        <f t="shared" si="8"/>
        <v>60000</v>
      </c>
      <c r="K42" s="22">
        <v>66000</v>
      </c>
      <c r="L42" s="25">
        <f t="shared" si="9"/>
        <v>-6000</v>
      </c>
      <c r="M42" s="26">
        <f t="shared" si="10"/>
        <v>90.9</v>
      </c>
    </row>
    <row r="43" spans="2:13" x14ac:dyDescent="0.15">
      <c r="B43" s="21" t="s">
        <v>18</v>
      </c>
      <c r="C43" s="22">
        <v>0</v>
      </c>
      <c r="D43" s="22">
        <v>0</v>
      </c>
      <c r="E43" s="22">
        <v>0</v>
      </c>
      <c r="F43" s="22">
        <v>148000</v>
      </c>
      <c r="G43" s="22">
        <v>0</v>
      </c>
      <c r="H43" s="22">
        <f t="shared" si="11"/>
        <v>148000</v>
      </c>
      <c r="I43" s="23">
        <v>0</v>
      </c>
      <c r="J43" s="24">
        <f t="shared" si="8"/>
        <v>148000</v>
      </c>
      <c r="K43" s="22">
        <v>1387000</v>
      </c>
      <c r="L43" s="25">
        <f t="shared" si="9"/>
        <v>-1239000</v>
      </c>
      <c r="M43" s="26">
        <f t="shared" si="10"/>
        <v>10.7</v>
      </c>
    </row>
    <row r="44" spans="2:13" x14ac:dyDescent="0.15">
      <c r="B44" s="21" t="s">
        <v>19</v>
      </c>
      <c r="C44" s="22">
        <v>0</v>
      </c>
      <c r="D44" s="22">
        <v>10000</v>
      </c>
      <c r="E44" s="22">
        <v>0</v>
      </c>
      <c r="F44" s="22">
        <v>0</v>
      </c>
      <c r="G44" s="22">
        <v>20600</v>
      </c>
      <c r="H44" s="22">
        <f t="shared" si="11"/>
        <v>30600</v>
      </c>
      <c r="I44" s="23">
        <v>0</v>
      </c>
      <c r="J44" s="24">
        <f t="shared" si="8"/>
        <v>30600</v>
      </c>
      <c r="K44" s="22">
        <v>0</v>
      </c>
      <c r="L44" s="25">
        <f t="shared" si="9"/>
        <v>30600</v>
      </c>
      <c r="M44" s="26">
        <f t="shared" si="10"/>
        <v>0</v>
      </c>
    </row>
    <row r="45" spans="2:13" x14ac:dyDescent="0.15">
      <c r="B45" s="21" t="s">
        <v>89</v>
      </c>
      <c r="C45" s="96">
        <v>0</v>
      </c>
      <c r="D45" s="96">
        <v>0</v>
      </c>
      <c r="E45" s="96">
        <v>0</v>
      </c>
      <c r="F45" s="96">
        <v>0</v>
      </c>
      <c r="G45" s="96">
        <v>0</v>
      </c>
      <c r="H45" s="96">
        <f t="shared" si="11"/>
        <v>0</v>
      </c>
      <c r="I45" s="97">
        <v>0</v>
      </c>
      <c r="J45" s="98">
        <f t="shared" si="8"/>
        <v>0</v>
      </c>
      <c r="K45" s="22">
        <v>0</v>
      </c>
      <c r="L45" s="25">
        <f t="shared" si="9"/>
        <v>0</v>
      </c>
      <c r="M45" s="26">
        <f t="shared" si="10"/>
        <v>0</v>
      </c>
    </row>
    <row r="46" spans="2:13" x14ac:dyDescent="0.15">
      <c r="B46" s="21" t="s">
        <v>20</v>
      </c>
      <c r="C46" s="22">
        <v>0</v>
      </c>
      <c r="D46" s="22">
        <v>0</v>
      </c>
      <c r="E46" s="22">
        <v>0</v>
      </c>
      <c r="F46" s="22">
        <v>0</v>
      </c>
      <c r="G46" s="22">
        <v>740</v>
      </c>
      <c r="H46" s="22">
        <f t="shared" si="11"/>
        <v>740</v>
      </c>
      <c r="I46" s="23">
        <v>0</v>
      </c>
      <c r="J46" s="24">
        <f t="shared" si="8"/>
        <v>740</v>
      </c>
      <c r="K46" s="22">
        <v>10000</v>
      </c>
      <c r="L46" s="25">
        <f t="shared" si="9"/>
        <v>-9260</v>
      </c>
      <c r="M46" s="26">
        <f t="shared" si="10"/>
        <v>7.4</v>
      </c>
    </row>
    <row r="47" spans="2:13" x14ac:dyDescent="0.15">
      <c r="B47" s="21" t="s">
        <v>21</v>
      </c>
      <c r="C47" s="22">
        <v>33211</v>
      </c>
      <c r="D47" s="22">
        <v>0</v>
      </c>
      <c r="E47" s="22">
        <v>0</v>
      </c>
      <c r="F47" s="22">
        <v>0</v>
      </c>
      <c r="G47" s="22">
        <v>0</v>
      </c>
      <c r="H47" s="22">
        <f t="shared" si="11"/>
        <v>0</v>
      </c>
      <c r="I47" s="23">
        <v>0</v>
      </c>
      <c r="J47" s="24">
        <f t="shared" si="8"/>
        <v>33211</v>
      </c>
      <c r="K47" s="22">
        <v>33211</v>
      </c>
      <c r="L47" s="25">
        <f t="shared" si="9"/>
        <v>0</v>
      </c>
      <c r="M47" s="26">
        <f t="shared" si="10"/>
        <v>100</v>
      </c>
    </row>
    <row r="48" spans="2:13" x14ac:dyDescent="0.15">
      <c r="B48" s="21" t="s">
        <v>22</v>
      </c>
      <c r="C48" s="96">
        <v>650000</v>
      </c>
      <c r="D48" s="96">
        <v>0</v>
      </c>
      <c r="E48" s="96">
        <v>0</v>
      </c>
      <c r="F48" s="96">
        <v>0</v>
      </c>
      <c r="G48" s="96">
        <v>0</v>
      </c>
      <c r="H48" s="96">
        <f t="shared" si="11"/>
        <v>0</v>
      </c>
      <c r="I48" s="97">
        <v>0</v>
      </c>
      <c r="J48" s="98">
        <f t="shared" si="8"/>
        <v>650000</v>
      </c>
      <c r="K48" s="22">
        <v>1330000</v>
      </c>
      <c r="L48" s="25">
        <f t="shared" si="9"/>
        <v>-680000</v>
      </c>
      <c r="M48" s="26">
        <f t="shared" si="10"/>
        <v>48.9</v>
      </c>
    </row>
    <row r="49" spans="2:13" x14ac:dyDescent="0.15">
      <c r="B49" s="21" t="s">
        <v>23</v>
      </c>
      <c r="C49" s="22">
        <v>1193860</v>
      </c>
      <c r="D49" s="22">
        <v>0</v>
      </c>
      <c r="E49" s="22">
        <v>0</v>
      </c>
      <c r="F49" s="22">
        <v>0</v>
      </c>
      <c r="G49" s="22">
        <v>0</v>
      </c>
      <c r="H49" s="22">
        <f t="shared" si="11"/>
        <v>0</v>
      </c>
      <c r="I49" s="23">
        <v>0</v>
      </c>
      <c r="J49" s="24">
        <f t="shared" si="8"/>
        <v>1193860</v>
      </c>
      <c r="K49" s="22">
        <v>2110000</v>
      </c>
      <c r="L49" s="25">
        <f t="shared" si="9"/>
        <v>-916140</v>
      </c>
      <c r="M49" s="26">
        <f t="shared" si="10"/>
        <v>56.6</v>
      </c>
    </row>
    <row r="50" spans="2:13" x14ac:dyDescent="0.15">
      <c r="B50" s="99" t="s">
        <v>24</v>
      </c>
      <c r="C50" s="100">
        <v>62200</v>
      </c>
      <c r="D50" s="100">
        <v>0</v>
      </c>
      <c r="E50" s="100">
        <v>0</v>
      </c>
      <c r="F50" s="100">
        <v>0</v>
      </c>
      <c r="G50" s="100">
        <v>0</v>
      </c>
      <c r="H50" s="100">
        <f t="shared" si="11"/>
        <v>0</v>
      </c>
      <c r="I50" s="101">
        <v>0</v>
      </c>
      <c r="J50" s="102">
        <f t="shared" si="8"/>
        <v>62200</v>
      </c>
      <c r="K50" s="100">
        <v>62200</v>
      </c>
      <c r="L50" s="103">
        <f t="shared" si="9"/>
        <v>0</v>
      </c>
      <c r="M50" s="104">
        <f t="shared" si="10"/>
        <v>100</v>
      </c>
    </row>
    <row r="51" spans="2:13" x14ac:dyDescent="0.15">
      <c r="B51" s="99" t="s">
        <v>25</v>
      </c>
      <c r="C51" s="100">
        <v>42343</v>
      </c>
      <c r="D51" s="100">
        <v>0</v>
      </c>
      <c r="E51" s="100">
        <v>0</v>
      </c>
      <c r="F51" s="100">
        <v>0</v>
      </c>
      <c r="G51" s="100">
        <v>0</v>
      </c>
      <c r="H51" s="100">
        <f t="shared" si="11"/>
        <v>0</v>
      </c>
      <c r="I51" s="101">
        <v>0</v>
      </c>
      <c r="J51" s="102">
        <f t="shared" si="8"/>
        <v>42343</v>
      </c>
      <c r="K51" s="100">
        <v>47730</v>
      </c>
      <c r="L51" s="103">
        <f t="shared" si="9"/>
        <v>-5387</v>
      </c>
      <c r="M51" s="104">
        <f t="shared" si="10"/>
        <v>88.7</v>
      </c>
    </row>
    <row r="52" spans="2:13" x14ac:dyDescent="0.15">
      <c r="B52" s="82" t="s">
        <v>26</v>
      </c>
      <c r="C52" s="83">
        <f t="shared" ref="C52:K52" si="12">SUM(C29:C51)</f>
        <v>15432802</v>
      </c>
      <c r="D52" s="83">
        <f t="shared" si="12"/>
        <v>49984</v>
      </c>
      <c r="E52" s="83">
        <f t="shared" si="12"/>
        <v>41245</v>
      </c>
      <c r="F52" s="83">
        <f t="shared" si="12"/>
        <v>152205</v>
      </c>
      <c r="G52" s="83">
        <f t="shared" si="12"/>
        <v>341420</v>
      </c>
      <c r="H52" s="83">
        <f t="shared" si="12"/>
        <v>3409220</v>
      </c>
      <c r="I52" s="84">
        <f t="shared" si="12"/>
        <v>130002</v>
      </c>
      <c r="J52" s="85">
        <f t="shared" si="12"/>
        <v>18972024</v>
      </c>
      <c r="K52" s="83">
        <f t="shared" si="12"/>
        <v>22214791</v>
      </c>
      <c r="L52" s="86">
        <f t="shared" si="9"/>
        <v>-3242767</v>
      </c>
      <c r="M52" s="87">
        <f t="shared" si="10"/>
        <v>85.4</v>
      </c>
    </row>
    <row r="53" spans="2:13" ht="14.25" thickBot="1" x14ac:dyDescent="0.2">
      <c r="B53" s="33"/>
      <c r="C53" s="34"/>
      <c r="D53" s="34"/>
      <c r="E53" s="34"/>
      <c r="F53" s="34"/>
      <c r="G53" s="34"/>
      <c r="H53" s="34"/>
      <c r="I53" s="35"/>
      <c r="J53" s="36"/>
      <c r="K53" s="34"/>
      <c r="L53" s="37"/>
      <c r="M53" s="38"/>
    </row>
    <row r="54" spans="2:13" ht="15" thickTop="1" thickBot="1" x14ac:dyDescent="0.2">
      <c r="B54" s="89" t="s">
        <v>27</v>
      </c>
      <c r="C54" s="90">
        <f t="shared" ref="C54:K54" si="13">C27-C52</f>
        <v>-15362802</v>
      </c>
      <c r="D54" s="90">
        <f t="shared" si="13"/>
        <v>16246836</v>
      </c>
      <c r="E54" s="90">
        <f t="shared" si="13"/>
        <v>7666759</v>
      </c>
      <c r="F54" s="90">
        <f t="shared" si="13"/>
        <v>7602689</v>
      </c>
      <c r="G54" s="90">
        <f t="shared" si="13"/>
        <v>2255702</v>
      </c>
      <c r="H54" s="90">
        <f t="shared" si="13"/>
        <v>30947620</v>
      </c>
      <c r="I54" s="91">
        <f t="shared" si="13"/>
        <v>-7118841</v>
      </c>
      <c r="J54" s="92">
        <f t="shared" si="13"/>
        <v>8465977</v>
      </c>
      <c r="K54" s="90">
        <f t="shared" si="13"/>
        <v>-6891083</v>
      </c>
      <c r="L54" s="93">
        <f>J54-K54</f>
        <v>15357060</v>
      </c>
      <c r="M54" s="94">
        <f>IF(K54=0,0,ROUND(J54/K54%,1))</f>
        <v>-122.9</v>
      </c>
    </row>
    <row r="55" spans="2:13" ht="14.25" thickTop="1" x14ac:dyDescent="0.15">
      <c r="B55" s="15"/>
      <c r="C55" s="18"/>
      <c r="D55" s="18"/>
      <c r="E55" s="18"/>
      <c r="F55" s="18"/>
      <c r="G55" s="18"/>
      <c r="H55" s="18"/>
      <c r="I55" s="16"/>
      <c r="J55" s="17"/>
      <c r="K55" s="18"/>
      <c r="L55" s="19"/>
      <c r="M55" s="20"/>
    </row>
    <row r="56" spans="2:13" x14ac:dyDescent="0.15">
      <c r="B56" s="21" t="s">
        <v>28</v>
      </c>
      <c r="C56" s="22">
        <v>4392</v>
      </c>
      <c r="D56" s="22">
        <v>0</v>
      </c>
      <c r="E56" s="22">
        <v>0</v>
      </c>
      <c r="F56" s="22">
        <v>0</v>
      </c>
      <c r="G56" s="22">
        <v>0</v>
      </c>
      <c r="H56" s="22">
        <f>SUBTOTAL(9,D56:G56)</f>
        <v>0</v>
      </c>
      <c r="I56" s="23">
        <v>0</v>
      </c>
      <c r="J56" s="24">
        <f>SUBTOTAL(9,C56:I56)</f>
        <v>4392</v>
      </c>
      <c r="K56" s="22">
        <v>0</v>
      </c>
      <c r="L56" s="25">
        <f t="shared" ref="L56:L60" si="14">J56-K56</f>
        <v>4392</v>
      </c>
      <c r="M56" s="26">
        <f t="shared" ref="M56:M60" si="15">IF(K56=0,0,ROUND(J56/K56%,1))</f>
        <v>0</v>
      </c>
    </row>
    <row r="57" spans="2:13" x14ac:dyDescent="0.15">
      <c r="B57" s="21" t="s">
        <v>90</v>
      </c>
      <c r="C57" s="105">
        <v>0</v>
      </c>
      <c r="D57" s="105">
        <v>0</v>
      </c>
      <c r="E57" s="105">
        <v>0</v>
      </c>
      <c r="F57" s="105">
        <v>0</v>
      </c>
      <c r="G57" s="105">
        <v>0</v>
      </c>
      <c r="H57" s="105">
        <f>SUBTOTAL(9,D57:G57)</f>
        <v>0</v>
      </c>
      <c r="I57" s="106">
        <v>0</v>
      </c>
      <c r="J57" s="107">
        <f>SUBTOTAL(9,C57:I57)</f>
        <v>0</v>
      </c>
      <c r="K57" s="22">
        <v>0</v>
      </c>
      <c r="L57" s="25">
        <f t="shared" si="14"/>
        <v>0</v>
      </c>
      <c r="M57" s="26">
        <f t="shared" si="15"/>
        <v>0</v>
      </c>
    </row>
    <row r="58" spans="2:13" x14ac:dyDescent="0.15">
      <c r="B58" s="95" t="s">
        <v>91</v>
      </c>
      <c r="C58" s="105">
        <v>0</v>
      </c>
      <c r="D58" s="105">
        <v>0</v>
      </c>
      <c r="E58" s="105">
        <v>0</v>
      </c>
      <c r="F58" s="105">
        <v>0</v>
      </c>
      <c r="G58" s="105">
        <v>0</v>
      </c>
      <c r="H58" s="105">
        <f>SUBTOTAL(9,D58:G58)</f>
        <v>0</v>
      </c>
      <c r="I58" s="106">
        <v>0</v>
      </c>
      <c r="J58" s="107">
        <f>SUBTOTAL(9,C58:I58)</f>
        <v>0</v>
      </c>
      <c r="K58" s="22">
        <v>0</v>
      </c>
      <c r="L58" s="25">
        <f t="shared" si="14"/>
        <v>0</v>
      </c>
      <c r="M58" s="26">
        <f t="shared" si="15"/>
        <v>0</v>
      </c>
    </row>
    <row r="59" spans="2:13" x14ac:dyDescent="0.15">
      <c r="B59" s="99" t="s">
        <v>29</v>
      </c>
      <c r="C59" s="100">
        <v>0</v>
      </c>
      <c r="D59" s="100">
        <v>48</v>
      </c>
      <c r="E59" s="100">
        <v>0</v>
      </c>
      <c r="F59" s="100">
        <v>0</v>
      </c>
      <c r="G59" s="100">
        <v>0</v>
      </c>
      <c r="H59" s="100">
        <f>SUBTOTAL(9,D59:G59)</f>
        <v>48</v>
      </c>
      <c r="I59" s="101">
        <v>0</v>
      </c>
      <c r="J59" s="102">
        <f>SUBTOTAL(9,C59:I59)</f>
        <v>48</v>
      </c>
      <c r="K59" s="100">
        <v>0</v>
      </c>
      <c r="L59" s="103">
        <f t="shared" si="14"/>
        <v>48</v>
      </c>
      <c r="M59" s="104">
        <f t="shared" si="15"/>
        <v>0</v>
      </c>
    </row>
    <row r="60" spans="2:13" x14ac:dyDescent="0.15">
      <c r="B60" s="45" t="s">
        <v>30</v>
      </c>
      <c r="C60" s="40">
        <f t="shared" ref="C60:K60" si="16">SUM(C56:C59)</f>
        <v>4392</v>
      </c>
      <c r="D60" s="40">
        <f t="shared" si="16"/>
        <v>48</v>
      </c>
      <c r="E60" s="40">
        <f t="shared" si="16"/>
        <v>0</v>
      </c>
      <c r="F60" s="40">
        <f t="shared" si="16"/>
        <v>0</v>
      </c>
      <c r="G60" s="40">
        <f t="shared" si="16"/>
        <v>0</v>
      </c>
      <c r="H60" s="40">
        <f t="shared" si="16"/>
        <v>48</v>
      </c>
      <c r="I60" s="41">
        <f t="shared" si="16"/>
        <v>0</v>
      </c>
      <c r="J60" s="42">
        <f t="shared" si="16"/>
        <v>4440</v>
      </c>
      <c r="K60" s="40">
        <f t="shared" si="16"/>
        <v>0</v>
      </c>
      <c r="L60" s="43">
        <f t="shared" si="14"/>
        <v>4440</v>
      </c>
      <c r="M60" s="44">
        <f t="shared" si="15"/>
        <v>0</v>
      </c>
    </row>
    <row r="61" spans="2:13" x14ac:dyDescent="0.15">
      <c r="B61" s="15"/>
      <c r="C61" s="18"/>
      <c r="D61" s="18"/>
      <c r="E61" s="18"/>
      <c r="F61" s="18"/>
      <c r="G61" s="18"/>
      <c r="H61" s="18"/>
      <c r="I61" s="16"/>
      <c r="J61" s="17"/>
      <c r="K61" s="18"/>
      <c r="L61" s="19"/>
      <c r="M61" s="20"/>
    </row>
    <row r="62" spans="2:13" x14ac:dyDescent="0.15">
      <c r="B62" s="108" t="s">
        <v>92</v>
      </c>
      <c r="C62" s="100">
        <v>99158</v>
      </c>
      <c r="D62" s="100">
        <v>0</v>
      </c>
      <c r="E62" s="100">
        <v>0</v>
      </c>
      <c r="F62" s="100">
        <v>0</v>
      </c>
      <c r="G62" s="100">
        <v>0</v>
      </c>
      <c r="H62" s="100">
        <f>SUBTOTAL(9,D62:G62)</f>
        <v>0</v>
      </c>
      <c r="I62" s="101">
        <v>0</v>
      </c>
      <c r="J62" s="102">
        <f>SUBTOTAL(9,C62:I62)</f>
        <v>99158</v>
      </c>
      <c r="K62" s="100">
        <v>0</v>
      </c>
      <c r="L62" s="103">
        <f>J62-K62</f>
        <v>99158</v>
      </c>
      <c r="M62" s="104">
        <f>IF(K62=0,0,ROUND(J62/K62%,1))</f>
        <v>0</v>
      </c>
    </row>
    <row r="63" spans="2:13" x14ac:dyDescent="0.15">
      <c r="B63" s="108" t="s">
        <v>93</v>
      </c>
      <c r="C63" s="100">
        <v>0</v>
      </c>
      <c r="D63" s="100">
        <v>0</v>
      </c>
      <c r="E63" s="100">
        <v>0</v>
      </c>
      <c r="F63" s="100">
        <v>0</v>
      </c>
      <c r="G63" s="100">
        <v>0</v>
      </c>
      <c r="H63" s="100">
        <f>SUBTOTAL(9,D63:G63)</f>
        <v>0</v>
      </c>
      <c r="I63" s="101">
        <v>0</v>
      </c>
      <c r="J63" s="102">
        <f>SUBTOTAL(9,C63:I63)</f>
        <v>0</v>
      </c>
      <c r="K63" s="100">
        <v>0</v>
      </c>
      <c r="L63" s="103">
        <f>J63-K63</f>
        <v>0</v>
      </c>
      <c r="M63" s="104">
        <f>IF(K63=0,0,ROUND(J63/K63%,1))</f>
        <v>0</v>
      </c>
    </row>
    <row r="64" spans="2:13" x14ac:dyDescent="0.15">
      <c r="B64" s="108" t="s">
        <v>94</v>
      </c>
      <c r="C64" s="100">
        <v>0</v>
      </c>
      <c r="D64" s="100">
        <v>0</v>
      </c>
      <c r="E64" s="100">
        <v>0</v>
      </c>
      <c r="F64" s="100">
        <v>0</v>
      </c>
      <c r="G64" s="100">
        <v>0</v>
      </c>
      <c r="H64" s="100">
        <f>SUBTOTAL(9,D64:G64)</f>
        <v>0</v>
      </c>
      <c r="I64" s="101">
        <v>0</v>
      </c>
      <c r="J64" s="102">
        <f>SUBTOTAL(9,C64:I64)</f>
        <v>0</v>
      </c>
      <c r="K64" s="100">
        <v>0</v>
      </c>
      <c r="L64" s="103">
        <f>J64-K64</f>
        <v>0</v>
      </c>
      <c r="M64" s="104">
        <f>IF(K64=0,0,ROUND(J64/K64%,1))</f>
        <v>0</v>
      </c>
    </row>
    <row r="65" spans="2:13" x14ac:dyDescent="0.15">
      <c r="B65" s="108" t="s">
        <v>95</v>
      </c>
      <c r="C65" s="100">
        <v>0</v>
      </c>
      <c r="D65" s="100">
        <v>0</v>
      </c>
      <c r="E65" s="100">
        <v>0</v>
      </c>
      <c r="F65" s="100">
        <v>0</v>
      </c>
      <c r="G65" s="100">
        <v>0</v>
      </c>
      <c r="H65" s="100">
        <f>SUBTOTAL(9,D65:G65)</f>
        <v>0</v>
      </c>
      <c r="I65" s="101">
        <v>0</v>
      </c>
      <c r="J65" s="102">
        <f>SUBTOTAL(9,C65:I65)</f>
        <v>0</v>
      </c>
      <c r="K65" s="100">
        <v>0</v>
      </c>
      <c r="L65" s="103">
        <f>J65-K65</f>
        <v>0</v>
      </c>
      <c r="M65" s="104">
        <f>IF(K65=0,0,ROUND(J65/K65%,1))</f>
        <v>0</v>
      </c>
    </row>
    <row r="66" spans="2:13" x14ac:dyDescent="0.15">
      <c r="B66" s="45" t="s">
        <v>31</v>
      </c>
      <c r="C66" s="40">
        <f t="shared" ref="C66:K66" si="17">SUM(C62:C65)</f>
        <v>99158</v>
      </c>
      <c r="D66" s="40">
        <f t="shared" si="17"/>
        <v>0</v>
      </c>
      <c r="E66" s="40">
        <f t="shared" si="17"/>
        <v>0</v>
      </c>
      <c r="F66" s="40">
        <f t="shared" si="17"/>
        <v>0</v>
      </c>
      <c r="G66" s="40">
        <f t="shared" si="17"/>
        <v>0</v>
      </c>
      <c r="H66" s="40">
        <f t="shared" si="17"/>
        <v>0</v>
      </c>
      <c r="I66" s="41">
        <f t="shared" si="17"/>
        <v>0</v>
      </c>
      <c r="J66" s="42">
        <f t="shared" si="17"/>
        <v>99158</v>
      </c>
      <c r="K66" s="40">
        <f t="shared" si="17"/>
        <v>0</v>
      </c>
      <c r="L66" s="43">
        <f>J66-K66</f>
        <v>99158</v>
      </c>
      <c r="M66" s="44">
        <f>IF(K66=0,0,ROUND(J66/K66%,1))</f>
        <v>0</v>
      </c>
    </row>
    <row r="67" spans="2:13" ht="14.25" thickBot="1" x14ac:dyDescent="0.2">
      <c r="B67" s="33"/>
      <c r="C67" s="34"/>
      <c r="D67" s="34"/>
      <c r="E67" s="34"/>
      <c r="F67" s="34"/>
      <c r="G67" s="34"/>
      <c r="H67" s="34"/>
      <c r="I67" s="35"/>
      <c r="J67" s="36"/>
      <c r="K67" s="34"/>
      <c r="L67" s="37"/>
      <c r="M67" s="38"/>
    </row>
    <row r="68" spans="2:13" ht="15" thickTop="1" thickBot="1" x14ac:dyDescent="0.2">
      <c r="B68" s="89" t="s">
        <v>32</v>
      </c>
      <c r="C68" s="90">
        <f t="shared" ref="C68:K68" si="18">C54+C60-C66</f>
        <v>-15457568</v>
      </c>
      <c r="D68" s="90">
        <f t="shared" si="18"/>
        <v>16246884</v>
      </c>
      <c r="E68" s="90">
        <f t="shared" si="18"/>
        <v>7666759</v>
      </c>
      <c r="F68" s="90">
        <f t="shared" si="18"/>
        <v>7602689</v>
      </c>
      <c r="G68" s="90">
        <f t="shared" si="18"/>
        <v>2255702</v>
      </c>
      <c r="H68" s="90">
        <f t="shared" si="18"/>
        <v>30947668</v>
      </c>
      <c r="I68" s="91">
        <f t="shared" si="18"/>
        <v>-7118841</v>
      </c>
      <c r="J68" s="92">
        <f t="shared" si="18"/>
        <v>8371259</v>
      </c>
      <c r="K68" s="90">
        <f t="shared" si="18"/>
        <v>-6891083</v>
      </c>
      <c r="L68" s="93">
        <f>J68-K68</f>
        <v>15262342</v>
      </c>
      <c r="M68" s="94">
        <f>IF(K68=0,0,ROUND(J68/K68%,1))</f>
        <v>-121.5</v>
      </c>
    </row>
    <row r="69" spans="2:13" ht="15" thickTop="1" thickBot="1" x14ac:dyDescent="0.2">
      <c r="B69" s="15"/>
      <c r="C69" s="18"/>
      <c r="D69" s="18"/>
      <c r="E69" s="18"/>
      <c r="F69" s="18"/>
      <c r="G69" s="18"/>
      <c r="H69" s="18"/>
      <c r="I69" s="16"/>
      <c r="J69" s="17"/>
      <c r="K69" s="18"/>
      <c r="L69" s="19"/>
      <c r="M69" s="20"/>
    </row>
    <row r="70" spans="2:13" x14ac:dyDescent="0.15">
      <c r="B70" s="109"/>
      <c r="C70" s="110"/>
      <c r="D70" s="110"/>
      <c r="E70" s="110"/>
      <c r="F70" s="110"/>
      <c r="G70" s="110"/>
      <c r="H70" s="110"/>
      <c r="I70" s="111"/>
      <c r="J70" s="112"/>
      <c r="K70" s="110"/>
      <c r="L70" s="113"/>
      <c r="M70" s="114"/>
    </row>
    <row r="71" spans="2:13" ht="14.25" thickBot="1" x14ac:dyDescent="0.2">
      <c r="B71" s="115"/>
      <c r="C71" s="116"/>
      <c r="D71" s="116"/>
      <c r="E71" s="116"/>
      <c r="F71" s="116"/>
      <c r="G71" s="116"/>
      <c r="H71" s="116"/>
      <c r="I71" s="117"/>
      <c r="J71" s="118"/>
      <c r="K71" s="116"/>
      <c r="L71" s="119"/>
      <c r="M71" s="120"/>
    </row>
    <row r="72" spans="2:13" ht="14.25" thickBot="1" x14ac:dyDescent="0.2">
      <c r="B72" s="121" t="s">
        <v>96</v>
      </c>
      <c r="C72" s="122"/>
      <c r="D72" s="123"/>
      <c r="E72" s="123"/>
      <c r="F72" s="123"/>
      <c r="G72" s="123"/>
      <c r="H72" s="123"/>
      <c r="I72" s="124"/>
      <c r="J72" s="125">
        <v>1599258</v>
      </c>
      <c r="K72" s="126"/>
      <c r="L72" s="127"/>
      <c r="M72" s="128"/>
    </row>
  </sheetData>
  <mergeCells count="9">
    <mergeCell ref="B7:B9"/>
    <mergeCell ref="C7:J7"/>
    <mergeCell ref="K7:K9"/>
    <mergeCell ref="L7:L9"/>
    <mergeCell ref="M7:M9"/>
    <mergeCell ref="C8:C9"/>
    <mergeCell ref="D8:H8"/>
    <mergeCell ref="I8:I9"/>
    <mergeCell ref="J8:J9"/>
  </mergeCells>
  <phoneticPr fontId="1"/>
  <pageMargins left="0.47244094488188981" right="0.31496062992125984" top="0.78740157480314965" bottom="0.59055118110236227" header="0.31496062992125984" footer="0.31496062992125984"/>
  <pageSetup paperSize="9" scale="66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6AC14-E853-4748-9DD1-D0D95A867B69}">
  <sheetPr>
    <pageSetUpPr fitToPage="1"/>
  </sheetPr>
  <dimension ref="A1:P49"/>
  <sheetViews>
    <sheetView showGridLines="0" zoomScale="75" zoomScaleNormal="75" workbookViewId="0">
      <selection activeCell="B6" sqref="B6"/>
    </sheetView>
  </sheetViews>
  <sheetFormatPr defaultColWidth="11.5" defaultRowHeight="13.5" x14ac:dyDescent="0.15"/>
  <cols>
    <col min="1" max="1" width="2.75" style="4" customWidth="1"/>
    <col min="2" max="2" width="21.125" style="7" customWidth="1"/>
    <col min="3" max="10" width="11.5" style="7" customWidth="1"/>
    <col min="11" max="11" width="11.75" style="7" customWidth="1"/>
    <col min="12" max="12" width="11.375" style="7" customWidth="1"/>
    <col min="13" max="13" width="7.5" style="10" customWidth="1"/>
    <col min="14" max="248" width="9" style="129" customWidth="1"/>
    <col min="249" max="249" width="2.75" style="129" customWidth="1"/>
    <col min="250" max="250" width="21.125" style="129" customWidth="1"/>
    <col min="251" max="16384" width="11.5" style="129"/>
  </cols>
  <sheetData>
    <row r="1" spans="1:13" s="4" customFormat="1" x14ac:dyDescent="0.15">
      <c r="B1" s="1" t="s">
        <v>273</v>
      </c>
      <c r="C1" s="2"/>
      <c r="D1" s="2"/>
      <c r="E1" s="2"/>
      <c r="F1" s="2"/>
      <c r="G1" s="2"/>
      <c r="H1" s="2"/>
      <c r="I1" s="2"/>
      <c r="J1" s="2"/>
      <c r="M1" s="3" t="s">
        <v>104</v>
      </c>
    </row>
    <row r="2" spans="1:13" s="4" customFormat="1" x14ac:dyDescent="0.15">
      <c r="B2" s="1" t="s">
        <v>275</v>
      </c>
      <c r="C2" s="2"/>
      <c r="D2" s="2"/>
      <c r="E2" s="2"/>
      <c r="F2" s="2"/>
      <c r="G2" s="2"/>
      <c r="H2" s="2"/>
      <c r="I2" s="2"/>
      <c r="J2" s="2"/>
    </row>
    <row r="3" spans="1:13" s="4" customFormat="1" x14ac:dyDescent="0.15">
      <c r="C3" s="2"/>
      <c r="D3" s="2"/>
      <c r="E3" s="2"/>
      <c r="F3" s="2"/>
      <c r="G3" s="2"/>
      <c r="H3" s="2"/>
      <c r="I3" s="2"/>
      <c r="J3" s="2"/>
      <c r="M3" s="6" t="s">
        <v>259</v>
      </c>
    </row>
    <row r="4" spans="1:13" s="4" customFormat="1" x14ac:dyDescent="0.15">
      <c r="C4" s="2"/>
      <c r="D4" s="2"/>
      <c r="E4" s="2"/>
      <c r="F4" s="2"/>
      <c r="G4" s="2"/>
      <c r="H4" s="2"/>
      <c r="I4" s="2"/>
      <c r="J4" s="2"/>
      <c r="M4" s="3" t="s">
        <v>105</v>
      </c>
    </row>
    <row r="5" spans="1:13" x14ac:dyDescent="0.15">
      <c r="C5" s="8"/>
      <c r="D5" s="8"/>
      <c r="E5" s="8"/>
      <c r="F5" s="8"/>
      <c r="G5" s="8"/>
      <c r="H5" s="8"/>
      <c r="I5" s="8"/>
      <c r="J5" s="8"/>
    </row>
    <row r="6" spans="1:13" ht="14.25" thickBot="1" x14ac:dyDescent="0.2">
      <c r="C6" s="11"/>
      <c r="D6" s="11"/>
      <c r="E6" s="11"/>
      <c r="F6" s="11"/>
      <c r="G6" s="11"/>
      <c r="H6" s="11"/>
      <c r="I6" s="11"/>
      <c r="J6" s="11"/>
    </row>
    <row r="7" spans="1:13" ht="14.25" thickBot="1" x14ac:dyDescent="0.2">
      <c r="B7" s="406" t="s">
        <v>62</v>
      </c>
      <c r="C7" s="409"/>
      <c r="D7" s="409"/>
      <c r="E7" s="409"/>
      <c r="F7" s="409"/>
      <c r="G7" s="409"/>
      <c r="H7" s="409"/>
      <c r="I7" s="409"/>
      <c r="J7" s="409"/>
      <c r="K7" s="388" t="s">
        <v>64</v>
      </c>
      <c r="L7" s="391" t="s">
        <v>65</v>
      </c>
      <c r="M7" s="394" t="s">
        <v>66</v>
      </c>
    </row>
    <row r="8" spans="1:13" ht="21" customHeight="1" x14ac:dyDescent="0.15">
      <c r="B8" s="407"/>
      <c r="C8" s="447" t="s">
        <v>260</v>
      </c>
      <c r="D8" s="448"/>
      <c r="E8" s="448"/>
      <c r="F8" s="448"/>
      <c r="G8" s="448"/>
      <c r="H8" s="400"/>
      <c r="I8" s="454" t="s">
        <v>261</v>
      </c>
      <c r="J8" s="451" t="s">
        <v>69</v>
      </c>
      <c r="K8" s="411"/>
      <c r="L8" s="392"/>
      <c r="M8" s="395"/>
    </row>
    <row r="9" spans="1:13" s="130" customFormat="1" ht="21" customHeight="1" thickBot="1" x14ac:dyDescent="0.2">
      <c r="A9" s="4"/>
      <c r="B9" s="384"/>
      <c r="C9" s="12" t="s">
        <v>263</v>
      </c>
      <c r="D9" s="12" t="s">
        <v>264</v>
      </c>
      <c r="E9" s="12" t="s">
        <v>265</v>
      </c>
      <c r="F9" s="12" t="s">
        <v>266</v>
      </c>
      <c r="G9" s="12" t="s">
        <v>267</v>
      </c>
      <c r="H9" s="320" t="s">
        <v>268</v>
      </c>
      <c r="I9" s="455"/>
      <c r="J9" s="452"/>
      <c r="K9" s="412"/>
      <c r="L9" s="393"/>
      <c r="M9" s="396"/>
    </row>
    <row r="10" spans="1:13" x14ac:dyDescent="0.15">
      <c r="A10" s="131"/>
      <c r="B10" s="132" t="s">
        <v>59</v>
      </c>
      <c r="C10" s="133">
        <v>0</v>
      </c>
      <c r="D10" s="133">
        <v>1188556</v>
      </c>
      <c r="E10" s="133">
        <v>0</v>
      </c>
      <c r="F10" s="133">
        <v>2056786</v>
      </c>
      <c r="G10" s="133">
        <v>0</v>
      </c>
      <c r="H10" s="133">
        <f>SUBTOTAL(9,C10:G10)</f>
        <v>3245342</v>
      </c>
      <c r="I10" s="360">
        <v>0</v>
      </c>
      <c r="J10" s="361">
        <f>SUBTOTAL(9,C10:I10)</f>
        <v>3245342</v>
      </c>
      <c r="K10" s="362">
        <v>1709356</v>
      </c>
      <c r="L10" s="136">
        <f>J10-K10</f>
        <v>1535986</v>
      </c>
      <c r="M10" s="137">
        <f>IF(K10=0,0,ROUND(J10/K10%,1))</f>
        <v>189.9</v>
      </c>
    </row>
    <row r="11" spans="1:13" x14ac:dyDescent="0.15">
      <c r="A11" s="131"/>
      <c r="B11" s="138" t="s">
        <v>58</v>
      </c>
      <c r="C11" s="139">
        <f t="shared" ref="C11:K11" si="0">SUM(C10:C10)</f>
        <v>0</v>
      </c>
      <c r="D11" s="139">
        <f t="shared" si="0"/>
        <v>1188556</v>
      </c>
      <c r="E11" s="139">
        <f t="shared" si="0"/>
        <v>0</v>
      </c>
      <c r="F11" s="139">
        <f t="shared" si="0"/>
        <v>2056786</v>
      </c>
      <c r="G11" s="139">
        <f t="shared" si="0"/>
        <v>0</v>
      </c>
      <c r="H11" s="139">
        <f t="shared" si="0"/>
        <v>3245342</v>
      </c>
      <c r="I11" s="363">
        <f t="shared" si="0"/>
        <v>0</v>
      </c>
      <c r="J11" s="364">
        <f t="shared" si="0"/>
        <v>3245342</v>
      </c>
      <c r="K11" s="365">
        <f t="shared" si="0"/>
        <v>1709356</v>
      </c>
      <c r="L11" s="142">
        <f>J11-K11</f>
        <v>1535986</v>
      </c>
      <c r="M11" s="143">
        <f t="shared" ref="M11:M45" si="1">IF(K11=0,0,ROUND(J11/K11%,1))</f>
        <v>189.9</v>
      </c>
    </row>
    <row r="12" spans="1:13" x14ac:dyDescent="0.15">
      <c r="A12" s="131"/>
      <c r="B12" s="144"/>
      <c r="C12" s="18"/>
      <c r="D12" s="18"/>
      <c r="E12" s="18"/>
      <c r="F12" s="18"/>
      <c r="G12" s="18"/>
      <c r="H12" s="18"/>
      <c r="I12" s="321"/>
      <c r="J12" s="366"/>
      <c r="K12" s="367"/>
      <c r="L12" s="19"/>
      <c r="M12" s="20"/>
    </row>
    <row r="13" spans="1:13" x14ac:dyDescent="0.15">
      <c r="A13" s="131"/>
      <c r="B13" s="145" t="s">
        <v>57</v>
      </c>
      <c r="C13" s="22">
        <v>131090618</v>
      </c>
      <c r="D13" s="22">
        <v>103577936</v>
      </c>
      <c r="E13" s="22">
        <v>28728227</v>
      </c>
      <c r="F13" s="22">
        <v>46276024</v>
      </c>
      <c r="G13" s="22">
        <v>2605828</v>
      </c>
      <c r="H13" s="22">
        <f t="shared" ref="H13:H17" si="2">SUBTOTAL(9,C13:G13)</f>
        <v>312278633</v>
      </c>
      <c r="I13" s="368">
        <v>0</v>
      </c>
      <c r="J13" s="369">
        <f>SUBTOTAL(9,C13:I13)</f>
        <v>312278633</v>
      </c>
      <c r="K13" s="370">
        <v>311662650</v>
      </c>
      <c r="L13" s="25">
        <f t="shared" ref="L13:L18" si="3">J13-K13</f>
        <v>615983</v>
      </c>
      <c r="M13" s="26">
        <f t="shared" si="1"/>
        <v>100.2</v>
      </c>
    </row>
    <row r="14" spans="1:13" x14ac:dyDescent="0.15">
      <c r="A14" s="131"/>
      <c r="B14" s="145" t="s">
        <v>56</v>
      </c>
      <c r="C14" s="22">
        <v>37759505</v>
      </c>
      <c r="D14" s="22">
        <v>28582251</v>
      </c>
      <c r="E14" s="22">
        <v>5023318</v>
      </c>
      <c r="F14" s="22">
        <v>13390551</v>
      </c>
      <c r="G14" s="22">
        <v>857648</v>
      </c>
      <c r="H14" s="22">
        <f t="shared" si="2"/>
        <v>85613273</v>
      </c>
      <c r="I14" s="368">
        <v>817829</v>
      </c>
      <c r="J14" s="369">
        <f>SUBTOTAL(9,C14:I14)</f>
        <v>86431102</v>
      </c>
      <c r="K14" s="370">
        <v>84959768</v>
      </c>
      <c r="L14" s="25">
        <f t="shared" si="3"/>
        <v>1471334</v>
      </c>
      <c r="M14" s="26">
        <f t="shared" si="1"/>
        <v>101.7</v>
      </c>
    </row>
    <row r="15" spans="1:13" x14ac:dyDescent="0.15">
      <c r="A15" s="131"/>
      <c r="B15" s="145" t="s">
        <v>55</v>
      </c>
      <c r="C15" s="22">
        <v>24979988</v>
      </c>
      <c r="D15" s="22">
        <v>19515706</v>
      </c>
      <c r="E15" s="22">
        <v>4594187</v>
      </c>
      <c r="F15" s="22">
        <v>8969661</v>
      </c>
      <c r="G15" s="22">
        <v>480435</v>
      </c>
      <c r="H15" s="22">
        <f t="shared" si="2"/>
        <v>58539977</v>
      </c>
      <c r="I15" s="368">
        <v>52061</v>
      </c>
      <c r="J15" s="369">
        <f>SUBTOTAL(9,C15:I15)</f>
        <v>58592038</v>
      </c>
      <c r="K15" s="370">
        <v>59438798</v>
      </c>
      <c r="L15" s="25">
        <f t="shared" si="3"/>
        <v>-846760</v>
      </c>
      <c r="M15" s="26">
        <f t="shared" si="1"/>
        <v>98.6</v>
      </c>
    </row>
    <row r="16" spans="1:13" x14ac:dyDescent="0.15">
      <c r="A16" s="131"/>
      <c r="B16" s="146" t="s">
        <v>54</v>
      </c>
      <c r="C16" s="100">
        <v>135954</v>
      </c>
      <c r="D16" s="100">
        <v>115748</v>
      </c>
      <c r="E16" s="100">
        <v>29090</v>
      </c>
      <c r="F16" s="100">
        <v>42894</v>
      </c>
      <c r="G16" s="100">
        <v>2495</v>
      </c>
      <c r="H16" s="100">
        <f t="shared" si="2"/>
        <v>326181</v>
      </c>
      <c r="I16" s="371">
        <v>0</v>
      </c>
      <c r="J16" s="372">
        <f>SUBTOTAL(9,C16:I16)</f>
        <v>326181</v>
      </c>
      <c r="K16" s="373">
        <v>731700</v>
      </c>
      <c r="L16" s="103">
        <f t="shared" si="3"/>
        <v>-405519</v>
      </c>
      <c r="M16" s="104">
        <f t="shared" si="1"/>
        <v>44.6</v>
      </c>
    </row>
    <row r="17" spans="1:16" x14ac:dyDescent="0.15">
      <c r="A17" s="131"/>
      <c r="B17" s="147" t="s">
        <v>98</v>
      </c>
      <c r="C17" s="100">
        <v>0</v>
      </c>
      <c r="D17" s="100">
        <v>0</v>
      </c>
      <c r="E17" s="100">
        <v>0</v>
      </c>
      <c r="F17" s="100">
        <v>0</v>
      </c>
      <c r="G17" s="100">
        <v>0</v>
      </c>
      <c r="H17" s="100">
        <f t="shared" si="2"/>
        <v>0</v>
      </c>
      <c r="I17" s="371">
        <v>12641328</v>
      </c>
      <c r="J17" s="372">
        <f>SUBTOTAL(9,C17:I17)</f>
        <v>12641328</v>
      </c>
      <c r="K17" s="373">
        <v>12641328</v>
      </c>
      <c r="L17" s="103">
        <f t="shared" si="3"/>
        <v>0</v>
      </c>
      <c r="M17" s="104">
        <f t="shared" si="1"/>
        <v>100</v>
      </c>
    </row>
    <row r="18" spans="1:16" x14ac:dyDescent="0.15">
      <c r="A18" s="131"/>
      <c r="B18" s="148" t="s">
        <v>99</v>
      </c>
      <c r="C18" s="139">
        <f t="shared" ref="C18:K18" si="4">SUM(C13:C17)</f>
        <v>193966065</v>
      </c>
      <c r="D18" s="139">
        <f t="shared" si="4"/>
        <v>151791641</v>
      </c>
      <c r="E18" s="139">
        <f t="shared" si="4"/>
        <v>38374822</v>
      </c>
      <c r="F18" s="139">
        <f t="shared" ref="F18" si="5">SUM(F13:F17)</f>
        <v>68679130</v>
      </c>
      <c r="G18" s="139">
        <f t="shared" si="4"/>
        <v>3946406</v>
      </c>
      <c r="H18" s="139">
        <f t="shared" si="4"/>
        <v>456758064</v>
      </c>
      <c r="I18" s="363">
        <f t="shared" si="4"/>
        <v>13511218</v>
      </c>
      <c r="J18" s="364">
        <f t="shared" si="4"/>
        <v>470269282</v>
      </c>
      <c r="K18" s="365">
        <f t="shared" si="4"/>
        <v>469434244</v>
      </c>
      <c r="L18" s="142">
        <f t="shared" si="3"/>
        <v>835038</v>
      </c>
      <c r="M18" s="143">
        <f t="shared" si="1"/>
        <v>100.2</v>
      </c>
    </row>
    <row r="19" spans="1:16" x14ac:dyDescent="0.15">
      <c r="A19" s="131"/>
      <c r="B19" s="144"/>
      <c r="C19" s="18"/>
      <c r="D19" s="18"/>
      <c r="E19" s="18"/>
      <c r="F19" s="18"/>
      <c r="G19" s="18"/>
      <c r="H19" s="18"/>
      <c r="I19" s="321"/>
      <c r="J19" s="366"/>
      <c r="K19" s="367"/>
      <c r="L19" s="19"/>
      <c r="M19" s="20"/>
    </row>
    <row r="20" spans="1:16" x14ac:dyDescent="0.15">
      <c r="A20" s="131"/>
      <c r="B20" s="145" t="s">
        <v>53</v>
      </c>
      <c r="C20" s="22">
        <v>54382049</v>
      </c>
      <c r="D20" s="22">
        <v>33570832</v>
      </c>
      <c r="E20" s="22">
        <v>16443121</v>
      </c>
      <c r="F20" s="22">
        <v>26616025</v>
      </c>
      <c r="G20" s="22">
        <v>0</v>
      </c>
      <c r="H20" s="22">
        <f>SUBTOTAL(9,C20:G20)</f>
        <v>131012027</v>
      </c>
      <c r="I20" s="368">
        <v>0</v>
      </c>
      <c r="J20" s="369">
        <f>SUBTOTAL(9,C20:I20)</f>
        <v>131012027</v>
      </c>
      <c r="K20" s="370">
        <v>137485027</v>
      </c>
      <c r="L20" s="25">
        <f t="shared" ref="L20:L21" si="6">J20-K20</f>
        <v>-6473000</v>
      </c>
      <c r="M20" s="26">
        <f t="shared" si="1"/>
        <v>95.3</v>
      </c>
    </row>
    <row r="21" spans="1:16" x14ac:dyDescent="0.15">
      <c r="A21" s="131"/>
      <c r="B21" s="138" t="s">
        <v>52</v>
      </c>
      <c r="C21" s="139">
        <f t="shared" ref="C21:K21" si="7">SUM(C20:C20)</f>
        <v>54382049</v>
      </c>
      <c r="D21" s="139">
        <f t="shared" si="7"/>
        <v>33570832</v>
      </c>
      <c r="E21" s="139">
        <f t="shared" si="7"/>
        <v>16443121</v>
      </c>
      <c r="F21" s="139">
        <f t="shared" ref="F21" si="8">SUM(F20:F20)</f>
        <v>26616025</v>
      </c>
      <c r="G21" s="139">
        <f t="shared" si="7"/>
        <v>0</v>
      </c>
      <c r="H21" s="139">
        <f t="shared" si="7"/>
        <v>131012027</v>
      </c>
      <c r="I21" s="363">
        <f t="shared" si="7"/>
        <v>0</v>
      </c>
      <c r="J21" s="364">
        <f t="shared" si="7"/>
        <v>131012027</v>
      </c>
      <c r="K21" s="365">
        <f t="shared" si="7"/>
        <v>137485027</v>
      </c>
      <c r="L21" s="142">
        <f t="shared" si="6"/>
        <v>-6473000</v>
      </c>
      <c r="M21" s="143">
        <f t="shared" si="1"/>
        <v>95.3</v>
      </c>
    </row>
    <row r="22" spans="1:16" x14ac:dyDescent="0.15">
      <c r="A22" s="131"/>
      <c r="B22" s="144"/>
      <c r="C22" s="18"/>
      <c r="D22" s="18"/>
      <c r="E22" s="18"/>
      <c r="F22" s="18"/>
      <c r="G22" s="18"/>
      <c r="H22" s="18"/>
      <c r="I22" s="321"/>
      <c r="J22" s="366"/>
      <c r="K22" s="367"/>
      <c r="L22" s="19"/>
      <c r="M22" s="20"/>
    </row>
    <row r="23" spans="1:16" x14ac:dyDescent="0.15">
      <c r="A23" s="131"/>
      <c r="B23" s="145" t="s">
        <v>51</v>
      </c>
      <c r="C23" s="22">
        <v>312137</v>
      </c>
      <c r="D23" s="22">
        <v>75261</v>
      </c>
      <c r="E23" s="22">
        <v>1641193</v>
      </c>
      <c r="F23" s="22">
        <v>108314</v>
      </c>
      <c r="G23" s="22">
        <v>617</v>
      </c>
      <c r="H23" s="22">
        <f t="shared" ref="H23:H42" si="9">SUBTOTAL(9,C23:G23)</f>
        <v>2137522</v>
      </c>
      <c r="I23" s="368">
        <v>0</v>
      </c>
      <c r="J23" s="369">
        <f t="shared" ref="J23:J42" si="10">SUBTOTAL(9,C23:I23)</f>
        <v>2137522</v>
      </c>
      <c r="K23" s="370">
        <v>3007600</v>
      </c>
      <c r="L23" s="25">
        <f t="shared" ref="L23:L43" si="11">J23-K23</f>
        <v>-870078</v>
      </c>
      <c r="M23" s="26">
        <f t="shared" si="1"/>
        <v>71.099999999999994</v>
      </c>
      <c r="P23" s="381"/>
    </row>
    <row r="24" spans="1:16" x14ac:dyDescent="0.15">
      <c r="A24" s="131"/>
      <c r="B24" s="145" t="s">
        <v>50</v>
      </c>
      <c r="C24" s="22">
        <v>3544980</v>
      </c>
      <c r="D24" s="22">
        <v>4241548</v>
      </c>
      <c r="E24" s="22">
        <v>18929600</v>
      </c>
      <c r="F24" s="22">
        <v>2038360</v>
      </c>
      <c r="G24" s="22">
        <v>0</v>
      </c>
      <c r="H24" s="22">
        <f t="shared" si="9"/>
        <v>28754488</v>
      </c>
      <c r="I24" s="368">
        <v>0</v>
      </c>
      <c r="J24" s="369">
        <f t="shared" si="10"/>
        <v>28754488</v>
      </c>
      <c r="K24" s="370">
        <v>28567488</v>
      </c>
      <c r="L24" s="25">
        <f t="shared" si="11"/>
        <v>187000</v>
      </c>
      <c r="M24" s="26">
        <f t="shared" si="1"/>
        <v>100.7</v>
      </c>
      <c r="P24" s="381"/>
    </row>
    <row r="25" spans="1:16" x14ac:dyDescent="0.15">
      <c r="A25" s="131"/>
      <c r="B25" s="145" t="s">
        <v>49</v>
      </c>
      <c r="C25" s="22">
        <v>217473</v>
      </c>
      <c r="D25" s="22">
        <v>173439</v>
      </c>
      <c r="E25" s="22">
        <v>46452</v>
      </c>
      <c r="F25" s="22">
        <v>75021</v>
      </c>
      <c r="G25" s="22">
        <v>4520</v>
      </c>
      <c r="H25" s="22">
        <f t="shared" si="9"/>
        <v>516905</v>
      </c>
      <c r="I25" s="368">
        <v>0</v>
      </c>
      <c r="J25" s="369">
        <f t="shared" si="10"/>
        <v>516905</v>
      </c>
      <c r="K25" s="370">
        <v>492000</v>
      </c>
      <c r="L25" s="25">
        <f t="shared" si="11"/>
        <v>24905</v>
      </c>
      <c r="M25" s="26">
        <f t="shared" si="1"/>
        <v>105.1</v>
      </c>
      <c r="P25" s="381"/>
    </row>
    <row r="26" spans="1:16" x14ac:dyDescent="0.15">
      <c r="A26" s="131"/>
      <c r="B26" s="145" t="s">
        <v>48</v>
      </c>
      <c r="C26" s="100">
        <v>0</v>
      </c>
      <c r="D26" s="100">
        <v>0</v>
      </c>
      <c r="E26" s="100">
        <v>88696</v>
      </c>
      <c r="F26" s="100">
        <v>0</v>
      </c>
      <c r="G26" s="100">
        <v>0</v>
      </c>
      <c r="H26" s="100">
        <f t="shared" si="9"/>
        <v>88696</v>
      </c>
      <c r="I26" s="368">
        <v>0</v>
      </c>
      <c r="J26" s="372">
        <f t="shared" si="10"/>
        <v>88696</v>
      </c>
      <c r="K26" s="370">
        <v>80000</v>
      </c>
      <c r="L26" s="25">
        <f t="shared" si="11"/>
        <v>8696</v>
      </c>
      <c r="M26" s="26">
        <f t="shared" si="1"/>
        <v>110.9</v>
      </c>
      <c r="P26" s="381"/>
    </row>
    <row r="27" spans="1:16" x14ac:dyDescent="0.15">
      <c r="A27" s="149"/>
      <c r="B27" s="150" t="s">
        <v>100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f t="shared" si="9"/>
        <v>0</v>
      </c>
      <c r="I27" s="368">
        <v>951800</v>
      </c>
      <c r="J27" s="369">
        <f t="shared" si="10"/>
        <v>951800</v>
      </c>
      <c r="K27" s="370">
        <v>1000000</v>
      </c>
      <c r="L27" s="25">
        <f t="shared" si="11"/>
        <v>-48200</v>
      </c>
      <c r="M27" s="26">
        <f t="shared" si="1"/>
        <v>95.2</v>
      </c>
      <c r="P27" s="381"/>
    </row>
    <row r="28" spans="1:16" x14ac:dyDescent="0.15">
      <c r="A28" s="131"/>
      <c r="B28" s="145" t="s">
        <v>47</v>
      </c>
      <c r="C28" s="22">
        <v>183632</v>
      </c>
      <c r="D28" s="22">
        <v>203608</v>
      </c>
      <c r="E28" s="22">
        <v>2743972</v>
      </c>
      <c r="F28" s="22">
        <v>174676</v>
      </c>
      <c r="G28" s="22">
        <v>0</v>
      </c>
      <c r="H28" s="22">
        <f t="shared" si="9"/>
        <v>3305888</v>
      </c>
      <c r="I28" s="368">
        <v>0</v>
      </c>
      <c r="J28" s="369">
        <f t="shared" si="10"/>
        <v>3305888</v>
      </c>
      <c r="K28" s="370">
        <v>3523636</v>
      </c>
      <c r="L28" s="25">
        <f t="shared" si="11"/>
        <v>-217748</v>
      </c>
      <c r="M28" s="26">
        <f t="shared" si="1"/>
        <v>93.8</v>
      </c>
      <c r="P28" s="381"/>
    </row>
    <row r="29" spans="1:16" x14ac:dyDescent="0.15">
      <c r="A29" s="131"/>
      <c r="B29" s="145" t="s">
        <v>46</v>
      </c>
      <c r="C29" s="22">
        <v>1331626</v>
      </c>
      <c r="D29" s="22">
        <v>2976687</v>
      </c>
      <c r="E29" s="22">
        <v>3260030</v>
      </c>
      <c r="F29" s="22">
        <v>2005061</v>
      </c>
      <c r="G29" s="22">
        <v>2791</v>
      </c>
      <c r="H29" s="22">
        <f t="shared" si="9"/>
        <v>9576195</v>
      </c>
      <c r="I29" s="368">
        <v>-9882</v>
      </c>
      <c r="J29" s="369">
        <f t="shared" si="10"/>
        <v>9566313</v>
      </c>
      <c r="K29" s="370">
        <v>10510800</v>
      </c>
      <c r="L29" s="25">
        <f t="shared" si="11"/>
        <v>-944487</v>
      </c>
      <c r="M29" s="26">
        <f t="shared" si="1"/>
        <v>91</v>
      </c>
      <c r="P29" s="381"/>
    </row>
    <row r="30" spans="1:16" x14ac:dyDescent="0.15">
      <c r="A30" s="131"/>
      <c r="B30" s="145" t="s">
        <v>45</v>
      </c>
      <c r="C30" s="22">
        <v>400748</v>
      </c>
      <c r="D30" s="22">
        <v>568205</v>
      </c>
      <c r="E30" s="22">
        <v>533026</v>
      </c>
      <c r="F30" s="22">
        <v>556556</v>
      </c>
      <c r="G30" s="22">
        <v>626</v>
      </c>
      <c r="H30" s="22">
        <f t="shared" si="9"/>
        <v>2059161</v>
      </c>
      <c r="I30" s="368">
        <v>0</v>
      </c>
      <c r="J30" s="369">
        <f t="shared" si="10"/>
        <v>2059161</v>
      </c>
      <c r="K30" s="370">
        <v>2115800</v>
      </c>
      <c r="L30" s="25">
        <f t="shared" si="11"/>
        <v>-56639</v>
      </c>
      <c r="M30" s="26">
        <f t="shared" si="1"/>
        <v>97.3</v>
      </c>
      <c r="P30" s="381"/>
    </row>
    <row r="31" spans="1:16" x14ac:dyDescent="0.15">
      <c r="A31" s="131"/>
      <c r="B31" s="145" t="s">
        <v>44</v>
      </c>
      <c r="C31" s="22">
        <v>1619</v>
      </c>
      <c r="D31" s="22">
        <v>27366</v>
      </c>
      <c r="E31" s="22">
        <v>1364</v>
      </c>
      <c r="F31" s="22">
        <v>0</v>
      </c>
      <c r="G31" s="22">
        <v>0</v>
      </c>
      <c r="H31" s="22">
        <f t="shared" si="9"/>
        <v>30349</v>
      </c>
      <c r="I31" s="368">
        <v>0</v>
      </c>
      <c r="J31" s="369">
        <f t="shared" si="10"/>
        <v>30349</v>
      </c>
      <c r="K31" s="370">
        <v>556000</v>
      </c>
      <c r="L31" s="25">
        <f t="shared" si="11"/>
        <v>-525651</v>
      </c>
      <c r="M31" s="26">
        <f t="shared" si="1"/>
        <v>5.5</v>
      </c>
      <c r="P31" s="381"/>
    </row>
    <row r="32" spans="1:16" x14ac:dyDescent="0.15">
      <c r="A32" s="131"/>
      <c r="B32" s="145" t="s">
        <v>43</v>
      </c>
      <c r="C32" s="22">
        <v>260979</v>
      </c>
      <c r="D32" s="22">
        <v>234593</v>
      </c>
      <c r="E32" s="22">
        <v>1757057</v>
      </c>
      <c r="F32" s="22">
        <v>150061</v>
      </c>
      <c r="G32" s="22">
        <v>0</v>
      </c>
      <c r="H32" s="22">
        <f t="shared" si="9"/>
        <v>2402690</v>
      </c>
      <c r="I32" s="368">
        <v>0</v>
      </c>
      <c r="J32" s="369">
        <f t="shared" si="10"/>
        <v>2402690</v>
      </c>
      <c r="K32" s="370">
        <v>1997212</v>
      </c>
      <c r="L32" s="25">
        <f t="shared" si="11"/>
        <v>405478</v>
      </c>
      <c r="M32" s="26">
        <f t="shared" si="1"/>
        <v>120.3</v>
      </c>
      <c r="P32" s="381"/>
    </row>
    <row r="33" spans="1:16" x14ac:dyDescent="0.15">
      <c r="A33" s="131"/>
      <c r="B33" s="145" t="s">
        <v>42</v>
      </c>
      <c r="C33" s="100">
        <v>215137</v>
      </c>
      <c r="D33" s="100">
        <v>119462</v>
      </c>
      <c r="E33" s="100">
        <v>59070</v>
      </c>
      <c r="F33" s="100">
        <v>215202</v>
      </c>
      <c r="G33" s="100">
        <v>57282</v>
      </c>
      <c r="H33" s="100">
        <f t="shared" si="9"/>
        <v>666153</v>
      </c>
      <c r="I33" s="368">
        <v>0</v>
      </c>
      <c r="J33" s="372">
        <f t="shared" si="10"/>
        <v>666153</v>
      </c>
      <c r="K33" s="370">
        <v>2093105</v>
      </c>
      <c r="L33" s="25">
        <f t="shared" si="11"/>
        <v>-1426952</v>
      </c>
      <c r="M33" s="26">
        <f t="shared" si="1"/>
        <v>31.8</v>
      </c>
      <c r="P33" s="381"/>
    </row>
    <row r="34" spans="1:16" x14ac:dyDescent="0.15">
      <c r="A34" s="131"/>
      <c r="B34" s="145" t="s">
        <v>41</v>
      </c>
      <c r="C34" s="22">
        <v>19914</v>
      </c>
      <c r="D34" s="22">
        <v>7200</v>
      </c>
      <c r="E34" s="22">
        <v>0</v>
      </c>
      <c r="F34" s="22">
        <v>42092</v>
      </c>
      <c r="G34" s="22">
        <v>123850</v>
      </c>
      <c r="H34" s="22">
        <f t="shared" si="9"/>
        <v>193056</v>
      </c>
      <c r="I34" s="368">
        <v>0</v>
      </c>
      <c r="J34" s="369">
        <f t="shared" si="10"/>
        <v>193056</v>
      </c>
      <c r="K34" s="370">
        <v>332000</v>
      </c>
      <c r="L34" s="25">
        <f t="shared" si="11"/>
        <v>-138944</v>
      </c>
      <c r="M34" s="26">
        <f t="shared" si="1"/>
        <v>58.1</v>
      </c>
      <c r="P34" s="381"/>
    </row>
    <row r="35" spans="1:16" x14ac:dyDescent="0.15">
      <c r="A35" s="131"/>
      <c r="B35" s="145" t="s">
        <v>40</v>
      </c>
      <c r="C35" s="22">
        <v>0</v>
      </c>
      <c r="D35" s="22">
        <v>0</v>
      </c>
      <c r="E35" s="22">
        <v>4000</v>
      </c>
      <c r="F35" s="22">
        <v>0</v>
      </c>
      <c r="G35" s="22">
        <v>0</v>
      </c>
      <c r="H35" s="22">
        <f t="shared" si="9"/>
        <v>4000</v>
      </c>
      <c r="I35" s="368">
        <v>0</v>
      </c>
      <c r="J35" s="369">
        <f t="shared" si="10"/>
        <v>4000</v>
      </c>
      <c r="K35" s="370">
        <v>0</v>
      </c>
      <c r="L35" s="25">
        <f t="shared" si="11"/>
        <v>4000</v>
      </c>
      <c r="M35" s="26">
        <f t="shared" si="1"/>
        <v>0</v>
      </c>
      <c r="P35" s="381"/>
    </row>
    <row r="36" spans="1:16" x14ac:dyDescent="0.15">
      <c r="A36" s="131"/>
      <c r="B36" s="145" t="s">
        <v>39</v>
      </c>
      <c r="C36" s="100">
        <v>0</v>
      </c>
      <c r="D36" s="100">
        <v>0</v>
      </c>
      <c r="E36" s="100">
        <v>0</v>
      </c>
      <c r="F36" s="100">
        <v>0</v>
      </c>
      <c r="G36" s="100">
        <v>0</v>
      </c>
      <c r="H36" s="100">
        <f t="shared" si="9"/>
        <v>0</v>
      </c>
      <c r="I36" s="368">
        <v>0</v>
      </c>
      <c r="J36" s="372">
        <f t="shared" si="10"/>
        <v>0</v>
      </c>
      <c r="K36" s="370">
        <v>0</v>
      </c>
      <c r="L36" s="25">
        <f t="shared" si="11"/>
        <v>0</v>
      </c>
      <c r="M36" s="26">
        <f t="shared" si="1"/>
        <v>0</v>
      </c>
      <c r="P36" s="381"/>
    </row>
    <row r="37" spans="1:16" x14ac:dyDescent="0.15">
      <c r="A37" s="131"/>
      <c r="B37" s="145" t="s">
        <v>38</v>
      </c>
      <c r="C37" s="22">
        <v>4033</v>
      </c>
      <c r="D37" s="22">
        <v>429083</v>
      </c>
      <c r="E37" s="22">
        <v>4493061</v>
      </c>
      <c r="F37" s="22">
        <v>2130</v>
      </c>
      <c r="G37" s="22">
        <v>7</v>
      </c>
      <c r="H37" s="22">
        <f t="shared" si="9"/>
        <v>4928314</v>
      </c>
      <c r="I37" s="368">
        <v>0</v>
      </c>
      <c r="J37" s="369">
        <f t="shared" si="10"/>
        <v>4928314</v>
      </c>
      <c r="K37" s="370">
        <v>10948000</v>
      </c>
      <c r="L37" s="25">
        <f t="shared" si="11"/>
        <v>-6019686</v>
      </c>
      <c r="M37" s="26">
        <f t="shared" si="1"/>
        <v>45</v>
      </c>
      <c r="P37" s="381"/>
    </row>
    <row r="38" spans="1:16" x14ac:dyDescent="0.15">
      <c r="A38" s="131"/>
      <c r="B38" s="145" t="s">
        <v>37</v>
      </c>
      <c r="C38" s="22">
        <v>0</v>
      </c>
      <c r="D38" s="22">
        <v>207510</v>
      </c>
      <c r="E38" s="22">
        <v>956000</v>
      </c>
      <c r="F38" s="22">
        <v>0</v>
      </c>
      <c r="G38" s="22">
        <v>0</v>
      </c>
      <c r="H38" s="22">
        <f t="shared" si="9"/>
        <v>1163510</v>
      </c>
      <c r="I38" s="368">
        <v>0</v>
      </c>
      <c r="J38" s="369">
        <f t="shared" si="10"/>
        <v>1163510</v>
      </c>
      <c r="K38" s="370">
        <v>1168000</v>
      </c>
      <c r="L38" s="25">
        <f t="shared" si="11"/>
        <v>-4490</v>
      </c>
      <c r="M38" s="26">
        <f t="shared" si="1"/>
        <v>99.6</v>
      </c>
      <c r="P38" s="381"/>
    </row>
    <row r="39" spans="1:16" x14ac:dyDescent="0.15">
      <c r="A39" s="131"/>
      <c r="B39" s="146" t="s">
        <v>36</v>
      </c>
      <c r="C39" s="100">
        <v>84510</v>
      </c>
      <c r="D39" s="100">
        <v>130448</v>
      </c>
      <c r="E39" s="100">
        <v>9538</v>
      </c>
      <c r="F39" s="100">
        <v>1004602</v>
      </c>
      <c r="G39" s="100">
        <v>980</v>
      </c>
      <c r="H39" s="100">
        <f t="shared" si="9"/>
        <v>1230078</v>
      </c>
      <c r="I39" s="368">
        <v>0</v>
      </c>
      <c r="J39" s="372">
        <f t="shared" si="10"/>
        <v>1230078</v>
      </c>
      <c r="K39" s="373">
        <v>2757435</v>
      </c>
      <c r="L39" s="103">
        <f t="shared" si="11"/>
        <v>-1527357</v>
      </c>
      <c r="M39" s="104">
        <f t="shared" si="1"/>
        <v>44.6</v>
      </c>
      <c r="P39" s="381"/>
    </row>
    <row r="40" spans="1:16" x14ac:dyDescent="0.15">
      <c r="A40" s="131"/>
      <c r="B40" s="146" t="s">
        <v>272</v>
      </c>
      <c r="C40" s="100">
        <v>0</v>
      </c>
      <c r="D40" s="100">
        <v>41000</v>
      </c>
      <c r="E40" s="100">
        <v>88000</v>
      </c>
      <c r="F40" s="100">
        <v>0</v>
      </c>
      <c r="G40" s="100">
        <v>0</v>
      </c>
      <c r="H40" s="100">
        <f t="shared" si="9"/>
        <v>129000</v>
      </c>
      <c r="I40" s="368">
        <v>0</v>
      </c>
      <c r="J40" s="372">
        <f t="shared" si="10"/>
        <v>129000</v>
      </c>
      <c r="K40" s="373">
        <v>270000</v>
      </c>
      <c r="L40" s="103">
        <f t="shared" si="11"/>
        <v>-141000</v>
      </c>
      <c r="M40" s="104">
        <f t="shared" si="1"/>
        <v>47.8</v>
      </c>
      <c r="P40" s="381"/>
    </row>
    <row r="41" spans="1:16" x14ac:dyDescent="0.15">
      <c r="A41" s="131"/>
      <c r="B41" s="146" t="s">
        <v>35</v>
      </c>
      <c r="C41" s="100">
        <v>167784</v>
      </c>
      <c r="D41" s="100">
        <v>133781</v>
      </c>
      <c r="E41" s="100">
        <v>33912</v>
      </c>
      <c r="F41" s="100">
        <v>57839</v>
      </c>
      <c r="G41" s="100">
        <v>3484</v>
      </c>
      <c r="H41" s="100">
        <f t="shared" si="9"/>
        <v>396800</v>
      </c>
      <c r="I41" s="368">
        <v>0</v>
      </c>
      <c r="J41" s="372">
        <f t="shared" si="10"/>
        <v>396800</v>
      </c>
      <c r="K41" s="373">
        <v>396800</v>
      </c>
      <c r="L41" s="103">
        <f t="shared" si="11"/>
        <v>0</v>
      </c>
      <c r="M41" s="104">
        <f t="shared" si="1"/>
        <v>100</v>
      </c>
      <c r="P41" s="381"/>
    </row>
    <row r="42" spans="1:16" x14ac:dyDescent="0.15">
      <c r="A42" s="131"/>
      <c r="B42" s="146" t="s">
        <v>34</v>
      </c>
      <c r="C42" s="100">
        <v>84715</v>
      </c>
      <c r="D42" s="100">
        <v>54326</v>
      </c>
      <c r="E42" s="100">
        <v>1406909</v>
      </c>
      <c r="F42" s="100">
        <v>57661</v>
      </c>
      <c r="G42" s="100">
        <v>0</v>
      </c>
      <c r="H42" s="100">
        <f t="shared" si="9"/>
        <v>1603611</v>
      </c>
      <c r="I42" s="368">
        <v>0</v>
      </c>
      <c r="J42" s="372">
        <f t="shared" si="10"/>
        <v>1603611</v>
      </c>
      <c r="K42" s="373">
        <v>865280</v>
      </c>
      <c r="L42" s="103">
        <f t="shared" si="11"/>
        <v>738331</v>
      </c>
      <c r="M42" s="104">
        <f t="shared" si="1"/>
        <v>185.3</v>
      </c>
      <c r="P42" s="381"/>
    </row>
    <row r="43" spans="1:16" x14ac:dyDescent="0.15">
      <c r="A43" s="131"/>
      <c r="B43" s="138" t="s">
        <v>33</v>
      </c>
      <c r="C43" s="139">
        <f t="shared" ref="C43:K43" si="12">SUM(C23:C42)</f>
        <v>6829287</v>
      </c>
      <c r="D43" s="139">
        <f t="shared" si="12"/>
        <v>9623517</v>
      </c>
      <c r="E43" s="139">
        <f>SUM(E23:E42)</f>
        <v>36051880</v>
      </c>
      <c r="F43" s="139">
        <f t="shared" ref="F43:H43" si="13">SUM(F23:F42)</f>
        <v>6487575</v>
      </c>
      <c r="G43" s="139">
        <f t="shared" si="13"/>
        <v>194157</v>
      </c>
      <c r="H43" s="139">
        <f t="shared" si="13"/>
        <v>59186416</v>
      </c>
      <c r="I43" s="363">
        <f t="shared" si="12"/>
        <v>941918</v>
      </c>
      <c r="J43" s="364">
        <f t="shared" si="12"/>
        <v>60128334</v>
      </c>
      <c r="K43" s="365">
        <f t="shared" si="12"/>
        <v>70681156</v>
      </c>
      <c r="L43" s="142">
        <f t="shared" si="11"/>
        <v>-10552822</v>
      </c>
      <c r="M43" s="143">
        <f t="shared" si="1"/>
        <v>85.1</v>
      </c>
      <c r="P43" s="381"/>
    </row>
    <row r="44" spans="1:16" ht="14.25" thickBot="1" x14ac:dyDescent="0.2">
      <c r="A44" s="131"/>
      <c r="B44" s="151"/>
      <c r="C44" s="34"/>
      <c r="D44" s="34"/>
      <c r="E44" s="34"/>
      <c r="F44" s="34"/>
      <c r="G44" s="34"/>
      <c r="H44" s="34"/>
      <c r="I44" s="323"/>
      <c r="J44" s="374"/>
      <c r="K44" s="375"/>
      <c r="L44" s="37"/>
      <c r="M44" s="38"/>
      <c r="P44" s="381"/>
    </row>
    <row r="45" spans="1:16" ht="15" thickTop="1" thickBot="1" x14ac:dyDescent="0.2">
      <c r="A45" s="131"/>
      <c r="B45" s="152" t="s">
        <v>4</v>
      </c>
      <c r="C45" s="153">
        <f t="shared" ref="C45:K45" si="14">C11+C18+C21+C43</f>
        <v>255177401</v>
      </c>
      <c r="D45" s="153">
        <f t="shared" si="14"/>
        <v>196174546</v>
      </c>
      <c r="E45" s="153">
        <f t="shared" si="14"/>
        <v>90869823</v>
      </c>
      <c r="F45" s="153">
        <f t="shared" si="14"/>
        <v>103839516</v>
      </c>
      <c r="G45" s="153">
        <f t="shared" si="14"/>
        <v>4140563</v>
      </c>
      <c r="H45" s="153">
        <f t="shared" si="14"/>
        <v>650201849</v>
      </c>
      <c r="I45" s="376">
        <f t="shared" si="14"/>
        <v>14453136</v>
      </c>
      <c r="J45" s="377">
        <f t="shared" si="14"/>
        <v>664654985</v>
      </c>
      <c r="K45" s="378">
        <f t="shared" si="14"/>
        <v>679309783</v>
      </c>
      <c r="L45" s="156">
        <f>J45-K45</f>
        <v>-14654798</v>
      </c>
      <c r="M45" s="157">
        <f t="shared" si="1"/>
        <v>97.8</v>
      </c>
      <c r="P45" s="381"/>
    </row>
    <row r="46" spans="1:16" x14ac:dyDescent="0.15">
      <c r="C46" s="8"/>
      <c r="D46" s="8"/>
      <c r="E46" s="8"/>
      <c r="F46" s="8"/>
      <c r="G46" s="8"/>
      <c r="H46" s="8"/>
      <c r="I46" s="8"/>
      <c r="J46" s="8"/>
      <c r="P46" s="381"/>
    </row>
    <row r="47" spans="1:16" x14ac:dyDescent="0.15">
      <c r="C47" s="8"/>
      <c r="D47" s="8"/>
      <c r="E47" s="8"/>
      <c r="F47" s="8"/>
      <c r="G47" s="8"/>
      <c r="H47" s="8"/>
      <c r="I47" s="8"/>
      <c r="J47" s="8"/>
      <c r="P47" s="381"/>
    </row>
    <row r="48" spans="1:16" s="7" customFormat="1" x14ac:dyDescent="0.15">
      <c r="A48" s="4"/>
      <c r="C48" s="8"/>
      <c r="D48" s="8"/>
      <c r="E48" s="8"/>
      <c r="F48" s="8"/>
      <c r="G48" s="8"/>
      <c r="H48" s="8"/>
      <c r="I48" s="8"/>
      <c r="J48" s="8"/>
      <c r="M48" s="10"/>
      <c r="N48" s="129"/>
    </row>
    <row r="49" spans="1:14" s="7" customFormat="1" x14ac:dyDescent="0.15">
      <c r="A49" s="4"/>
      <c r="C49" s="8"/>
      <c r="D49" s="8"/>
      <c r="E49" s="8"/>
      <c r="F49" s="8"/>
      <c r="G49" s="8"/>
      <c r="H49" s="8"/>
      <c r="I49" s="8"/>
      <c r="J49" s="8"/>
      <c r="M49" s="10"/>
      <c r="N49" s="129"/>
    </row>
  </sheetData>
  <mergeCells count="8">
    <mergeCell ref="B7:B9"/>
    <mergeCell ref="C7:J7"/>
    <mergeCell ref="K7:K9"/>
    <mergeCell ref="L7:L9"/>
    <mergeCell ref="M7:M9"/>
    <mergeCell ref="C8:H8"/>
    <mergeCell ref="I8:I9"/>
    <mergeCell ref="J8:J9"/>
  </mergeCells>
  <phoneticPr fontId="1"/>
  <pageMargins left="0.47244094488188981" right="0.31496062992125984" top="0.78740157480314965" bottom="0.59055118110236227" header="0.31496062992125984" footer="0.31496062992125984"/>
  <pageSetup paperSize="9" scale="72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E33"/>
  <sheetViews>
    <sheetView showGridLines="0" zoomScale="75" workbookViewId="0">
      <pane xSplit="2" ySplit="8" topLeftCell="C9" activePane="bottomRight" state="frozen"/>
      <selection activeCell="B6" sqref="B6:B27"/>
      <selection pane="topRight" activeCell="B6" sqref="B6:B27"/>
      <selection pane="bottomLeft" activeCell="B6" sqref="B6:B27"/>
      <selection pane="bottomRight"/>
    </sheetView>
  </sheetViews>
  <sheetFormatPr defaultColWidth="2.75" defaultRowHeight="13.5" x14ac:dyDescent="0.15"/>
  <cols>
    <col min="1" max="1" width="2.75" style="158" customWidth="1"/>
    <col min="2" max="2" width="21" style="242" customWidth="1"/>
    <col min="3" max="4" width="11.75" style="242" customWidth="1"/>
    <col min="5" max="14" width="11.75" style="158" customWidth="1"/>
    <col min="15" max="15" width="13.125" style="243" customWidth="1"/>
    <col min="16" max="255" width="9" style="158" customWidth="1"/>
    <col min="256" max="16384" width="2.75" style="158"/>
  </cols>
  <sheetData>
    <row r="1" spans="1:31" x14ac:dyDescent="0.15">
      <c r="B1" s="158" t="s">
        <v>102</v>
      </c>
      <c r="C1" s="173"/>
      <c r="D1" s="173"/>
      <c r="E1" s="173"/>
      <c r="F1" s="173"/>
      <c r="G1" s="173"/>
      <c r="K1" s="173"/>
      <c r="L1" s="173"/>
      <c r="O1" s="176" t="s">
        <v>60</v>
      </c>
      <c r="P1" s="173"/>
      <c r="Q1" s="173"/>
      <c r="S1" s="173"/>
      <c r="T1" s="173"/>
      <c r="U1" s="173"/>
      <c r="W1" s="173"/>
      <c r="X1" s="173"/>
      <c r="Y1" s="173"/>
      <c r="AB1" s="173"/>
      <c r="AC1" s="173"/>
      <c r="AE1" s="241"/>
    </row>
    <row r="2" spans="1:31" x14ac:dyDescent="0.15">
      <c r="B2" s="158" t="s">
        <v>231</v>
      </c>
      <c r="C2" s="173"/>
      <c r="E2" s="173"/>
      <c r="F2" s="173"/>
      <c r="G2" s="173"/>
      <c r="K2" s="173"/>
      <c r="P2" s="173"/>
      <c r="Q2" s="173"/>
      <c r="S2" s="173"/>
      <c r="T2" s="173"/>
      <c r="U2" s="173"/>
      <c r="W2" s="173"/>
      <c r="X2" s="173"/>
      <c r="Y2" s="173"/>
      <c r="AB2" s="173"/>
      <c r="AC2" s="173"/>
      <c r="AE2" s="241"/>
    </row>
    <row r="3" spans="1:31" x14ac:dyDescent="0.15">
      <c r="B3" s="158"/>
      <c r="C3" s="173"/>
      <c r="D3" s="244"/>
      <c r="E3" s="173"/>
      <c r="F3" s="173"/>
      <c r="G3" s="173"/>
      <c r="K3" s="173"/>
      <c r="L3" s="173"/>
      <c r="M3" s="173"/>
      <c r="O3" s="175">
        <v>44602</v>
      </c>
      <c r="P3" s="173"/>
      <c r="Q3" s="173"/>
      <c r="S3" s="173"/>
      <c r="T3" s="173"/>
      <c r="U3" s="173"/>
      <c r="W3" s="173"/>
      <c r="X3" s="173"/>
      <c r="Y3" s="173"/>
      <c r="AB3" s="173"/>
      <c r="AC3" s="173"/>
      <c r="AE3" s="241"/>
    </row>
    <row r="4" spans="1:31" x14ac:dyDescent="0.15">
      <c r="B4" s="158"/>
      <c r="C4" s="173"/>
      <c r="D4" s="245"/>
      <c r="E4" s="173"/>
      <c r="F4" s="173"/>
      <c r="G4" s="173"/>
      <c r="H4" s="173"/>
      <c r="J4" s="176"/>
      <c r="K4" s="173"/>
      <c r="L4" s="173"/>
      <c r="M4" s="173"/>
      <c r="O4" s="176" t="s">
        <v>61</v>
      </c>
      <c r="P4" s="173"/>
      <c r="Q4" s="173"/>
      <c r="S4" s="173"/>
      <c r="T4" s="173"/>
      <c r="U4" s="173"/>
      <c r="W4" s="173"/>
      <c r="X4" s="173"/>
      <c r="Y4" s="173"/>
      <c r="AB4" s="173"/>
      <c r="AC4" s="173"/>
      <c r="AE4" s="241"/>
    </row>
    <row r="5" spans="1:31" x14ac:dyDescent="0.15">
      <c r="B5" s="158"/>
      <c r="C5" s="173"/>
      <c r="D5" s="245"/>
      <c r="E5" s="173"/>
      <c r="F5" s="173"/>
      <c r="G5" s="173"/>
      <c r="H5" s="173"/>
      <c r="I5" s="173"/>
      <c r="J5" s="176"/>
      <c r="K5" s="173"/>
      <c r="L5" s="173"/>
      <c r="M5" s="173"/>
      <c r="O5" s="246"/>
      <c r="P5" s="173"/>
      <c r="Q5" s="173"/>
      <c r="S5" s="173"/>
      <c r="T5" s="173"/>
      <c r="U5" s="173"/>
      <c r="W5" s="173"/>
      <c r="X5" s="173"/>
      <c r="Y5" s="173"/>
      <c r="AB5" s="173"/>
      <c r="AC5" s="173"/>
      <c r="AE5" s="241"/>
    </row>
    <row r="6" spans="1:31" x14ac:dyDescent="0.15">
      <c r="B6" s="247" t="s">
        <v>232</v>
      </c>
      <c r="C6" s="173"/>
      <c r="D6" s="245"/>
      <c r="E6" s="173"/>
      <c r="F6" s="173"/>
      <c r="G6" s="173"/>
      <c r="H6" s="173"/>
      <c r="I6" s="173"/>
      <c r="J6" s="176"/>
      <c r="K6" s="173"/>
      <c r="L6" s="173"/>
      <c r="M6" s="173"/>
      <c r="O6" s="246"/>
      <c r="P6" s="173"/>
      <c r="Q6" s="173"/>
      <c r="S6" s="173"/>
      <c r="T6" s="173"/>
      <c r="U6" s="173"/>
      <c r="W6" s="173"/>
      <c r="X6" s="173"/>
      <c r="Y6" s="173"/>
      <c r="AB6" s="173"/>
      <c r="AC6" s="173"/>
      <c r="AE6" s="241"/>
    </row>
    <row r="7" spans="1:31" ht="14.25" thickBot="1" x14ac:dyDescent="0.2">
      <c r="B7" s="158"/>
      <c r="C7" s="173"/>
      <c r="D7" s="245"/>
      <c r="E7" s="173"/>
      <c r="F7" s="173"/>
      <c r="G7" s="173"/>
      <c r="H7" s="173"/>
      <c r="I7" s="173"/>
      <c r="J7" s="173"/>
      <c r="K7" s="173"/>
      <c r="L7" s="173"/>
      <c r="M7" s="173"/>
      <c r="O7" s="246"/>
      <c r="P7" s="173"/>
      <c r="Q7" s="173"/>
      <c r="S7" s="173"/>
      <c r="T7" s="173"/>
      <c r="U7" s="173"/>
      <c r="W7" s="173"/>
      <c r="X7" s="173"/>
      <c r="Y7" s="173"/>
      <c r="AB7" s="173"/>
      <c r="AC7" s="173"/>
      <c r="AE7" s="241"/>
    </row>
    <row r="8" spans="1:31" ht="26.25" customHeight="1" thickBot="1" x14ac:dyDescent="0.2">
      <c r="B8" s="319" t="s">
        <v>62</v>
      </c>
      <c r="C8" s="248" t="s">
        <v>209</v>
      </c>
      <c r="D8" s="249" t="s">
        <v>233</v>
      </c>
      <c r="E8" s="250" t="s">
        <v>115</v>
      </c>
      <c r="F8" s="250" t="s">
        <v>212</v>
      </c>
      <c r="G8" s="250" t="s">
        <v>234</v>
      </c>
      <c r="H8" s="250" t="s">
        <v>235</v>
      </c>
      <c r="I8" s="250" t="s">
        <v>236</v>
      </c>
      <c r="J8" s="250" t="s">
        <v>237</v>
      </c>
      <c r="K8" s="250" t="s">
        <v>238</v>
      </c>
      <c r="L8" s="250" t="s">
        <v>239</v>
      </c>
      <c r="M8" s="250" t="s">
        <v>240</v>
      </c>
      <c r="N8" s="249" t="s">
        <v>241</v>
      </c>
      <c r="O8" s="251" t="s">
        <v>69</v>
      </c>
      <c r="P8" s="173"/>
      <c r="Q8" s="173"/>
      <c r="S8" s="173"/>
      <c r="T8" s="173"/>
      <c r="U8" s="173"/>
      <c r="W8" s="173"/>
      <c r="X8" s="173"/>
      <c r="Y8" s="173"/>
      <c r="AB8" s="173"/>
      <c r="AC8" s="173"/>
      <c r="AE8" s="241"/>
    </row>
    <row r="9" spans="1:31" x14ac:dyDescent="0.15">
      <c r="A9" s="170"/>
      <c r="B9" s="252" t="s">
        <v>242</v>
      </c>
      <c r="C9" s="253">
        <v>192826240</v>
      </c>
      <c r="D9" s="254">
        <v>184036781</v>
      </c>
      <c r="E9" s="255">
        <v>196201453</v>
      </c>
      <c r="F9" s="255">
        <v>182630265</v>
      </c>
      <c r="G9" s="255"/>
      <c r="H9" s="255"/>
      <c r="I9" s="255"/>
      <c r="J9" s="255"/>
      <c r="K9" s="255"/>
      <c r="L9" s="255"/>
      <c r="M9" s="255"/>
      <c r="N9" s="254"/>
      <c r="O9" s="256">
        <f>SUM(C9:N9)</f>
        <v>755694739</v>
      </c>
    </row>
    <row r="10" spans="1:31" x14ac:dyDescent="0.15">
      <c r="A10" s="170"/>
      <c r="B10" s="252" t="s">
        <v>243</v>
      </c>
      <c r="C10" s="253">
        <v>70000</v>
      </c>
      <c r="D10" s="254">
        <v>70000</v>
      </c>
      <c r="E10" s="255">
        <v>70000</v>
      </c>
      <c r="F10" s="255">
        <v>70000</v>
      </c>
      <c r="G10" s="255"/>
      <c r="H10" s="255"/>
      <c r="I10" s="255"/>
      <c r="J10" s="255"/>
      <c r="K10" s="255"/>
      <c r="L10" s="255"/>
      <c r="M10" s="255"/>
      <c r="N10" s="254"/>
      <c r="O10" s="257">
        <f>SUM(C10:N10)</f>
        <v>280000</v>
      </c>
    </row>
    <row r="11" spans="1:31" x14ac:dyDescent="0.15">
      <c r="A11" s="159"/>
      <c r="B11" s="258" t="s">
        <v>244</v>
      </c>
      <c r="C11" s="259">
        <v>0</v>
      </c>
      <c r="D11" s="260">
        <v>0</v>
      </c>
      <c r="E11" s="261">
        <v>0</v>
      </c>
      <c r="F11" s="261">
        <v>0</v>
      </c>
      <c r="G11" s="261"/>
      <c r="H11" s="261"/>
      <c r="I11" s="261"/>
      <c r="J11" s="261"/>
      <c r="K11" s="261"/>
      <c r="L11" s="261"/>
      <c r="M11" s="261"/>
      <c r="N11" s="260"/>
      <c r="O11" s="257">
        <f>SUM(C11:N11)</f>
        <v>0</v>
      </c>
    </row>
    <row r="12" spans="1:31" x14ac:dyDescent="0.15">
      <c r="A12" s="159"/>
      <c r="B12" s="262" t="s">
        <v>245</v>
      </c>
      <c r="C12" s="263">
        <v>33665430</v>
      </c>
      <c r="D12" s="264">
        <v>48062661</v>
      </c>
      <c r="E12" s="265">
        <v>59190285</v>
      </c>
      <c r="F12" s="265">
        <v>69704927</v>
      </c>
      <c r="G12" s="265"/>
      <c r="H12" s="265"/>
      <c r="I12" s="265"/>
      <c r="J12" s="265"/>
      <c r="K12" s="265"/>
      <c r="L12" s="265"/>
      <c r="M12" s="265"/>
      <c r="N12" s="264"/>
      <c r="O12" s="266">
        <f>F12</f>
        <v>69704927</v>
      </c>
    </row>
    <row r="13" spans="1:31" x14ac:dyDescent="0.15">
      <c r="A13" s="159"/>
      <c r="B13" s="267" t="s">
        <v>246</v>
      </c>
      <c r="C13" s="268">
        <v>33009471</v>
      </c>
      <c r="D13" s="269">
        <v>33665430</v>
      </c>
      <c r="E13" s="270">
        <v>48062661</v>
      </c>
      <c r="F13" s="265">
        <v>59190285</v>
      </c>
      <c r="G13" s="270"/>
      <c r="H13" s="270"/>
      <c r="I13" s="270"/>
      <c r="J13" s="270"/>
      <c r="K13" s="270"/>
      <c r="L13" s="270"/>
      <c r="M13" s="270"/>
      <c r="N13" s="269"/>
      <c r="O13" s="271">
        <f>C13</f>
        <v>33009471</v>
      </c>
    </row>
    <row r="14" spans="1:31" x14ac:dyDescent="0.15">
      <c r="A14" s="159"/>
      <c r="B14" s="272" t="s">
        <v>247</v>
      </c>
      <c r="C14" s="273">
        <f>SUM(C9:C12)-C13</f>
        <v>193552199</v>
      </c>
      <c r="D14" s="274">
        <f>SUM(D9:D12)-D13</f>
        <v>198504012</v>
      </c>
      <c r="E14" s="275">
        <f t="shared" ref="E14:N14" si="0">SUM(E9:E12)-E13</f>
        <v>207399077</v>
      </c>
      <c r="F14" s="275">
        <f t="shared" si="0"/>
        <v>193214907</v>
      </c>
      <c r="G14" s="275">
        <f t="shared" si="0"/>
        <v>0</v>
      </c>
      <c r="H14" s="275">
        <f t="shared" si="0"/>
        <v>0</v>
      </c>
      <c r="I14" s="275">
        <f t="shared" si="0"/>
        <v>0</v>
      </c>
      <c r="J14" s="275">
        <f t="shared" si="0"/>
        <v>0</v>
      </c>
      <c r="K14" s="275">
        <f t="shared" si="0"/>
        <v>0</v>
      </c>
      <c r="L14" s="275">
        <f t="shared" si="0"/>
        <v>0</v>
      </c>
      <c r="M14" s="275">
        <f t="shared" si="0"/>
        <v>0</v>
      </c>
      <c r="N14" s="274">
        <f t="shared" si="0"/>
        <v>0</v>
      </c>
      <c r="O14" s="276">
        <f>SUM(O9:O12)-O13</f>
        <v>792670195</v>
      </c>
    </row>
    <row r="15" spans="1:31" x14ac:dyDescent="0.15">
      <c r="A15" s="159"/>
      <c r="B15" s="277"/>
      <c r="C15" s="278"/>
      <c r="D15" s="279"/>
      <c r="E15" s="280"/>
      <c r="F15" s="280"/>
      <c r="G15" s="280"/>
      <c r="H15" s="280"/>
      <c r="I15" s="280"/>
      <c r="J15" s="280"/>
      <c r="K15" s="280"/>
      <c r="L15" s="280"/>
      <c r="M15" s="280"/>
      <c r="N15" s="279"/>
      <c r="O15" s="281"/>
    </row>
    <row r="16" spans="1:31" x14ac:dyDescent="0.15">
      <c r="A16" s="159"/>
      <c r="B16" s="258" t="s">
        <v>248</v>
      </c>
      <c r="C16" s="259">
        <v>2586831</v>
      </c>
      <c r="D16" s="260">
        <v>618468</v>
      </c>
      <c r="E16" s="261">
        <v>6468210</v>
      </c>
      <c r="F16" s="261">
        <v>1035144</v>
      </c>
      <c r="G16" s="261"/>
      <c r="H16" s="261"/>
      <c r="I16" s="261"/>
      <c r="J16" s="261"/>
      <c r="K16" s="261"/>
      <c r="L16" s="261"/>
      <c r="M16" s="261"/>
      <c r="N16" s="260"/>
      <c r="O16" s="257">
        <f>SUM(C16:N16)</f>
        <v>10708653</v>
      </c>
    </row>
    <row r="17" spans="1:15" x14ac:dyDescent="0.15">
      <c r="A17" s="159"/>
      <c r="B17" s="258" t="s">
        <v>79</v>
      </c>
      <c r="C17" s="259">
        <v>0</v>
      </c>
      <c r="D17" s="260">
        <v>0</v>
      </c>
      <c r="E17" s="261">
        <v>0</v>
      </c>
      <c r="F17" s="261">
        <v>0</v>
      </c>
      <c r="G17" s="261"/>
      <c r="H17" s="261"/>
      <c r="I17" s="261"/>
      <c r="J17" s="261"/>
      <c r="K17" s="261"/>
      <c r="L17" s="261"/>
      <c r="M17" s="261"/>
      <c r="N17" s="260"/>
      <c r="O17" s="257">
        <f>SUM(C17:N17)</f>
        <v>0</v>
      </c>
    </row>
    <row r="18" spans="1:15" x14ac:dyDescent="0.15">
      <c r="A18" s="159"/>
      <c r="B18" s="258" t="s">
        <v>249</v>
      </c>
      <c r="C18" s="259">
        <v>162821457</v>
      </c>
      <c r="D18" s="260">
        <v>167677555</v>
      </c>
      <c r="E18" s="261">
        <v>167071427</v>
      </c>
      <c r="F18" s="261">
        <v>167084546</v>
      </c>
      <c r="G18" s="261"/>
      <c r="H18" s="261"/>
      <c r="I18" s="261"/>
      <c r="J18" s="261"/>
      <c r="K18" s="261"/>
      <c r="L18" s="261"/>
      <c r="M18" s="261"/>
      <c r="N18" s="260"/>
      <c r="O18" s="257">
        <f>SUM(C18:N18)</f>
        <v>664654985</v>
      </c>
    </row>
    <row r="19" spans="1:15" s="159" customFormat="1" x14ac:dyDescent="0.15">
      <c r="B19" s="282" t="s">
        <v>250</v>
      </c>
      <c r="C19" s="283">
        <v>-66352</v>
      </c>
      <c r="D19" s="284">
        <v>0</v>
      </c>
      <c r="E19" s="285">
        <v>830000</v>
      </c>
      <c r="F19" s="285">
        <v>-830000</v>
      </c>
      <c r="G19" s="285"/>
      <c r="H19" s="285"/>
      <c r="I19" s="285"/>
      <c r="J19" s="285"/>
      <c r="K19" s="285"/>
      <c r="L19" s="285"/>
      <c r="M19" s="285"/>
      <c r="N19" s="284"/>
      <c r="O19" s="286">
        <f>SUM(C19:N19)</f>
        <v>-66352</v>
      </c>
    </row>
    <row r="20" spans="1:15" s="159" customFormat="1" x14ac:dyDescent="0.15">
      <c r="B20" s="287" t="s">
        <v>251</v>
      </c>
      <c r="C20" s="288">
        <v>0</v>
      </c>
      <c r="D20" s="289">
        <v>0</v>
      </c>
      <c r="E20" s="290">
        <v>0</v>
      </c>
      <c r="F20" s="290">
        <v>0</v>
      </c>
      <c r="G20" s="290"/>
      <c r="H20" s="290"/>
      <c r="I20" s="290"/>
      <c r="J20" s="290"/>
      <c r="K20" s="290"/>
      <c r="L20" s="290"/>
      <c r="M20" s="290"/>
      <c r="N20" s="289"/>
      <c r="O20" s="291">
        <f>SUM(C20:N20)</f>
        <v>0</v>
      </c>
    </row>
    <row r="21" spans="1:15" x14ac:dyDescent="0.15">
      <c r="B21" s="292" t="s">
        <v>252</v>
      </c>
      <c r="C21" s="293">
        <f>C16+C17+C18-C19-C20</f>
        <v>165474640</v>
      </c>
      <c r="D21" s="294">
        <f t="shared" ref="D21:N21" si="1">D16+D17+D18-D19-D20</f>
        <v>168296023</v>
      </c>
      <c r="E21" s="294">
        <f>E16+E17+E18-E19-E20</f>
        <v>172709637</v>
      </c>
      <c r="F21" s="294">
        <f>F16+F17+F18-F19-F20</f>
        <v>168949690</v>
      </c>
      <c r="G21" s="294">
        <f t="shared" si="1"/>
        <v>0</v>
      </c>
      <c r="H21" s="294">
        <f t="shared" si="1"/>
        <v>0</v>
      </c>
      <c r="I21" s="294">
        <f t="shared" si="1"/>
        <v>0</v>
      </c>
      <c r="J21" s="294">
        <f t="shared" si="1"/>
        <v>0</v>
      </c>
      <c r="K21" s="294">
        <f t="shared" si="1"/>
        <v>0</v>
      </c>
      <c r="L21" s="294">
        <f t="shared" si="1"/>
        <v>0</v>
      </c>
      <c r="M21" s="294">
        <f t="shared" si="1"/>
        <v>0</v>
      </c>
      <c r="N21" s="294">
        <f t="shared" si="1"/>
        <v>0</v>
      </c>
      <c r="O21" s="295">
        <f>O16+O17+O18-O19-O20</f>
        <v>675429990</v>
      </c>
    </row>
    <row r="22" spans="1:15" ht="14.25" thickBot="1" x14ac:dyDescent="0.2">
      <c r="B22" s="277"/>
      <c r="C22" s="278"/>
      <c r="D22" s="279"/>
      <c r="E22" s="280"/>
      <c r="F22" s="280"/>
      <c r="G22" s="280"/>
      <c r="H22" s="280"/>
      <c r="I22" s="280"/>
      <c r="J22" s="280"/>
      <c r="K22" s="280"/>
      <c r="L22" s="280"/>
      <c r="M22" s="280"/>
      <c r="N22" s="279"/>
      <c r="O22" s="281"/>
    </row>
    <row r="23" spans="1:15" ht="15" thickTop="1" thickBot="1" x14ac:dyDescent="0.2">
      <c r="B23" s="296" t="s">
        <v>253</v>
      </c>
      <c r="C23" s="297">
        <f t="shared" ref="C23:O23" si="2">C14-C21</f>
        <v>28077559</v>
      </c>
      <c r="D23" s="298">
        <f>D14-D21</f>
        <v>30207989</v>
      </c>
      <c r="E23" s="299">
        <f t="shared" si="2"/>
        <v>34689440</v>
      </c>
      <c r="F23" s="299">
        <f t="shared" si="2"/>
        <v>24265217</v>
      </c>
      <c r="G23" s="299">
        <f t="shared" si="2"/>
        <v>0</v>
      </c>
      <c r="H23" s="299">
        <f t="shared" si="2"/>
        <v>0</v>
      </c>
      <c r="I23" s="299">
        <f t="shared" si="2"/>
        <v>0</v>
      </c>
      <c r="J23" s="299">
        <f t="shared" si="2"/>
        <v>0</v>
      </c>
      <c r="K23" s="299">
        <f t="shared" si="2"/>
        <v>0</v>
      </c>
      <c r="L23" s="299">
        <f t="shared" si="2"/>
        <v>0</v>
      </c>
      <c r="M23" s="299">
        <f t="shared" si="2"/>
        <v>0</v>
      </c>
      <c r="N23" s="298">
        <f t="shared" si="2"/>
        <v>0</v>
      </c>
      <c r="O23" s="300">
        <f t="shared" si="2"/>
        <v>117240205</v>
      </c>
    </row>
    <row r="24" spans="1:15" ht="14.25" thickTop="1" x14ac:dyDescent="0.15">
      <c r="B24" s="277"/>
      <c r="C24" s="278"/>
      <c r="D24" s="279"/>
      <c r="E24" s="280"/>
      <c r="F24" s="280"/>
      <c r="G24" s="280"/>
      <c r="H24" s="280"/>
      <c r="I24" s="280"/>
      <c r="J24" s="280"/>
      <c r="K24" s="280"/>
      <c r="L24" s="280"/>
      <c r="M24" s="280"/>
      <c r="N24" s="279"/>
      <c r="O24" s="281"/>
    </row>
    <row r="25" spans="1:15" x14ac:dyDescent="0.15">
      <c r="B25" s="301" t="s">
        <v>26</v>
      </c>
      <c r="C25" s="302">
        <v>19725820</v>
      </c>
      <c r="D25" s="303">
        <v>21118909</v>
      </c>
      <c r="E25" s="304">
        <v>17195455</v>
      </c>
      <c r="F25" s="304">
        <v>18972024</v>
      </c>
      <c r="G25" s="304"/>
      <c r="H25" s="304"/>
      <c r="I25" s="304"/>
      <c r="J25" s="304"/>
      <c r="K25" s="304"/>
      <c r="L25" s="304"/>
      <c r="M25" s="304"/>
      <c r="N25" s="303"/>
      <c r="O25" s="305">
        <f>SUM(C25:N25)</f>
        <v>77012208</v>
      </c>
    </row>
    <row r="26" spans="1:15" ht="14.25" thickBot="1" x14ac:dyDescent="0.2">
      <c r="B26" s="456"/>
      <c r="C26" s="306"/>
      <c r="D26" s="457"/>
      <c r="E26" s="307"/>
      <c r="F26" s="307"/>
      <c r="G26" s="307"/>
      <c r="H26" s="307"/>
      <c r="I26" s="307"/>
      <c r="J26" s="307"/>
      <c r="K26" s="307"/>
      <c r="L26" s="307"/>
      <c r="M26" s="307"/>
      <c r="N26" s="457"/>
      <c r="O26" s="308"/>
    </row>
    <row r="27" spans="1:15" ht="15" thickTop="1" thickBot="1" x14ac:dyDescent="0.2">
      <c r="B27" s="296" t="s">
        <v>254</v>
      </c>
      <c r="C27" s="297">
        <f t="shared" ref="C27:O27" si="3">C23-C25</f>
        <v>8351739</v>
      </c>
      <c r="D27" s="298">
        <f t="shared" si="3"/>
        <v>9089080</v>
      </c>
      <c r="E27" s="299">
        <f t="shared" si="3"/>
        <v>17493985</v>
      </c>
      <c r="F27" s="299">
        <f t="shared" si="3"/>
        <v>5293193</v>
      </c>
      <c r="G27" s="299">
        <f t="shared" si="3"/>
        <v>0</v>
      </c>
      <c r="H27" s="299">
        <f t="shared" si="3"/>
        <v>0</v>
      </c>
      <c r="I27" s="299">
        <f t="shared" si="3"/>
        <v>0</v>
      </c>
      <c r="J27" s="299">
        <f t="shared" si="3"/>
        <v>0</v>
      </c>
      <c r="K27" s="299">
        <f t="shared" si="3"/>
        <v>0</v>
      </c>
      <c r="L27" s="299">
        <f t="shared" si="3"/>
        <v>0</v>
      </c>
      <c r="M27" s="299">
        <f t="shared" si="3"/>
        <v>0</v>
      </c>
      <c r="N27" s="298">
        <f t="shared" si="3"/>
        <v>0</v>
      </c>
      <c r="O27" s="300">
        <f t="shared" si="3"/>
        <v>40227997</v>
      </c>
    </row>
    <row r="28" spans="1:15" ht="14.25" thickTop="1" x14ac:dyDescent="0.15">
      <c r="B28" s="309"/>
      <c r="C28" s="310"/>
      <c r="D28" s="311"/>
      <c r="E28" s="312"/>
      <c r="F28" s="312"/>
      <c r="G28" s="312"/>
      <c r="H28" s="312"/>
      <c r="I28" s="312"/>
      <c r="J28" s="312"/>
      <c r="K28" s="312"/>
      <c r="L28" s="312"/>
      <c r="M28" s="312"/>
      <c r="N28" s="311"/>
      <c r="O28" s="313"/>
    </row>
    <row r="29" spans="1:15" x14ac:dyDescent="0.15">
      <c r="B29" s="301" t="s">
        <v>255</v>
      </c>
      <c r="C29" s="302">
        <v>11381</v>
      </c>
      <c r="D29" s="303">
        <v>11111</v>
      </c>
      <c r="E29" s="304">
        <v>11127</v>
      </c>
      <c r="F29" s="304">
        <v>4440</v>
      </c>
      <c r="G29" s="304"/>
      <c r="H29" s="304"/>
      <c r="I29" s="304"/>
      <c r="J29" s="304"/>
      <c r="K29" s="304"/>
      <c r="L29" s="304"/>
      <c r="M29" s="304"/>
      <c r="N29" s="303"/>
      <c r="O29" s="305">
        <f>SUM(C29:N29)</f>
        <v>38059</v>
      </c>
    </row>
    <row r="30" spans="1:15" x14ac:dyDescent="0.15">
      <c r="B30" s="301"/>
      <c r="C30" s="302"/>
      <c r="D30" s="303"/>
      <c r="E30" s="304"/>
      <c r="F30" s="304"/>
      <c r="G30" s="304"/>
      <c r="H30" s="304"/>
      <c r="I30" s="304"/>
      <c r="J30" s="304"/>
      <c r="K30" s="304"/>
      <c r="L30" s="304"/>
      <c r="M30" s="304"/>
      <c r="N30" s="303"/>
      <c r="O30" s="305"/>
    </row>
    <row r="31" spans="1:15" x14ac:dyDescent="0.15">
      <c r="B31" s="301" t="s">
        <v>256</v>
      </c>
      <c r="C31" s="302">
        <v>0</v>
      </c>
      <c r="D31" s="303">
        <v>122702</v>
      </c>
      <c r="E31" s="304">
        <v>0</v>
      </c>
      <c r="F31" s="304">
        <v>99158</v>
      </c>
      <c r="G31" s="304"/>
      <c r="H31" s="304"/>
      <c r="I31" s="304"/>
      <c r="J31" s="304"/>
      <c r="K31" s="304"/>
      <c r="L31" s="304"/>
      <c r="M31" s="304"/>
      <c r="N31" s="303"/>
      <c r="O31" s="305">
        <f>SUM(C31:N31)</f>
        <v>221860</v>
      </c>
    </row>
    <row r="32" spans="1:15" ht="14.25" thickBot="1" x14ac:dyDescent="0.2">
      <c r="B32" s="456"/>
      <c r="C32" s="306"/>
      <c r="D32" s="457"/>
      <c r="E32" s="307"/>
      <c r="F32" s="307"/>
      <c r="G32" s="307"/>
      <c r="H32" s="307"/>
      <c r="I32" s="307"/>
      <c r="J32" s="307"/>
      <c r="K32" s="307"/>
      <c r="L32" s="307"/>
      <c r="M32" s="307"/>
      <c r="N32" s="457"/>
      <c r="O32" s="308"/>
    </row>
    <row r="33" spans="2:15" ht="15" thickTop="1" thickBot="1" x14ac:dyDescent="0.2">
      <c r="B33" s="458" t="s">
        <v>257</v>
      </c>
      <c r="C33" s="459">
        <f t="shared" ref="C33:O33" si="4">C27+C29-C31</f>
        <v>8363120</v>
      </c>
      <c r="D33" s="460">
        <f>D27+D29-D31</f>
        <v>8977489</v>
      </c>
      <c r="E33" s="461">
        <f t="shared" si="4"/>
        <v>17505112</v>
      </c>
      <c r="F33" s="461">
        <f t="shared" si="4"/>
        <v>5198475</v>
      </c>
      <c r="G33" s="461">
        <f t="shared" si="4"/>
        <v>0</v>
      </c>
      <c r="H33" s="461">
        <f t="shared" si="4"/>
        <v>0</v>
      </c>
      <c r="I33" s="461">
        <f t="shared" si="4"/>
        <v>0</v>
      </c>
      <c r="J33" s="461">
        <f t="shared" si="4"/>
        <v>0</v>
      </c>
      <c r="K33" s="461">
        <f t="shared" si="4"/>
        <v>0</v>
      </c>
      <c r="L33" s="461">
        <f t="shared" si="4"/>
        <v>0</v>
      </c>
      <c r="M33" s="461">
        <f t="shared" si="4"/>
        <v>0</v>
      </c>
      <c r="N33" s="460">
        <f t="shared" si="4"/>
        <v>0</v>
      </c>
      <c r="O33" s="462">
        <f t="shared" si="4"/>
        <v>40044196</v>
      </c>
    </row>
  </sheetData>
  <phoneticPr fontId="1"/>
  <pageMargins left="0.70866141732283472" right="0.70866141732283472" top="0.59055118110236227" bottom="0.59055118110236227" header="0.31496062992125984" footer="0.31496062992125984"/>
  <pageSetup paperSize="9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3">
    <pageSetUpPr fitToPage="1"/>
  </sheetPr>
  <dimension ref="A1:N49"/>
  <sheetViews>
    <sheetView showGridLines="0" zoomScale="75" zoomScaleNormal="75" workbookViewId="0">
      <selection activeCell="B6" sqref="B6"/>
    </sheetView>
  </sheetViews>
  <sheetFormatPr defaultColWidth="11.5" defaultRowHeight="13.5" x14ac:dyDescent="0.15"/>
  <cols>
    <col min="1" max="1" width="2.75" style="4" customWidth="1"/>
    <col min="2" max="2" width="21.125" style="7" customWidth="1"/>
    <col min="3" max="9" width="11.5" style="7" customWidth="1"/>
    <col min="10" max="11" width="11.75" style="7" customWidth="1"/>
    <col min="12" max="12" width="11.375" style="7" customWidth="1"/>
    <col min="13" max="13" width="7.5" style="10" customWidth="1"/>
    <col min="14" max="248" width="9" style="129" customWidth="1"/>
    <col min="249" max="249" width="2.75" style="129" customWidth="1"/>
    <col min="250" max="250" width="21.125" style="129" customWidth="1"/>
    <col min="251" max="16384" width="11.5" style="129"/>
  </cols>
  <sheetData>
    <row r="1" spans="1:14" s="4" customFormat="1" x14ac:dyDescent="0.15">
      <c r="B1" s="1" t="s">
        <v>102</v>
      </c>
      <c r="C1" s="2"/>
      <c r="D1" s="2"/>
      <c r="E1" s="2"/>
      <c r="F1" s="2"/>
      <c r="G1" s="2"/>
      <c r="H1" s="2"/>
      <c r="I1" s="2"/>
      <c r="J1" s="2"/>
      <c r="K1" s="2"/>
      <c r="L1" s="2"/>
      <c r="M1" s="3" t="s">
        <v>104</v>
      </c>
    </row>
    <row r="2" spans="1:14" s="4" customFormat="1" x14ac:dyDescent="0.15">
      <c r="B2" s="1" t="s">
        <v>103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4" s="4" customFormat="1" x14ac:dyDescent="0.15">
      <c r="C3" s="2"/>
      <c r="D3" s="2"/>
      <c r="E3" s="2"/>
      <c r="F3" s="2"/>
      <c r="G3" s="2"/>
      <c r="H3" s="2"/>
      <c r="I3" s="2"/>
      <c r="J3" s="2"/>
      <c r="K3" s="2"/>
      <c r="L3" s="5"/>
      <c r="M3" s="6" t="s">
        <v>259</v>
      </c>
    </row>
    <row r="4" spans="1:14" s="4" customFormat="1" x14ac:dyDescent="0.15">
      <c r="C4" s="2"/>
      <c r="D4" s="2"/>
      <c r="E4" s="2"/>
      <c r="F4" s="2"/>
      <c r="G4" s="2"/>
      <c r="H4" s="2"/>
      <c r="I4" s="2"/>
      <c r="J4" s="2"/>
      <c r="K4" s="2"/>
      <c r="L4" s="2"/>
      <c r="M4" s="3" t="s">
        <v>105</v>
      </c>
    </row>
    <row r="5" spans="1:14" x14ac:dyDescent="0.15">
      <c r="C5" s="8"/>
      <c r="D5" s="8"/>
      <c r="E5" s="8"/>
      <c r="F5" s="8"/>
      <c r="G5" s="8"/>
      <c r="H5" s="8"/>
      <c r="I5" s="8"/>
      <c r="J5" s="9"/>
    </row>
    <row r="6" spans="1:14" ht="14.25" thickBot="1" x14ac:dyDescent="0.2">
      <c r="C6" s="11"/>
      <c r="D6" s="11"/>
      <c r="E6" s="11"/>
      <c r="F6" s="11"/>
      <c r="G6" s="11"/>
      <c r="H6" s="11"/>
      <c r="I6" s="11"/>
      <c r="J6" s="11"/>
    </row>
    <row r="7" spans="1:14" ht="14.25" thickBot="1" x14ac:dyDescent="0.2">
      <c r="B7" s="406" t="s">
        <v>62</v>
      </c>
      <c r="C7" s="408" t="s">
        <v>97</v>
      </c>
      <c r="D7" s="409"/>
      <c r="E7" s="409"/>
      <c r="F7" s="409"/>
      <c r="G7" s="409"/>
      <c r="H7" s="409"/>
      <c r="I7" s="409"/>
      <c r="J7" s="410"/>
      <c r="K7" s="388" t="s">
        <v>64</v>
      </c>
      <c r="L7" s="391" t="s">
        <v>65</v>
      </c>
      <c r="M7" s="394" t="s">
        <v>66</v>
      </c>
    </row>
    <row r="8" spans="1:14" ht="21" customHeight="1" x14ac:dyDescent="0.15">
      <c r="B8" s="407"/>
      <c r="C8" s="397" t="s">
        <v>67</v>
      </c>
      <c r="D8" s="399" t="s">
        <v>68</v>
      </c>
      <c r="E8" s="400"/>
      <c r="F8" s="400"/>
      <c r="G8" s="400"/>
      <c r="H8" s="401"/>
      <c r="I8" s="402" t="s">
        <v>0</v>
      </c>
      <c r="J8" s="404" t="s">
        <v>69</v>
      </c>
      <c r="K8" s="411"/>
      <c r="L8" s="392"/>
      <c r="M8" s="395"/>
    </row>
    <row r="9" spans="1:14" s="130" customFormat="1" ht="21" customHeight="1" thickBot="1" x14ac:dyDescent="0.2">
      <c r="A9" s="4"/>
      <c r="B9" s="384"/>
      <c r="C9" s="398"/>
      <c r="D9" s="12" t="s">
        <v>70</v>
      </c>
      <c r="E9" s="12" t="s">
        <v>71</v>
      </c>
      <c r="F9" s="12" t="s">
        <v>72</v>
      </c>
      <c r="G9" s="12" t="s">
        <v>73</v>
      </c>
      <c r="H9" s="13" t="s">
        <v>74</v>
      </c>
      <c r="I9" s="403"/>
      <c r="J9" s="405"/>
      <c r="K9" s="412"/>
      <c r="L9" s="393"/>
      <c r="M9" s="396"/>
    </row>
    <row r="10" spans="1:14" x14ac:dyDescent="0.15">
      <c r="A10" s="131"/>
      <c r="B10" s="132" t="s">
        <v>59</v>
      </c>
      <c r="C10" s="133">
        <v>0</v>
      </c>
      <c r="D10" s="133">
        <v>0</v>
      </c>
      <c r="E10" s="133">
        <v>1077336</v>
      </c>
      <c r="F10" s="133">
        <v>0</v>
      </c>
      <c r="G10" s="133">
        <v>130200</v>
      </c>
      <c r="H10" s="133">
        <f>SUBTOTAL(9,D10:G10)</f>
        <v>1207536</v>
      </c>
      <c r="I10" s="134">
        <v>0</v>
      </c>
      <c r="J10" s="135">
        <f>SUBTOTAL(9,C10:I10)</f>
        <v>1207536</v>
      </c>
      <c r="K10" s="136">
        <v>130200</v>
      </c>
      <c r="L10" s="136">
        <f>J10-K10</f>
        <v>1077336</v>
      </c>
      <c r="M10" s="137">
        <f>IF(K10=0,0,ROUND(J10/K10%,1))</f>
        <v>927.4</v>
      </c>
      <c r="N10" s="7"/>
    </row>
    <row r="11" spans="1:14" x14ac:dyDescent="0.15">
      <c r="A11" s="131"/>
      <c r="B11" s="138" t="s">
        <v>58</v>
      </c>
      <c r="C11" s="139">
        <f t="shared" ref="C11:K11" si="0">SUM(C10:C10)</f>
        <v>0</v>
      </c>
      <c r="D11" s="139">
        <f t="shared" si="0"/>
        <v>0</v>
      </c>
      <c r="E11" s="139">
        <f t="shared" si="0"/>
        <v>1077336</v>
      </c>
      <c r="F11" s="139">
        <f t="shared" si="0"/>
        <v>0</v>
      </c>
      <c r="G11" s="139">
        <f t="shared" si="0"/>
        <v>130200</v>
      </c>
      <c r="H11" s="139">
        <f t="shared" si="0"/>
        <v>1207536</v>
      </c>
      <c r="I11" s="140">
        <f t="shared" si="0"/>
        <v>0</v>
      </c>
      <c r="J11" s="141">
        <f t="shared" si="0"/>
        <v>1207536</v>
      </c>
      <c r="K11" s="142">
        <f t="shared" si="0"/>
        <v>130200</v>
      </c>
      <c r="L11" s="142">
        <f>J11-K11</f>
        <v>1077336</v>
      </c>
      <c r="M11" s="143">
        <f>IF(K11=0,0,ROUND(J11/K11%,1))</f>
        <v>927.4</v>
      </c>
      <c r="N11" s="7"/>
    </row>
    <row r="12" spans="1:14" x14ac:dyDescent="0.15">
      <c r="A12" s="131"/>
      <c r="B12" s="144"/>
      <c r="C12" s="18"/>
      <c r="D12" s="18"/>
      <c r="E12" s="18"/>
      <c r="F12" s="18"/>
      <c r="G12" s="18"/>
      <c r="H12" s="18"/>
      <c r="I12" s="16"/>
      <c r="J12" s="17"/>
      <c r="K12" s="19"/>
      <c r="L12" s="19"/>
      <c r="M12" s="20"/>
      <c r="N12" s="7"/>
    </row>
    <row r="13" spans="1:14" x14ac:dyDescent="0.15">
      <c r="A13" s="131"/>
      <c r="B13" s="145" t="s">
        <v>57</v>
      </c>
      <c r="C13" s="22">
        <v>0</v>
      </c>
      <c r="D13" s="22">
        <v>31699364</v>
      </c>
      <c r="E13" s="22">
        <v>19241369</v>
      </c>
      <c r="F13" s="22">
        <v>17188484</v>
      </c>
      <c r="G13" s="22">
        <v>7087017</v>
      </c>
      <c r="H13" s="22">
        <f>SUBTOTAL(9,D13:G13)</f>
        <v>75216234</v>
      </c>
      <c r="I13" s="23">
        <v>1786367</v>
      </c>
      <c r="J13" s="24">
        <f>SUBTOTAL(9,C13:I13)</f>
        <v>77002601</v>
      </c>
      <c r="K13" s="25">
        <v>77968890</v>
      </c>
      <c r="L13" s="25">
        <f t="shared" ref="L13:L18" si="1">J13-K13</f>
        <v>-966289</v>
      </c>
      <c r="M13" s="26">
        <f t="shared" ref="M13:M18" si="2">IF(K13=0,0,ROUND(J13/K13%,1))</f>
        <v>98.8</v>
      </c>
      <c r="N13" s="7"/>
    </row>
    <row r="14" spans="1:14" x14ac:dyDescent="0.15">
      <c r="A14" s="131"/>
      <c r="B14" s="145" t="s">
        <v>56</v>
      </c>
      <c r="C14" s="22">
        <v>0</v>
      </c>
      <c r="D14" s="22">
        <v>8601109</v>
      </c>
      <c r="E14" s="22">
        <v>5534719</v>
      </c>
      <c r="F14" s="22">
        <v>5013126</v>
      </c>
      <c r="G14" s="22">
        <v>1958478</v>
      </c>
      <c r="H14" s="22">
        <f>SUBTOTAL(9,D14:G14)</f>
        <v>21107432</v>
      </c>
      <c r="I14" s="23">
        <v>865432</v>
      </c>
      <c r="J14" s="24">
        <f>SUBTOTAL(9,C14:I14)</f>
        <v>21972864</v>
      </c>
      <c r="K14" s="25">
        <v>21239942</v>
      </c>
      <c r="L14" s="25">
        <f t="shared" si="1"/>
        <v>732922</v>
      </c>
      <c r="M14" s="26">
        <f t="shared" si="2"/>
        <v>103.5</v>
      </c>
      <c r="N14" s="7"/>
    </row>
    <row r="15" spans="1:14" x14ac:dyDescent="0.15">
      <c r="A15" s="131"/>
      <c r="B15" s="145" t="s">
        <v>55</v>
      </c>
      <c r="C15" s="22">
        <v>0</v>
      </c>
      <c r="D15" s="22">
        <v>6010771</v>
      </c>
      <c r="E15" s="22">
        <v>3760933</v>
      </c>
      <c r="F15" s="22">
        <v>3270242</v>
      </c>
      <c r="G15" s="22">
        <v>1326809</v>
      </c>
      <c r="H15" s="22">
        <f>SUBTOTAL(9,D15:G15)</f>
        <v>14368755</v>
      </c>
      <c r="I15" s="23">
        <v>358326</v>
      </c>
      <c r="J15" s="24">
        <f>SUBTOTAL(9,C15:I15)</f>
        <v>14727081</v>
      </c>
      <c r="K15" s="25">
        <v>14869359</v>
      </c>
      <c r="L15" s="25">
        <f t="shared" si="1"/>
        <v>-142278</v>
      </c>
      <c r="M15" s="26">
        <f t="shared" si="2"/>
        <v>99</v>
      </c>
      <c r="N15" s="7"/>
    </row>
    <row r="16" spans="1:14" x14ac:dyDescent="0.15">
      <c r="A16" s="131"/>
      <c r="B16" s="146" t="s">
        <v>54</v>
      </c>
      <c r="C16" s="100">
        <v>0</v>
      </c>
      <c r="D16" s="100">
        <v>17821</v>
      </c>
      <c r="E16" s="100">
        <v>9449</v>
      </c>
      <c r="F16" s="100">
        <v>7986</v>
      </c>
      <c r="G16" s="100">
        <v>2636</v>
      </c>
      <c r="H16" s="100">
        <f>SUBTOTAL(9,D16:G16)</f>
        <v>37892</v>
      </c>
      <c r="I16" s="101">
        <v>241</v>
      </c>
      <c r="J16" s="102">
        <f>SUBTOTAL(9,C16:I16)</f>
        <v>38133</v>
      </c>
      <c r="K16" s="103">
        <v>221800</v>
      </c>
      <c r="L16" s="103">
        <f t="shared" si="1"/>
        <v>-183667</v>
      </c>
      <c r="M16" s="104">
        <f t="shared" si="2"/>
        <v>17.2</v>
      </c>
      <c r="N16" s="7"/>
    </row>
    <row r="17" spans="1:14" x14ac:dyDescent="0.15">
      <c r="A17" s="131"/>
      <c r="B17" s="147" t="s">
        <v>98</v>
      </c>
      <c r="C17" s="100">
        <v>0</v>
      </c>
      <c r="D17" s="100">
        <v>0</v>
      </c>
      <c r="E17" s="100">
        <v>0</v>
      </c>
      <c r="F17" s="100">
        <v>0</v>
      </c>
      <c r="G17" s="100">
        <v>0</v>
      </c>
      <c r="H17" s="100">
        <f>SUBTOTAL(9,D17:G17)</f>
        <v>0</v>
      </c>
      <c r="I17" s="101">
        <v>3160332</v>
      </c>
      <c r="J17" s="102">
        <f>SUBTOTAL(9,C17:I17)</f>
        <v>3160332</v>
      </c>
      <c r="K17" s="103">
        <v>3160332</v>
      </c>
      <c r="L17" s="103">
        <f t="shared" si="1"/>
        <v>0</v>
      </c>
      <c r="M17" s="104">
        <f t="shared" si="2"/>
        <v>100</v>
      </c>
      <c r="N17" s="7"/>
    </row>
    <row r="18" spans="1:14" x14ac:dyDescent="0.15">
      <c r="A18" s="131"/>
      <c r="B18" s="148" t="s">
        <v>99</v>
      </c>
      <c r="C18" s="139">
        <f t="shared" ref="C18:K18" si="3">SUM(C13:C17)</f>
        <v>0</v>
      </c>
      <c r="D18" s="139">
        <f t="shared" si="3"/>
        <v>46329065</v>
      </c>
      <c r="E18" s="139">
        <f t="shared" si="3"/>
        <v>28546470</v>
      </c>
      <c r="F18" s="139">
        <f t="shared" si="3"/>
        <v>25479838</v>
      </c>
      <c r="G18" s="139">
        <f t="shared" si="3"/>
        <v>10374940</v>
      </c>
      <c r="H18" s="139">
        <f t="shared" si="3"/>
        <v>110730313</v>
      </c>
      <c r="I18" s="140">
        <f t="shared" si="3"/>
        <v>6170698</v>
      </c>
      <c r="J18" s="141">
        <f t="shared" si="3"/>
        <v>116901011</v>
      </c>
      <c r="K18" s="142">
        <f t="shared" si="3"/>
        <v>117460323</v>
      </c>
      <c r="L18" s="142">
        <f t="shared" si="1"/>
        <v>-559312</v>
      </c>
      <c r="M18" s="143">
        <f t="shared" si="2"/>
        <v>99.5</v>
      </c>
      <c r="N18" s="7"/>
    </row>
    <row r="19" spans="1:14" x14ac:dyDescent="0.15">
      <c r="A19" s="131"/>
      <c r="B19" s="144"/>
      <c r="C19" s="18"/>
      <c r="D19" s="18"/>
      <c r="E19" s="18"/>
      <c r="F19" s="18"/>
      <c r="G19" s="18"/>
      <c r="H19" s="18"/>
      <c r="I19" s="16"/>
      <c r="J19" s="17"/>
      <c r="K19" s="19"/>
      <c r="L19" s="19"/>
      <c r="M19" s="20"/>
      <c r="N19" s="7"/>
    </row>
    <row r="20" spans="1:14" x14ac:dyDescent="0.15">
      <c r="A20" s="131"/>
      <c r="B20" s="145" t="s">
        <v>53</v>
      </c>
      <c r="C20" s="22">
        <v>0</v>
      </c>
      <c r="D20" s="22">
        <v>11404701</v>
      </c>
      <c r="E20" s="22">
        <v>7910001</v>
      </c>
      <c r="F20" s="22">
        <v>4672875</v>
      </c>
      <c r="G20" s="22">
        <v>8261608</v>
      </c>
      <c r="H20" s="22">
        <f>SUBTOTAL(9,D20:G20)</f>
        <v>32249185</v>
      </c>
      <c r="I20" s="23">
        <v>455193</v>
      </c>
      <c r="J20" s="24">
        <f>SUBTOTAL(9,C20:I20)</f>
        <v>32704378</v>
      </c>
      <c r="K20" s="25">
        <v>30182511</v>
      </c>
      <c r="L20" s="25">
        <f>J20-K20</f>
        <v>2521867</v>
      </c>
      <c r="M20" s="26">
        <f>IF(K20=0,0,ROUND(J20/K20%,1))</f>
        <v>108.4</v>
      </c>
      <c r="N20" s="7"/>
    </row>
    <row r="21" spans="1:14" x14ac:dyDescent="0.15">
      <c r="A21" s="131"/>
      <c r="B21" s="138" t="s">
        <v>52</v>
      </c>
      <c r="C21" s="139">
        <f t="shared" ref="C21:K21" si="4">SUM(C20:C20)</f>
        <v>0</v>
      </c>
      <c r="D21" s="139">
        <f t="shared" si="4"/>
        <v>11404701</v>
      </c>
      <c r="E21" s="139">
        <f t="shared" si="4"/>
        <v>7910001</v>
      </c>
      <c r="F21" s="139">
        <f t="shared" si="4"/>
        <v>4672875</v>
      </c>
      <c r="G21" s="139">
        <f t="shared" si="4"/>
        <v>8261608</v>
      </c>
      <c r="H21" s="139">
        <f t="shared" si="4"/>
        <v>32249185</v>
      </c>
      <c r="I21" s="140">
        <f t="shared" si="4"/>
        <v>455193</v>
      </c>
      <c r="J21" s="141">
        <f t="shared" si="4"/>
        <v>32704378</v>
      </c>
      <c r="K21" s="142">
        <f t="shared" si="4"/>
        <v>30182511</v>
      </c>
      <c r="L21" s="142">
        <f>J21-K21</f>
        <v>2521867</v>
      </c>
      <c r="M21" s="143">
        <f>IF(K21=0,0,ROUND(J21/K21%,1))</f>
        <v>108.4</v>
      </c>
      <c r="N21" s="7"/>
    </row>
    <row r="22" spans="1:14" x14ac:dyDescent="0.15">
      <c r="A22" s="131"/>
      <c r="B22" s="144"/>
      <c r="C22" s="18"/>
      <c r="D22" s="18"/>
      <c r="E22" s="18"/>
      <c r="F22" s="18"/>
      <c r="G22" s="18"/>
      <c r="H22" s="18"/>
      <c r="I22" s="16"/>
      <c r="J22" s="17"/>
      <c r="K22" s="19"/>
      <c r="L22" s="19"/>
      <c r="M22" s="20"/>
      <c r="N22" s="7"/>
    </row>
    <row r="23" spans="1:14" x14ac:dyDescent="0.15">
      <c r="A23" s="131"/>
      <c r="B23" s="145" t="s">
        <v>51</v>
      </c>
      <c r="C23" s="22">
        <v>0</v>
      </c>
      <c r="D23" s="22">
        <v>963940</v>
      </c>
      <c r="E23" s="22">
        <v>143555</v>
      </c>
      <c r="F23" s="22">
        <v>138635</v>
      </c>
      <c r="G23" s="22">
        <v>29342</v>
      </c>
      <c r="H23" s="22">
        <f t="shared" ref="H23:H42" si="5">SUBTOTAL(9,D23:G23)</f>
        <v>1275472</v>
      </c>
      <c r="I23" s="23">
        <v>152</v>
      </c>
      <c r="J23" s="24">
        <f t="shared" ref="J23:J42" si="6">SUBTOTAL(9,C23:I23)</f>
        <v>1275624</v>
      </c>
      <c r="K23" s="25">
        <v>624500</v>
      </c>
      <c r="L23" s="25">
        <f t="shared" ref="L23:L43" si="7">J23-K23</f>
        <v>651124</v>
      </c>
      <c r="M23" s="26">
        <f t="shared" ref="M23:M43" si="8">IF(K23=0,0,ROUND(J23/K23%,1))</f>
        <v>204.3</v>
      </c>
      <c r="N23" s="7"/>
    </row>
    <row r="24" spans="1:14" x14ac:dyDescent="0.15">
      <c r="A24" s="131"/>
      <c r="B24" s="145" t="s">
        <v>50</v>
      </c>
      <c r="C24" s="22">
        <v>0</v>
      </c>
      <c r="D24" s="22">
        <v>4874333</v>
      </c>
      <c r="E24" s="22">
        <v>1461070</v>
      </c>
      <c r="F24" s="22">
        <v>509483</v>
      </c>
      <c r="G24" s="22">
        <v>296986</v>
      </c>
      <c r="H24" s="22">
        <f t="shared" si="5"/>
        <v>7141872</v>
      </c>
      <c r="I24" s="23">
        <v>0</v>
      </c>
      <c r="J24" s="24">
        <f t="shared" si="6"/>
        <v>7141872</v>
      </c>
      <c r="K24" s="25">
        <v>7141872</v>
      </c>
      <c r="L24" s="25">
        <f t="shared" si="7"/>
        <v>0</v>
      </c>
      <c r="M24" s="26">
        <f t="shared" si="8"/>
        <v>100</v>
      </c>
      <c r="N24" s="7"/>
    </row>
    <row r="25" spans="1:14" x14ac:dyDescent="0.15">
      <c r="A25" s="131"/>
      <c r="B25" s="145" t="s">
        <v>49</v>
      </c>
      <c r="C25" s="22">
        <v>0</v>
      </c>
      <c r="D25" s="22">
        <v>56267</v>
      </c>
      <c r="E25" s="22">
        <v>33288</v>
      </c>
      <c r="F25" s="22">
        <v>29566</v>
      </c>
      <c r="G25" s="22">
        <v>12040</v>
      </c>
      <c r="H25" s="22">
        <f t="shared" si="5"/>
        <v>131161</v>
      </c>
      <c r="I25" s="23">
        <v>1144</v>
      </c>
      <c r="J25" s="24">
        <f t="shared" si="6"/>
        <v>132305</v>
      </c>
      <c r="K25" s="25">
        <v>123000</v>
      </c>
      <c r="L25" s="25">
        <f t="shared" si="7"/>
        <v>9305</v>
      </c>
      <c r="M25" s="26">
        <f t="shared" si="8"/>
        <v>107.6</v>
      </c>
      <c r="N25" s="7"/>
    </row>
    <row r="26" spans="1:14" x14ac:dyDescent="0.15">
      <c r="A26" s="131"/>
      <c r="B26" s="145" t="s">
        <v>48</v>
      </c>
      <c r="C26" s="22">
        <v>0</v>
      </c>
      <c r="D26" s="100">
        <v>16557</v>
      </c>
      <c r="E26" s="100">
        <v>3443</v>
      </c>
      <c r="F26" s="100">
        <v>0</v>
      </c>
      <c r="G26" s="100">
        <v>0</v>
      </c>
      <c r="H26" s="100">
        <f t="shared" si="5"/>
        <v>20000</v>
      </c>
      <c r="I26" s="101">
        <v>0</v>
      </c>
      <c r="J26" s="102">
        <f t="shared" si="6"/>
        <v>20000</v>
      </c>
      <c r="K26" s="25">
        <v>20000</v>
      </c>
      <c r="L26" s="25">
        <f t="shared" si="7"/>
        <v>0</v>
      </c>
      <c r="M26" s="26">
        <f t="shared" si="8"/>
        <v>100</v>
      </c>
      <c r="N26" s="7"/>
    </row>
    <row r="27" spans="1:14" x14ac:dyDescent="0.15">
      <c r="A27" s="149"/>
      <c r="B27" s="150" t="s">
        <v>100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f t="shared" si="5"/>
        <v>0</v>
      </c>
      <c r="I27" s="23">
        <v>237950</v>
      </c>
      <c r="J27" s="24">
        <f t="shared" si="6"/>
        <v>237950</v>
      </c>
      <c r="K27" s="25">
        <v>250000</v>
      </c>
      <c r="L27" s="25">
        <f t="shared" si="7"/>
        <v>-12050</v>
      </c>
      <c r="M27" s="26">
        <f t="shared" si="8"/>
        <v>95.2</v>
      </c>
      <c r="N27" s="7"/>
    </row>
    <row r="28" spans="1:14" x14ac:dyDescent="0.15">
      <c r="A28" s="131"/>
      <c r="B28" s="145" t="s">
        <v>47</v>
      </c>
      <c r="C28" s="22">
        <v>0</v>
      </c>
      <c r="D28" s="22">
        <v>616946</v>
      </c>
      <c r="E28" s="22">
        <v>156891</v>
      </c>
      <c r="F28" s="22">
        <v>26903</v>
      </c>
      <c r="G28" s="22">
        <v>24596</v>
      </c>
      <c r="H28" s="22">
        <f t="shared" si="5"/>
        <v>825336</v>
      </c>
      <c r="I28" s="23">
        <v>0</v>
      </c>
      <c r="J28" s="24">
        <f t="shared" si="6"/>
        <v>825336</v>
      </c>
      <c r="K28" s="25">
        <v>880909</v>
      </c>
      <c r="L28" s="25">
        <f t="shared" si="7"/>
        <v>-55573</v>
      </c>
      <c r="M28" s="26">
        <f t="shared" si="8"/>
        <v>93.7</v>
      </c>
      <c r="N28" s="7"/>
    </row>
    <row r="29" spans="1:14" x14ac:dyDescent="0.15">
      <c r="A29" s="131"/>
      <c r="B29" s="145" t="s">
        <v>46</v>
      </c>
      <c r="C29" s="22">
        <v>0</v>
      </c>
      <c r="D29" s="22">
        <v>1471302</v>
      </c>
      <c r="E29" s="22">
        <v>436293</v>
      </c>
      <c r="F29" s="22">
        <v>204213</v>
      </c>
      <c r="G29" s="22">
        <v>404593</v>
      </c>
      <c r="H29" s="22">
        <f t="shared" si="5"/>
        <v>2516401</v>
      </c>
      <c r="I29" s="23">
        <v>5356</v>
      </c>
      <c r="J29" s="24">
        <f t="shared" si="6"/>
        <v>2521757</v>
      </c>
      <c r="K29" s="25">
        <v>2633700</v>
      </c>
      <c r="L29" s="25">
        <f t="shared" si="7"/>
        <v>-111943</v>
      </c>
      <c r="M29" s="26">
        <f t="shared" si="8"/>
        <v>95.7</v>
      </c>
      <c r="N29" s="7"/>
    </row>
    <row r="30" spans="1:14" x14ac:dyDescent="0.15">
      <c r="A30" s="131"/>
      <c r="B30" s="145" t="s">
        <v>45</v>
      </c>
      <c r="C30" s="22">
        <v>0</v>
      </c>
      <c r="D30" s="22">
        <v>270097</v>
      </c>
      <c r="E30" s="22">
        <v>113886</v>
      </c>
      <c r="F30" s="22">
        <v>62639</v>
      </c>
      <c r="G30" s="22">
        <v>77767</v>
      </c>
      <c r="H30" s="22">
        <f t="shared" si="5"/>
        <v>524389</v>
      </c>
      <c r="I30" s="23">
        <v>157</v>
      </c>
      <c r="J30" s="24">
        <f t="shared" si="6"/>
        <v>524546</v>
      </c>
      <c r="K30" s="25">
        <v>528950</v>
      </c>
      <c r="L30" s="25">
        <f t="shared" si="7"/>
        <v>-4404</v>
      </c>
      <c r="M30" s="26">
        <f t="shared" si="8"/>
        <v>99.2</v>
      </c>
      <c r="N30" s="7"/>
    </row>
    <row r="31" spans="1:14" x14ac:dyDescent="0.15">
      <c r="A31" s="131"/>
      <c r="B31" s="145" t="s">
        <v>44</v>
      </c>
      <c r="C31" s="22">
        <v>0</v>
      </c>
      <c r="D31" s="22">
        <v>1080</v>
      </c>
      <c r="E31" s="22">
        <v>370</v>
      </c>
      <c r="F31" s="22">
        <v>106</v>
      </c>
      <c r="G31" s="22">
        <v>24</v>
      </c>
      <c r="H31" s="22">
        <f t="shared" si="5"/>
        <v>1580</v>
      </c>
      <c r="I31" s="23">
        <v>0</v>
      </c>
      <c r="J31" s="24">
        <f t="shared" si="6"/>
        <v>1580</v>
      </c>
      <c r="K31" s="25">
        <v>139000</v>
      </c>
      <c r="L31" s="25">
        <f t="shared" si="7"/>
        <v>-137420</v>
      </c>
      <c r="M31" s="26">
        <f t="shared" si="8"/>
        <v>1.1000000000000001</v>
      </c>
      <c r="N31" s="7"/>
    </row>
    <row r="32" spans="1:14" x14ac:dyDescent="0.15">
      <c r="A32" s="131"/>
      <c r="B32" s="145" t="s">
        <v>43</v>
      </c>
      <c r="C32" s="22">
        <v>0</v>
      </c>
      <c r="D32" s="22">
        <v>471213</v>
      </c>
      <c r="E32" s="22">
        <v>133797</v>
      </c>
      <c r="F32" s="22">
        <v>41185</v>
      </c>
      <c r="G32" s="22">
        <v>24272</v>
      </c>
      <c r="H32" s="22">
        <f t="shared" si="5"/>
        <v>670467</v>
      </c>
      <c r="I32" s="23">
        <v>0</v>
      </c>
      <c r="J32" s="24">
        <f t="shared" si="6"/>
        <v>670467</v>
      </c>
      <c r="K32" s="25">
        <v>463528</v>
      </c>
      <c r="L32" s="25">
        <f t="shared" si="7"/>
        <v>206939</v>
      </c>
      <c r="M32" s="26">
        <f t="shared" si="8"/>
        <v>144.6</v>
      </c>
      <c r="N32" s="7"/>
    </row>
    <row r="33" spans="1:14" x14ac:dyDescent="0.15">
      <c r="A33" s="131"/>
      <c r="B33" s="145" t="s">
        <v>42</v>
      </c>
      <c r="C33" s="22">
        <v>0</v>
      </c>
      <c r="D33" s="100">
        <v>51940</v>
      </c>
      <c r="E33" s="100">
        <v>36823</v>
      </c>
      <c r="F33" s="100">
        <v>40150</v>
      </c>
      <c r="G33" s="100">
        <v>12132</v>
      </c>
      <c r="H33" s="100">
        <f t="shared" si="5"/>
        <v>141045</v>
      </c>
      <c r="I33" s="101">
        <v>4569</v>
      </c>
      <c r="J33" s="102">
        <f t="shared" si="6"/>
        <v>145614</v>
      </c>
      <c r="K33" s="25">
        <v>495840</v>
      </c>
      <c r="L33" s="25">
        <f t="shared" si="7"/>
        <v>-350226</v>
      </c>
      <c r="M33" s="26">
        <f t="shared" si="8"/>
        <v>29.4</v>
      </c>
      <c r="N33" s="7"/>
    </row>
    <row r="34" spans="1:14" x14ac:dyDescent="0.15">
      <c r="A34" s="131"/>
      <c r="B34" s="145" t="s">
        <v>41</v>
      </c>
      <c r="C34" s="22">
        <v>0</v>
      </c>
      <c r="D34" s="22">
        <v>573</v>
      </c>
      <c r="E34" s="22">
        <v>598</v>
      </c>
      <c r="F34" s="22">
        <v>1070</v>
      </c>
      <c r="G34" s="22">
        <v>20</v>
      </c>
      <c r="H34" s="22">
        <f t="shared" si="5"/>
        <v>2261</v>
      </c>
      <c r="I34" s="23">
        <v>112500</v>
      </c>
      <c r="J34" s="24">
        <f t="shared" si="6"/>
        <v>114761</v>
      </c>
      <c r="K34" s="25">
        <v>83000</v>
      </c>
      <c r="L34" s="25">
        <f t="shared" si="7"/>
        <v>31761</v>
      </c>
      <c r="M34" s="26">
        <f t="shared" si="8"/>
        <v>138.30000000000001</v>
      </c>
      <c r="N34" s="7"/>
    </row>
    <row r="35" spans="1:14" x14ac:dyDescent="0.15">
      <c r="A35" s="131"/>
      <c r="B35" s="145" t="s">
        <v>40</v>
      </c>
      <c r="C35" s="22">
        <v>0</v>
      </c>
      <c r="D35" s="22">
        <v>4000</v>
      </c>
      <c r="E35" s="22">
        <v>0</v>
      </c>
      <c r="F35" s="22">
        <v>0</v>
      </c>
      <c r="G35" s="22">
        <v>0</v>
      </c>
      <c r="H35" s="22">
        <f t="shared" si="5"/>
        <v>4000</v>
      </c>
      <c r="I35" s="23">
        <v>0</v>
      </c>
      <c r="J35" s="24">
        <f t="shared" si="6"/>
        <v>4000</v>
      </c>
      <c r="K35" s="25">
        <v>0</v>
      </c>
      <c r="L35" s="25">
        <f t="shared" si="7"/>
        <v>4000</v>
      </c>
      <c r="M35" s="26">
        <f t="shared" si="8"/>
        <v>0</v>
      </c>
      <c r="N35" s="7"/>
    </row>
    <row r="36" spans="1:14" x14ac:dyDescent="0.15">
      <c r="A36" s="131"/>
      <c r="B36" s="145" t="s">
        <v>39</v>
      </c>
      <c r="C36" s="22">
        <v>0</v>
      </c>
      <c r="D36" s="100">
        <v>0</v>
      </c>
      <c r="E36" s="100">
        <v>0</v>
      </c>
      <c r="F36" s="100">
        <v>0</v>
      </c>
      <c r="G36" s="100">
        <v>0</v>
      </c>
      <c r="H36" s="100">
        <f t="shared" si="5"/>
        <v>0</v>
      </c>
      <c r="I36" s="101">
        <v>0</v>
      </c>
      <c r="J36" s="102">
        <f t="shared" si="6"/>
        <v>0</v>
      </c>
      <c r="K36" s="25">
        <v>0</v>
      </c>
      <c r="L36" s="25">
        <f t="shared" si="7"/>
        <v>0</v>
      </c>
      <c r="M36" s="26">
        <f t="shared" si="8"/>
        <v>0</v>
      </c>
      <c r="N36" s="7"/>
    </row>
    <row r="37" spans="1:14" x14ac:dyDescent="0.15">
      <c r="A37" s="131"/>
      <c r="B37" s="145" t="s">
        <v>38</v>
      </c>
      <c r="C37" s="22">
        <v>0</v>
      </c>
      <c r="D37" s="22">
        <v>1312791</v>
      </c>
      <c r="E37" s="22">
        <v>140378</v>
      </c>
      <c r="F37" s="22">
        <v>0</v>
      </c>
      <c r="G37" s="22">
        <v>0</v>
      </c>
      <c r="H37" s="22">
        <f t="shared" si="5"/>
        <v>1453169</v>
      </c>
      <c r="I37" s="23">
        <v>0</v>
      </c>
      <c r="J37" s="24">
        <f t="shared" si="6"/>
        <v>1453169</v>
      </c>
      <c r="K37" s="25">
        <v>3112000</v>
      </c>
      <c r="L37" s="25">
        <f t="shared" si="7"/>
        <v>-1658831</v>
      </c>
      <c r="M37" s="26">
        <f t="shared" si="8"/>
        <v>46.7</v>
      </c>
      <c r="N37" s="7"/>
    </row>
    <row r="38" spans="1:14" x14ac:dyDescent="0.15">
      <c r="A38" s="131"/>
      <c r="B38" s="145" t="s">
        <v>37</v>
      </c>
      <c r="C38" s="22">
        <v>0</v>
      </c>
      <c r="D38" s="22">
        <v>231970</v>
      </c>
      <c r="E38" s="22">
        <v>52851</v>
      </c>
      <c r="F38" s="22">
        <v>3394</v>
      </c>
      <c r="G38" s="22">
        <v>785</v>
      </c>
      <c r="H38" s="22">
        <f t="shared" si="5"/>
        <v>289000</v>
      </c>
      <c r="I38" s="23">
        <v>0</v>
      </c>
      <c r="J38" s="24">
        <f t="shared" si="6"/>
        <v>289000</v>
      </c>
      <c r="K38" s="25">
        <v>292000</v>
      </c>
      <c r="L38" s="25">
        <f t="shared" si="7"/>
        <v>-3000</v>
      </c>
      <c r="M38" s="26">
        <f t="shared" si="8"/>
        <v>99</v>
      </c>
      <c r="N38" s="7"/>
    </row>
    <row r="39" spans="1:14" x14ac:dyDescent="0.15">
      <c r="A39" s="131"/>
      <c r="B39" s="146" t="s">
        <v>36</v>
      </c>
      <c r="C39" s="22">
        <v>0</v>
      </c>
      <c r="D39" s="100">
        <v>43526</v>
      </c>
      <c r="E39" s="100">
        <v>87988</v>
      </c>
      <c r="F39" s="100">
        <v>22189</v>
      </c>
      <c r="G39" s="100">
        <v>116565</v>
      </c>
      <c r="H39" s="100">
        <f t="shared" si="5"/>
        <v>270268</v>
      </c>
      <c r="I39" s="101">
        <v>246</v>
      </c>
      <c r="J39" s="102">
        <f t="shared" si="6"/>
        <v>270514</v>
      </c>
      <c r="K39" s="103">
        <v>232000</v>
      </c>
      <c r="L39" s="103">
        <f t="shared" si="7"/>
        <v>38514</v>
      </c>
      <c r="M39" s="104">
        <f t="shared" si="8"/>
        <v>116.6</v>
      </c>
      <c r="N39" s="7"/>
    </row>
    <row r="40" spans="1:14" x14ac:dyDescent="0.15">
      <c r="A40" s="149"/>
      <c r="B40" s="147" t="s">
        <v>101</v>
      </c>
      <c r="C40" s="22">
        <v>0</v>
      </c>
      <c r="D40" s="100">
        <v>72852</v>
      </c>
      <c r="E40" s="100">
        <v>15148</v>
      </c>
      <c r="F40" s="100">
        <v>0</v>
      </c>
      <c r="G40" s="100">
        <v>0</v>
      </c>
      <c r="H40" s="100">
        <f t="shared" si="5"/>
        <v>88000</v>
      </c>
      <c r="I40" s="101">
        <v>0</v>
      </c>
      <c r="J40" s="102">
        <f t="shared" si="6"/>
        <v>88000</v>
      </c>
      <c r="K40" s="103">
        <v>105000</v>
      </c>
      <c r="L40" s="103">
        <f t="shared" si="7"/>
        <v>-17000</v>
      </c>
      <c r="M40" s="104">
        <f t="shared" si="8"/>
        <v>83.8</v>
      </c>
      <c r="N40" s="7"/>
    </row>
    <row r="41" spans="1:14" x14ac:dyDescent="0.15">
      <c r="A41" s="131"/>
      <c r="B41" s="146" t="s">
        <v>35</v>
      </c>
      <c r="C41" s="22">
        <v>0</v>
      </c>
      <c r="D41" s="100">
        <v>41086</v>
      </c>
      <c r="E41" s="100">
        <v>25445</v>
      </c>
      <c r="F41" s="100">
        <v>22596</v>
      </c>
      <c r="G41" s="100">
        <v>9199</v>
      </c>
      <c r="H41" s="100">
        <f t="shared" si="5"/>
        <v>98326</v>
      </c>
      <c r="I41" s="101">
        <v>874</v>
      </c>
      <c r="J41" s="102">
        <f t="shared" si="6"/>
        <v>99200</v>
      </c>
      <c r="K41" s="103">
        <v>99200</v>
      </c>
      <c r="L41" s="103">
        <f t="shared" si="7"/>
        <v>0</v>
      </c>
      <c r="M41" s="104">
        <f t="shared" si="8"/>
        <v>100</v>
      </c>
      <c r="N41" s="7"/>
    </row>
    <row r="42" spans="1:14" x14ac:dyDescent="0.15">
      <c r="A42" s="131"/>
      <c r="B42" s="146" t="s">
        <v>34</v>
      </c>
      <c r="C42" s="22">
        <v>0</v>
      </c>
      <c r="D42" s="100">
        <v>398213</v>
      </c>
      <c r="E42" s="100">
        <v>41113</v>
      </c>
      <c r="F42" s="100">
        <v>10164</v>
      </c>
      <c r="G42" s="100">
        <v>6436</v>
      </c>
      <c r="H42" s="100">
        <f t="shared" si="5"/>
        <v>455926</v>
      </c>
      <c r="I42" s="101">
        <v>0</v>
      </c>
      <c r="J42" s="102">
        <f t="shared" si="6"/>
        <v>455926</v>
      </c>
      <c r="K42" s="103">
        <v>166831</v>
      </c>
      <c r="L42" s="103">
        <f t="shared" si="7"/>
        <v>289095</v>
      </c>
      <c r="M42" s="104">
        <f t="shared" si="8"/>
        <v>273.3</v>
      </c>
      <c r="N42" s="7"/>
    </row>
    <row r="43" spans="1:14" x14ac:dyDescent="0.15">
      <c r="A43" s="131"/>
      <c r="B43" s="138" t="s">
        <v>33</v>
      </c>
      <c r="C43" s="139">
        <f t="shared" ref="C43:K43" si="9">SUM(C23:C42)</f>
        <v>0</v>
      </c>
      <c r="D43" s="139">
        <f t="shared" si="9"/>
        <v>10898686</v>
      </c>
      <c r="E43" s="139">
        <f t="shared" si="9"/>
        <v>2882937</v>
      </c>
      <c r="F43" s="139">
        <f t="shared" si="9"/>
        <v>1112293</v>
      </c>
      <c r="G43" s="139">
        <f t="shared" si="9"/>
        <v>1014757</v>
      </c>
      <c r="H43" s="139">
        <f t="shared" si="9"/>
        <v>15908673</v>
      </c>
      <c r="I43" s="140">
        <f t="shared" si="9"/>
        <v>362948</v>
      </c>
      <c r="J43" s="141">
        <f t="shared" si="9"/>
        <v>16271621</v>
      </c>
      <c r="K43" s="142">
        <f t="shared" si="9"/>
        <v>17391330</v>
      </c>
      <c r="L43" s="142">
        <f t="shared" si="7"/>
        <v>-1119709</v>
      </c>
      <c r="M43" s="143">
        <f t="shared" si="8"/>
        <v>93.6</v>
      </c>
      <c r="N43" s="7"/>
    </row>
    <row r="44" spans="1:14" ht="14.25" thickBot="1" x14ac:dyDescent="0.2">
      <c r="A44" s="131"/>
      <c r="B44" s="151"/>
      <c r="C44" s="34"/>
      <c r="D44" s="34"/>
      <c r="E44" s="34"/>
      <c r="F44" s="34"/>
      <c r="G44" s="34"/>
      <c r="H44" s="34"/>
      <c r="I44" s="35"/>
      <c r="J44" s="36"/>
      <c r="K44" s="37"/>
      <c r="L44" s="37"/>
      <c r="M44" s="38"/>
      <c r="N44" s="7"/>
    </row>
    <row r="45" spans="1:14" ht="15" thickTop="1" thickBot="1" x14ac:dyDescent="0.2">
      <c r="A45" s="131"/>
      <c r="B45" s="152" t="s">
        <v>4</v>
      </c>
      <c r="C45" s="153">
        <f t="shared" ref="C45:K45" si="10">C11+C18+C21+C43</f>
        <v>0</v>
      </c>
      <c r="D45" s="153">
        <f t="shared" si="10"/>
        <v>68632452</v>
      </c>
      <c r="E45" s="153">
        <f t="shared" si="10"/>
        <v>40416744</v>
      </c>
      <c r="F45" s="153">
        <f t="shared" si="10"/>
        <v>31265006</v>
      </c>
      <c r="G45" s="153">
        <f t="shared" si="10"/>
        <v>19781505</v>
      </c>
      <c r="H45" s="153">
        <f t="shared" si="10"/>
        <v>160095707</v>
      </c>
      <c r="I45" s="154">
        <f t="shared" si="10"/>
        <v>6988839</v>
      </c>
      <c r="J45" s="155">
        <f t="shared" si="10"/>
        <v>167084546</v>
      </c>
      <c r="K45" s="156">
        <f t="shared" si="10"/>
        <v>165164364</v>
      </c>
      <c r="L45" s="156">
        <f>J45-K45</f>
        <v>1920182</v>
      </c>
      <c r="M45" s="157">
        <f>IF(K45=0,0,ROUND(J45/K45%,1))</f>
        <v>101.2</v>
      </c>
    </row>
    <row r="46" spans="1:14" x14ac:dyDescent="0.15">
      <c r="C46" s="8"/>
      <c r="D46" s="8"/>
      <c r="E46" s="8"/>
      <c r="F46" s="8"/>
      <c r="G46" s="8"/>
      <c r="H46" s="8"/>
      <c r="I46" s="8"/>
      <c r="J46" s="8"/>
    </row>
    <row r="47" spans="1:14" x14ac:dyDescent="0.15">
      <c r="C47" s="8"/>
      <c r="D47" s="8"/>
      <c r="E47" s="8"/>
      <c r="F47" s="8"/>
      <c r="G47" s="8"/>
      <c r="H47" s="8"/>
      <c r="I47" s="8"/>
      <c r="J47" s="8"/>
    </row>
    <row r="48" spans="1:14" x14ac:dyDescent="0.15">
      <c r="C48" s="8"/>
      <c r="D48" s="8"/>
      <c r="E48" s="8"/>
      <c r="F48" s="8"/>
      <c r="G48" s="8"/>
      <c r="H48" s="8"/>
      <c r="I48" s="8"/>
      <c r="J48" s="8"/>
    </row>
    <row r="49" spans="3:10" x14ac:dyDescent="0.15">
      <c r="C49" s="8"/>
      <c r="D49" s="8"/>
      <c r="E49" s="8"/>
      <c r="F49" s="8"/>
      <c r="G49" s="8"/>
      <c r="H49" s="8"/>
      <c r="I49" s="8"/>
      <c r="J49" s="8"/>
    </row>
  </sheetData>
  <mergeCells count="9">
    <mergeCell ref="B7:B9"/>
    <mergeCell ref="C7:J7"/>
    <mergeCell ref="K7:K9"/>
    <mergeCell ref="L7:L9"/>
    <mergeCell ref="M7:M9"/>
    <mergeCell ref="C8:C9"/>
    <mergeCell ref="D8:H8"/>
    <mergeCell ref="I8:I9"/>
    <mergeCell ref="J8:J9"/>
  </mergeCells>
  <phoneticPr fontId="1"/>
  <pageMargins left="0.47244094488188981" right="0.31496062992125984" top="0.78740157480314965" bottom="0.59055118110236227" header="0.31496062992125984" footer="0.31496062992125984"/>
  <pageSetup paperSize="9" scale="6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8">
    <pageSetUpPr fitToPage="1"/>
  </sheetPr>
  <dimension ref="A1:M73"/>
  <sheetViews>
    <sheetView showGridLines="0" zoomScale="75" zoomScaleNormal="75" workbookViewId="0"/>
  </sheetViews>
  <sheetFormatPr defaultColWidth="9" defaultRowHeight="13.5" x14ac:dyDescent="0.15"/>
  <cols>
    <col min="1" max="1" width="2.75" style="4" customWidth="1"/>
    <col min="2" max="2" width="21.125" style="7" customWidth="1"/>
    <col min="3" max="3" width="11.75" style="8" bestFit="1" customWidth="1"/>
    <col min="4" max="9" width="11.375" style="8" customWidth="1"/>
    <col min="10" max="11" width="11.75" style="8" customWidth="1"/>
    <col min="12" max="12" width="11.5" style="8" customWidth="1"/>
    <col min="13" max="13" width="7.5" style="10" customWidth="1"/>
    <col min="14" max="235" width="9" style="7" customWidth="1"/>
    <col min="236" max="236" width="5" style="7" bestFit="1" customWidth="1"/>
    <col min="237" max="237" width="2.75" style="7" customWidth="1"/>
    <col min="238" max="238" width="21.125" style="7" customWidth="1"/>
    <col min="239" max="245" width="11.375" style="7" customWidth="1"/>
    <col min="246" max="247" width="11.75" style="7" customWidth="1"/>
    <col min="248" max="248" width="11.5" style="7" customWidth="1"/>
    <col min="249" max="249" width="7.5" style="7" customWidth="1"/>
    <col min="250" max="250" width="3.625" style="7" customWidth="1"/>
    <col min="251" max="251" width="5.75" style="7" bestFit="1" customWidth="1"/>
    <col min="252" max="16384" width="9" style="7"/>
  </cols>
  <sheetData>
    <row r="1" spans="1:13" s="4" customFormat="1" x14ac:dyDescent="0.15">
      <c r="A1" s="1"/>
      <c r="B1" s="1" t="s">
        <v>102</v>
      </c>
      <c r="C1" s="2"/>
      <c r="D1" s="2"/>
      <c r="E1" s="2"/>
      <c r="F1" s="2"/>
      <c r="G1" s="2"/>
      <c r="H1" s="2"/>
      <c r="I1" s="2"/>
      <c r="J1" s="2"/>
      <c r="K1" s="2"/>
      <c r="L1" s="2"/>
      <c r="M1" s="3" t="s">
        <v>104</v>
      </c>
    </row>
    <row r="2" spans="1:13" s="4" customFormat="1" x14ac:dyDescent="0.15">
      <c r="B2" s="1" t="s">
        <v>108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3" s="4" customFormat="1" x14ac:dyDescent="0.15">
      <c r="C3" s="2"/>
      <c r="D3" s="2"/>
      <c r="E3" s="2"/>
      <c r="F3" s="2"/>
      <c r="G3" s="2"/>
      <c r="H3" s="2"/>
      <c r="I3" s="2"/>
      <c r="J3" s="2"/>
      <c r="K3" s="2"/>
      <c r="L3" s="5"/>
      <c r="M3" s="6" t="s">
        <v>259</v>
      </c>
    </row>
    <row r="4" spans="1:13" s="4" customFormat="1" x14ac:dyDescent="0.15">
      <c r="C4" s="2"/>
      <c r="D4" s="2"/>
      <c r="E4" s="2"/>
      <c r="F4" s="2"/>
      <c r="G4" s="2"/>
      <c r="H4" s="2"/>
      <c r="I4" s="2"/>
      <c r="J4" s="2"/>
      <c r="K4" s="2"/>
      <c r="L4" s="2"/>
      <c r="M4" s="3" t="s">
        <v>105</v>
      </c>
    </row>
    <row r="5" spans="1:13" x14ac:dyDescent="0.15">
      <c r="J5" s="9"/>
    </row>
    <row r="6" spans="1:13" ht="14.25" thickBot="1" x14ac:dyDescent="0.2">
      <c r="C6" s="11"/>
      <c r="D6" s="11"/>
      <c r="E6" s="11"/>
      <c r="F6" s="11"/>
      <c r="G6" s="11"/>
      <c r="H6" s="11"/>
      <c r="I6" s="11"/>
      <c r="J6" s="11"/>
    </row>
    <row r="7" spans="1:13" ht="14.25" thickBot="1" x14ac:dyDescent="0.2">
      <c r="B7" s="382" t="s">
        <v>62</v>
      </c>
      <c r="C7" s="385" t="s">
        <v>63</v>
      </c>
      <c r="D7" s="386"/>
      <c r="E7" s="386"/>
      <c r="F7" s="386"/>
      <c r="G7" s="386"/>
      <c r="H7" s="386"/>
      <c r="I7" s="386"/>
      <c r="J7" s="387"/>
      <c r="K7" s="388" t="s">
        <v>64</v>
      </c>
      <c r="L7" s="391" t="s">
        <v>65</v>
      </c>
      <c r="M7" s="394" t="s">
        <v>66</v>
      </c>
    </row>
    <row r="8" spans="1:13" ht="21" customHeight="1" x14ac:dyDescent="0.15">
      <c r="B8" s="383"/>
      <c r="C8" s="397" t="s">
        <v>67</v>
      </c>
      <c r="D8" s="399" t="s">
        <v>68</v>
      </c>
      <c r="E8" s="400"/>
      <c r="F8" s="400"/>
      <c r="G8" s="400"/>
      <c r="H8" s="401"/>
      <c r="I8" s="402" t="s">
        <v>0</v>
      </c>
      <c r="J8" s="404" t="s">
        <v>69</v>
      </c>
      <c r="K8" s="389"/>
      <c r="L8" s="392"/>
      <c r="M8" s="395"/>
    </row>
    <row r="9" spans="1:13" s="14" customFormat="1" ht="21" customHeight="1" thickBot="1" x14ac:dyDescent="0.2">
      <c r="A9" s="4"/>
      <c r="B9" s="384"/>
      <c r="C9" s="398"/>
      <c r="D9" s="12" t="s">
        <v>70</v>
      </c>
      <c r="E9" s="12" t="s">
        <v>71</v>
      </c>
      <c r="F9" s="12" t="s">
        <v>72</v>
      </c>
      <c r="G9" s="12" t="s">
        <v>73</v>
      </c>
      <c r="H9" s="13" t="s">
        <v>74</v>
      </c>
      <c r="I9" s="403"/>
      <c r="J9" s="405"/>
      <c r="K9" s="390"/>
      <c r="L9" s="393"/>
      <c r="M9" s="396"/>
    </row>
    <row r="10" spans="1:13" x14ac:dyDescent="0.15">
      <c r="B10" s="15" t="s">
        <v>1</v>
      </c>
      <c r="C10" s="18">
        <v>0</v>
      </c>
      <c r="D10" s="18">
        <v>335998300</v>
      </c>
      <c r="E10" s="18">
        <v>183729722</v>
      </c>
      <c r="F10" s="18">
        <v>154248793</v>
      </c>
      <c r="G10" s="18">
        <v>81717924</v>
      </c>
      <c r="H10" s="18">
        <f>SUBTOTAL(9,D10:G10)</f>
        <v>755694739</v>
      </c>
      <c r="I10" s="16">
        <v>0</v>
      </c>
      <c r="J10" s="17">
        <f>SUBTOTAL(9,C10:I10)</f>
        <v>755694739</v>
      </c>
      <c r="K10" s="18">
        <v>764420130</v>
      </c>
      <c r="L10" s="19">
        <f>J10-K10</f>
        <v>-8725391</v>
      </c>
      <c r="M10" s="20">
        <f>IF(K10=0,0,ROUND(J10/K10%,1))</f>
        <v>98.9</v>
      </c>
    </row>
    <row r="11" spans="1:13" x14ac:dyDescent="0.15">
      <c r="B11" s="21" t="s">
        <v>75</v>
      </c>
      <c r="C11" s="22">
        <v>280000</v>
      </c>
      <c r="D11" s="22">
        <v>0</v>
      </c>
      <c r="E11" s="22">
        <v>0</v>
      </c>
      <c r="F11" s="22">
        <v>0</v>
      </c>
      <c r="G11" s="22">
        <v>0</v>
      </c>
      <c r="H11" s="22">
        <f>SUBTOTAL(9,D11:G11)</f>
        <v>0</v>
      </c>
      <c r="I11" s="23">
        <v>0</v>
      </c>
      <c r="J11" s="24">
        <f>SUBTOTAL(9,C11:I11)</f>
        <v>280000</v>
      </c>
      <c r="K11" s="22">
        <v>280000</v>
      </c>
      <c r="L11" s="25">
        <f>J11-K11</f>
        <v>0</v>
      </c>
      <c r="M11" s="26">
        <f>IF(K11=0,0,ROUND(J11/K11%,1))</f>
        <v>100</v>
      </c>
    </row>
    <row r="12" spans="1:13" x14ac:dyDescent="0.15">
      <c r="B12" s="21" t="s">
        <v>76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f>SUBTOTAL(9,D12:G12)</f>
        <v>0</v>
      </c>
      <c r="I12" s="23">
        <v>0</v>
      </c>
      <c r="J12" s="24">
        <f>SUBTOTAL(9,C12:I12)</f>
        <v>0</v>
      </c>
      <c r="K12" s="22">
        <v>0</v>
      </c>
      <c r="L12" s="25">
        <f>J12-K12</f>
        <v>0</v>
      </c>
      <c r="M12" s="26">
        <f>IF(K12=0,0,ROUND(J12/K12%,1))</f>
        <v>0</v>
      </c>
    </row>
    <row r="13" spans="1:13" x14ac:dyDescent="0.15">
      <c r="B13" s="27" t="s">
        <v>2</v>
      </c>
      <c r="C13" s="28">
        <f t="shared" ref="C13:K13" si="0">SUM(C10:C12)</f>
        <v>280000</v>
      </c>
      <c r="D13" s="28">
        <f t="shared" si="0"/>
        <v>335998300</v>
      </c>
      <c r="E13" s="28">
        <f t="shared" si="0"/>
        <v>183729722</v>
      </c>
      <c r="F13" s="28">
        <f t="shared" si="0"/>
        <v>154248793</v>
      </c>
      <c r="G13" s="28">
        <f t="shared" si="0"/>
        <v>81717924</v>
      </c>
      <c r="H13" s="28">
        <f t="shared" si="0"/>
        <v>755694739</v>
      </c>
      <c r="I13" s="29">
        <f t="shared" si="0"/>
        <v>0</v>
      </c>
      <c r="J13" s="30">
        <f t="shared" si="0"/>
        <v>755974739</v>
      </c>
      <c r="K13" s="28">
        <f t="shared" si="0"/>
        <v>764700130</v>
      </c>
      <c r="L13" s="31">
        <f>J13-K13</f>
        <v>-8725391</v>
      </c>
      <c r="M13" s="32">
        <f>IF(K13=0,0,ROUND(J13/K13%,1))</f>
        <v>98.9</v>
      </c>
    </row>
    <row r="14" spans="1:13" x14ac:dyDescent="0.15">
      <c r="B14" s="33"/>
      <c r="C14" s="34"/>
      <c r="D14" s="34"/>
      <c r="E14" s="34"/>
      <c r="F14" s="34"/>
      <c r="G14" s="34"/>
      <c r="H14" s="34"/>
      <c r="I14" s="35"/>
      <c r="J14" s="36"/>
      <c r="K14" s="34"/>
      <c r="L14" s="37"/>
      <c r="M14" s="38"/>
    </row>
    <row r="15" spans="1:13" x14ac:dyDescent="0.15">
      <c r="B15" s="39" t="s">
        <v>77</v>
      </c>
      <c r="C15" s="40">
        <v>0</v>
      </c>
      <c r="D15" s="40">
        <v>0</v>
      </c>
      <c r="E15" s="40">
        <v>0</v>
      </c>
      <c r="F15" s="40">
        <v>0</v>
      </c>
      <c r="G15" s="40">
        <v>66352</v>
      </c>
      <c r="H15" s="40">
        <f t="shared" ref="H15:H22" si="1">SUBTOTAL(9,D15:G15)</f>
        <v>66352</v>
      </c>
      <c r="I15" s="41">
        <v>0</v>
      </c>
      <c r="J15" s="42">
        <f t="shared" ref="J15:J22" si="2">SUBTOTAL(9,C15:I15)</f>
        <v>66352</v>
      </c>
      <c r="K15" s="40">
        <v>66352</v>
      </c>
      <c r="L15" s="43">
        <f t="shared" ref="L15:L26" si="3">J15-K15</f>
        <v>0</v>
      </c>
      <c r="M15" s="44">
        <f t="shared" ref="M15:M26" si="4">IF(K15=0,0,ROUND(J15/K15%,1))</f>
        <v>100</v>
      </c>
    </row>
    <row r="16" spans="1:13" x14ac:dyDescent="0.15">
      <c r="B16" s="39" t="s">
        <v>78</v>
      </c>
      <c r="C16" s="40">
        <v>0</v>
      </c>
      <c r="D16" s="40">
        <v>14168418</v>
      </c>
      <c r="E16" s="40">
        <v>2173121</v>
      </c>
      <c r="F16" s="40">
        <v>2158203</v>
      </c>
      <c r="G16" s="40">
        <v>1131223</v>
      </c>
      <c r="H16" s="40">
        <f t="shared" si="1"/>
        <v>19630965</v>
      </c>
      <c r="I16" s="41">
        <v>691100</v>
      </c>
      <c r="J16" s="42">
        <f t="shared" si="2"/>
        <v>20322065</v>
      </c>
      <c r="K16" s="40">
        <v>19630265</v>
      </c>
      <c r="L16" s="43">
        <f t="shared" si="3"/>
        <v>691800</v>
      </c>
      <c r="M16" s="44">
        <f t="shared" si="4"/>
        <v>103.5</v>
      </c>
    </row>
    <row r="17" spans="2:13" x14ac:dyDescent="0.15">
      <c r="B17" s="45" t="s">
        <v>3</v>
      </c>
      <c r="C17" s="40">
        <v>0</v>
      </c>
      <c r="D17" s="40">
        <v>1063054</v>
      </c>
      <c r="E17" s="40">
        <v>830000</v>
      </c>
      <c r="F17" s="40">
        <v>1591650</v>
      </c>
      <c r="G17" s="40">
        <v>7223949</v>
      </c>
      <c r="H17" s="40">
        <f t="shared" si="1"/>
        <v>10708653</v>
      </c>
      <c r="I17" s="41">
        <v>0</v>
      </c>
      <c r="J17" s="42">
        <f t="shared" si="2"/>
        <v>10708653</v>
      </c>
      <c r="K17" s="40">
        <v>15975036</v>
      </c>
      <c r="L17" s="43">
        <f t="shared" si="3"/>
        <v>-5266383</v>
      </c>
      <c r="M17" s="44">
        <f t="shared" si="4"/>
        <v>67</v>
      </c>
    </row>
    <row r="18" spans="2:13" x14ac:dyDescent="0.15">
      <c r="B18" s="39" t="s">
        <v>79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f t="shared" si="1"/>
        <v>0</v>
      </c>
      <c r="I18" s="41">
        <v>0</v>
      </c>
      <c r="J18" s="42">
        <f t="shared" si="2"/>
        <v>0</v>
      </c>
      <c r="K18" s="40">
        <v>0</v>
      </c>
      <c r="L18" s="43">
        <f t="shared" si="3"/>
        <v>0</v>
      </c>
      <c r="M18" s="44">
        <f t="shared" si="4"/>
        <v>0</v>
      </c>
    </row>
    <row r="19" spans="2:13" x14ac:dyDescent="0.15">
      <c r="B19" s="46" t="s">
        <v>80</v>
      </c>
      <c r="C19" s="47">
        <v>0</v>
      </c>
      <c r="D19" s="47">
        <v>0</v>
      </c>
      <c r="E19" s="47">
        <v>2724542</v>
      </c>
      <c r="F19" s="47">
        <v>0</v>
      </c>
      <c r="G19" s="47">
        <v>520800</v>
      </c>
      <c r="H19" s="47">
        <f t="shared" si="1"/>
        <v>3245342</v>
      </c>
      <c r="I19" s="48">
        <v>0</v>
      </c>
      <c r="J19" s="49">
        <f t="shared" si="2"/>
        <v>3245342</v>
      </c>
      <c r="K19" s="47">
        <v>1709356</v>
      </c>
      <c r="L19" s="50">
        <f t="shared" si="3"/>
        <v>1535986</v>
      </c>
      <c r="M19" s="51">
        <f t="shared" si="4"/>
        <v>189.9</v>
      </c>
    </row>
    <row r="20" spans="2:13" x14ac:dyDescent="0.15">
      <c r="B20" s="52" t="s">
        <v>81</v>
      </c>
      <c r="C20" s="53">
        <v>0</v>
      </c>
      <c r="D20" s="53">
        <v>191284033</v>
      </c>
      <c r="E20" s="53">
        <v>119735591</v>
      </c>
      <c r="F20" s="53">
        <v>97668788</v>
      </c>
      <c r="G20" s="53">
        <v>36457526</v>
      </c>
      <c r="H20" s="53">
        <f t="shared" si="1"/>
        <v>445145938</v>
      </c>
      <c r="I20" s="54">
        <v>25123344</v>
      </c>
      <c r="J20" s="55">
        <f t="shared" si="2"/>
        <v>470269282</v>
      </c>
      <c r="K20" s="53">
        <v>469434244</v>
      </c>
      <c r="L20" s="56">
        <f t="shared" si="3"/>
        <v>835038</v>
      </c>
      <c r="M20" s="57">
        <f t="shared" si="4"/>
        <v>100.2</v>
      </c>
    </row>
    <row r="21" spans="2:13" x14ac:dyDescent="0.15">
      <c r="B21" s="52" t="s">
        <v>82</v>
      </c>
      <c r="C21" s="53">
        <v>0</v>
      </c>
      <c r="D21" s="53">
        <v>48178977</v>
      </c>
      <c r="E21" s="53">
        <v>27913812</v>
      </c>
      <c r="F21" s="53">
        <v>21097305</v>
      </c>
      <c r="G21" s="53">
        <v>32090942</v>
      </c>
      <c r="H21" s="53">
        <f t="shared" si="1"/>
        <v>129281036</v>
      </c>
      <c r="I21" s="54">
        <v>1730991</v>
      </c>
      <c r="J21" s="55">
        <f t="shared" si="2"/>
        <v>131012027</v>
      </c>
      <c r="K21" s="53">
        <v>137485027</v>
      </c>
      <c r="L21" s="56">
        <f t="shared" si="3"/>
        <v>-6473000</v>
      </c>
      <c r="M21" s="57">
        <f t="shared" si="4"/>
        <v>95.3</v>
      </c>
    </row>
    <row r="22" spans="2:13" x14ac:dyDescent="0.15">
      <c r="B22" s="58" t="s">
        <v>83</v>
      </c>
      <c r="C22" s="59">
        <v>0</v>
      </c>
      <c r="D22" s="59">
        <v>39336326</v>
      </c>
      <c r="E22" s="59">
        <v>11965061</v>
      </c>
      <c r="F22" s="59">
        <v>4215306</v>
      </c>
      <c r="G22" s="59">
        <v>3421941</v>
      </c>
      <c r="H22" s="59">
        <f t="shared" si="1"/>
        <v>58938634</v>
      </c>
      <c r="I22" s="60">
        <v>1189700</v>
      </c>
      <c r="J22" s="61">
        <f t="shared" si="2"/>
        <v>60128334</v>
      </c>
      <c r="K22" s="59">
        <v>70681156</v>
      </c>
      <c r="L22" s="62">
        <f t="shared" si="3"/>
        <v>-10552822</v>
      </c>
      <c r="M22" s="63">
        <f t="shared" si="4"/>
        <v>85.1</v>
      </c>
    </row>
    <row r="23" spans="2:13" x14ac:dyDescent="0.15">
      <c r="B23" s="64" t="s">
        <v>4</v>
      </c>
      <c r="C23" s="65">
        <f t="shared" ref="C23:K23" si="5">SUM(C19:C22)</f>
        <v>0</v>
      </c>
      <c r="D23" s="65">
        <f t="shared" si="5"/>
        <v>278799336</v>
      </c>
      <c r="E23" s="65">
        <f t="shared" si="5"/>
        <v>162339006</v>
      </c>
      <c r="F23" s="65">
        <f t="shared" si="5"/>
        <v>122981399</v>
      </c>
      <c r="G23" s="65">
        <f t="shared" si="5"/>
        <v>72491209</v>
      </c>
      <c r="H23" s="65">
        <f t="shared" si="5"/>
        <v>636610950</v>
      </c>
      <c r="I23" s="66">
        <f t="shared" si="5"/>
        <v>28044035</v>
      </c>
      <c r="J23" s="67">
        <f t="shared" si="5"/>
        <v>664654985</v>
      </c>
      <c r="K23" s="65">
        <f t="shared" si="5"/>
        <v>679309783</v>
      </c>
      <c r="L23" s="68">
        <f t="shared" si="3"/>
        <v>-14654798</v>
      </c>
      <c r="M23" s="69">
        <f t="shared" si="4"/>
        <v>97.8</v>
      </c>
    </row>
    <row r="24" spans="2:13" x14ac:dyDescent="0.15">
      <c r="B24" s="70" t="s">
        <v>84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f>SUBTOTAL(9,D24:G24)</f>
        <v>0</v>
      </c>
      <c r="I24" s="72">
        <v>0</v>
      </c>
      <c r="J24" s="73">
        <f>SUBTOTAL(9,C24:I24)</f>
        <v>0</v>
      </c>
      <c r="K24" s="71">
        <v>0</v>
      </c>
      <c r="L24" s="74">
        <f t="shared" si="3"/>
        <v>0</v>
      </c>
      <c r="M24" s="75">
        <f t="shared" si="4"/>
        <v>0</v>
      </c>
    </row>
    <row r="25" spans="2:13" x14ac:dyDescent="0.15">
      <c r="B25" s="76" t="s">
        <v>85</v>
      </c>
      <c r="C25" s="77">
        <v>0</v>
      </c>
      <c r="D25" s="77">
        <v>20236675</v>
      </c>
      <c r="E25" s="77">
        <v>8071236</v>
      </c>
      <c r="F25" s="77">
        <v>3234101</v>
      </c>
      <c r="G25" s="77">
        <v>9857340</v>
      </c>
      <c r="H25" s="77">
        <f>SUBTOTAL(9,D25:G25)</f>
        <v>41399352</v>
      </c>
      <c r="I25" s="78">
        <v>0</v>
      </c>
      <c r="J25" s="79">
        <f>SUBTOTAL(9,C25:I25)</f>
        <v>41399352</v>
      </c>
      <c r="K25" s="77">
        <v>32247067</v>
      </c>
      <c r="L25" s="80">
        <f t="shared" si="3"/>
        <v>9152285</v>
      </c>
      <c r="M25" s="81">
        <f t="shared" si="4"/>
        <v>128.4</v>
      </c>
    </row>
    <row r="26" spans="2:13" x14ac:dyDescent="0.15">
      <c r="B26" s="82" t="s">
        <v>86</v>
      </c>
      <c r="C26" s="83">
        <f t="shared" ref="C26:K26" si="6">SUM(C15:C18)+C23-SUM(C24:C25)</f>
        <v>0</v>
      </c>
      <c r="D26" s="83">
        <f t="shared" si="6"/>
        <v>273794133</v>
      </c>
      <c r="E26" s="83">
        <f t="shared" si="6"/>
        <v>157270891</v>
      </c>
      <c r="F26" s="83">
        <f t="shared" si="6"/>
        <v>123497151</v>
      </c>
      <c r="G26" s="83">
        <f t="shared" si="6"/>
        <v>71055393</v>
      </c>
      <c r="H26" s="83">
        <f t="shared" si="6"/>
        <v>625617568</v>
      </c>
      <c r="I26" s="84">
        <f t="shared" si="6"/>
        <v>28735135</v>
      </c>
      <c r="J26" s="85">
        <f t="shared" si="6"/>
        <v>654352703</v>
      </c>
      <c r="K26" s="83">
        <f t="shared" si="6"/>
        <v>682734369</v>
      </c>
      <c r="L26" s="86">
        <f t="shared" si="3"/>
        <v>-28381666</v>
      </c>
      <c r="M26" s="87">
        <f t="shared" si="4"/>
        <v>95.8</v>
      </c>
    </row>
    <row r="27" spans="2:13" ht="14.25" thickBot="1" x14ac:dyDescent="0.2">
      <c r="B27" s="33"/>
      <c r="C27" s="34"/>
      <c r="D27" s="88"/>
      <c r="E27" s="88"/>
      <c r="F27" s="88"/>
      <c r="G27" s="34"/>
      <c r="H27" s="88"/>
      <c r="I27" s="35"/>
      <c r="J27" s="36"/>
      <c r="K27" s="34"/>
      <c r="L27" s="37"/>
      <c r="M27" s="38"/>
    </row>
    <row r="28" spans="2:13" ht="15" thickTop="1" thickBot="1" x14ac:dyDescent="0.2">
      <c r="B28" s="89" t="s">
        <v>5</v>
      </c>
      <c r="C28" s="90">
        <f t="shared" ref="C28:K28" si="7">C13-C26</f>
        <v>280000</v>
      </c>
      <c r="D28" s="90">
        <f t="shared" si="7"/>
        <v>62204167</v>
      </c>
      <c r="E28" s="90">
        <f t="shared" si="7"/>
        <v>26458831</v>
      </c>
      <c r="F28" s="90">
        <f t="shared" si="7"/>
        <v>30751642</v>
      </c>
      <c r="G28" s="90">
        <f t="shared" si="7"/>
        <v>10662531</v>
      </c>
      <c r="H28" s="90">
        <f t="shared" si="7"/>
        <v>130077171</v>
      </c>
      <c r="I28" s="91">
        <f t="shared" si="7"/>
        <v>-28735135</v>
      </c>
      <c r="J28" s="92">
        <f t="shared" si="7"/>
        <v>101622036</v>
      </c>
      <c r="K28" s="90">
        <f t="shared" si="7"/>
        <v>81965761</v>
      </c>
      <c r="L28" s="93">
        <f>J28-K28</f>
        <v>19656275</v>
      </c>
      <c r="M28" s="94">
        <f>IF(K28=0,0,ROUND(J28/K28%,1))</f>
        <v>124</v>
      </c>
    </row>
    <row r="29" spans="2:13" ht="14.25" thickTop="1" x14ac:dyDescent="0.15">
      <c r="B29" s="15"/>
      <c r="C29" s="18"/>
      <c r="D29" s="18"/>
      <c r="E29" s="18"/>
      <c r="F29" s="18"/>
      <c r="G29" s="18"/>
      <c r="H29" s="18"/>
      <c r="I29" s="16"/>
      <c r="J29" s="17"/>
      <c r="K29" s="18"/>
      <c r="L29" s="19"/>
      <c r="M29" s="20"/>
    </row>
    <row r="30" spans="2:13" x14ac:dyDescent="0.15">
      <c r="B30" s="15" t="s">
        <v>87</v>
      </c>
      <c r="C30" s="18">
        <v>33662933</v>
      </c>
      <c r="D30" s="18">
        <v>0</v>
      </c>
      <c r="E30" s="18">
        <v>0</v>
      </c>
      <c r="F30" s="18">
        <v>0</v>
      </c>
      <c r="G30" s="18">
        <v>0</v>
      </c>
      <c r="H30" s="18">
        <v>11298853</v>
      </c>
      <c r="I30" s="16">
        <v>310000</v>
      </c>
      <c r="J30" s="17">
        <f t="shared" ref="J30:J52" si="8">SUBTOTAL(9,C30:I30)</f>
        <v>45271786</v>
      </c>
      <c r="K30" s="18">
        <v>45834249</v>
      </c>
      <c r="L30" s="19">
        <f t="shared" ref="L30:L53" si="9">J30-K30</f>
        <v>-562463</v>
      </c>
      <c r="M30" s="20">
        <f t="shared" ref="M30:M53" si="10">IF(K30=0,0,ROUND(J30/K30%,1))</f>
        <v>98.8</v>
      </c>
    </row>
    <row r="31" spans="2:13" x14ac:dyDescent="0.15">
      <c r="B31" s="21" t="s">
        <v>6</v>
      </c>
      <c r="C31" s="22">
        <v>1164541</v>
      </c>
      <c r="D31" s="22">
        <v>3000</v>
      </c>
      <c r="E31" s="22">
        <v>0</v>
      </c>
      <c r="F31" s="22">
        <v>0</v>
      </c>
      <c r="G31" s="22">
        <v>0</v>
      </c>
      <c r="H31" s="22">
        <f t="shared" ref="H31:H52" si="11">SUBTOTAL(9,D31:G31)</f>
        <v>3000</v>
      </c>
      <c r="I31" s="23">
        <v>0</v>
      </c>
      <c r="J31" s="24">
        <f t="shared" si="8"/>
        <v>1167541</v>
      </c>
      <c r="K31" s="22">
        <v>1123828</v>
      </c>
      <c r="L31" s="25">
        <f t="shared" si="9"/>
        <v>43713</v>
      </c>
      <c r="M31" s="26">
        <f t="shared" si="10"/>
        <v>103.9</v>
      </c>
    </row>
    <row r="32" spans="2:13" x14ac:dyDescent="0.15">
      <c r="B32" s="21" t="s">
        <v>7</v>
      </c>
      <c r="C32" s="22">
        <v>573539</v>
      </c>
      <c r="D32" s="22">
        <v>2700</v>
      </c>
      <c r="E32" s="22">
        <v>0</v>
      </c>
      <c r="F32" s="22">
        <v>0</v>
      </c>
      <c r="G32" s="22">
        <v>0</v>
      </c>
      <c r="H32" s="22">
        <f t="shared" si="11"/>
        <v>2700</v>
      </c>
      <c r="I32" s="23">
        <v>0</v>
      </c>
      <c r="J32" s="24">
        <f t="shared" si="8"/>
        <v>576239</v>
      </c>
      <c r="K32" s="22">
        <v>186400</v>
      </c>
      <c r="L32" s="25">
        <f t="shared" si="9"/>
        <v>389839</v>
      </c>
      <c r="M32" s="26">
        <f t="shared" si="10"/>
        <v>309.10000000000002</v>
      </c>
    </row>
    <row r="33" spans="2:13" x14ac:dyDescent="0.15">
      <c r="B33" s="21" t="s">
        <v>8</v>
      </c>
      <c r="C33" s="22">
        <v>7302680</v>
      </c>
      <c r="D33" s="22">
        <v>0</v>
      </c>
      <c r="E33" s="22">
        <v>0</v>
      </c>
      <c r="F33" s="22">
        <v>0</v>
      </c>
      <c r="G33" s="22">
        <v>0</v>
      </c>
      <c r="H33" s="22">
        <f t="shared" si="11"/>
        <v>0</v>
      </c>
      <c r="I33" s="23">
        <v>0</v>
      </c>
      <c r="J33" s="24">
        <f t="shared" si="8"/>
        <v>7302680</v>
      </c>
      <c r="K33" s="22">
        <v>7302680</v>
      </c>
      <c r="L33" s="25">
        <f t="shared" si="9"/>
        <v>0</v>
      </c>
      <c r="M33" s="26">
        <f t="shared" si="10"/>
        <v>100</v>
      </c>
    </row>
    <row r="34" spans="2:13" x14ac:dyDescent="0.15">
      <c r="B34" s="21" t="s">
        <v>9</v>
      </c>
      <c r="C34" s="22">
        <v>888480</v>
      </c>
      <c r="D34" s="22">
        <v>6400</v>
      </c>
      <c r="E34" s="22">
        <v>3200</v>
      </c>
      <c r="F34" s="22">
        <v>0</v>
      </c>
      <c r="G34" s="22">
        <v>3200</v>
      </c>
      <c r="H34" s="22">
        <f t="shared" si="11"/>
        <v>12800</v>
      </c>
      <c r="I34" s="23">
        <v>0</v>
      </c>
      <c r="J34" s="24">
        <f t="shared" si="8"/>
        <v>901280</v>
      </c>
      <c r="K34" s="22">
        <v>901680</v>
      </c>
      <c r="L34" s="25">
        <f t="shared" si="9"/>
        <v>-400</v>
      </c>
      <c r="M34" s="26">
        <f t="shared" si="10"/>
        <v>100</v>
      </c>
    </row>
    <row r="35" spans="2:13" x14ac:dyDescent="0.15">
      <c r="B35" s="21" t="s">
        <v>10</v>
      </c>
      <c r="C35" s="22">
        <v>16180</v>
      </c>
      <c r="D35" s="22">
        <v>0</v>
      </c>
      <c r="E35" s="22">
        <v>0</v>
      </c>
      <c r="F35" s="22">
        <v>0</v>
      </c>
      <c r="G35" s="22">
        <v>0</v>
      </c>
      <c r="H35" s="22">
        <f t="shared" si="11"/>
        <v>0</v>
      </c>
      <c r="I35" s="23">
        <v>0</v>
      </c>
      <c r="J35" s="24">
        <f t="shared" si="8"/>
        <v>16180</v>
      </c>
      <c r="K35" s="22">
        <v>0</v>
      </c>
      <c r="L35" s="25">
        <f t="shared" si="9"/>
        <v>16180</v>
      </c>
      <c r="M35" s="26">
        <f t="shared" si="10"/>
        <v>0</v>
      </c>
    </row>
    <row r="36" spans="2:13" x14ac:dyDescent="0.15">
      <c r="B36" s="95" t="s">
        <v>88</v>
      </c>
      <c r="C36" s="22">
        <v>1101382</v>
      </c>
      <c r="D36" s="22">
        <v>0</v>
      </c>
      <c r="E36" s="22">
        <v>0</v>
      </c>
      <c r="F36" s="22">
        <v>0</v>
      </c>
      <c r="G36" s="22">
        <v>0</v>
      </c>
      <c r="H36" s="22">
        <f t="shared" si="11"/>
        <v>0</v>
      </c>
      <c r="I36" s="23">
        <v>0</v>
      </c>
      <c r="J36" s="24">
        <f t="shared" si="8"/>
        <v>1101382</v>
      </c>
      <c r="K36" s="22">
        <v>1218000</v>
      </c>
      <c r="L36" s="25">
        <f t="shared" si="9"/>
        <v>-116618</v>
      </c>
      <c r="M36" s="26">
        <f t="shared" si="10"/>
        <v>90.4</v>
      </c>
    </row>
    <row r="37" spans="2:13" x14ac:dyDescent="0.15">
      <c r="B37" s="21" t="s">
        <v>11</v>
      </c>
      <c r="C37" s="22">
        <v>782664</v>
      </c>
      <c r="D37" s="22">
        <v>0</v>
      </c>
      <c r="E37" s="22">
        <v>0</v>
      </c>
      <c r="F37" s="22">
        <v>0</v>
      </c>
      <c r="G37" s="22">
        <v>0</v>
      </c>
      <c r="H37" s="22">
        <f t="shared" si="11"/>
        <v>0</v>
      </c>
      <c r="I37" s="23">
        <v>0</v>
      </c>
      <c r="J37" s="24">
        <f t="shared" si="8"/>
        <v>782664</v>
      </c>
      <c r="K37" s="22">
        <v>782660</v>
      </c>
      <c r="L37" s="25">
        <f t="shared" si="9"/>
        <v>4</v>
      </c>
      <c r="M37" s="26">
        <f t="shared" si="10"/>
        <v>100</v>
      </c>
    </row>
    <row r="38" spans="2:13" x14ac:dyDescent="0.15">
      <c r="B38" s="21" t="s">
        <v>12</v>
      </c>
      <c r="C38" s="22">
        <v>617130</v>
      </c>
      <c r="D38" s="22">
        <v>84847</v>
      </c>
      <c r="E38" s="22">
        <v>125838</v>
      </c>
      <c r="F38" s="22">
        <v>42503</v>
      </c>
      <c r="G38" s="22">
        <v>294638</v>
      </c>
      <c r="H38" s="22">
        <f t="shared" si="11"/>
        <v>547826</v>
      </c>
      <c r="I38" s="23">
        <v>6</v>
      </c>
      <c r="J38" s="24">
        <f t="shared" si="8"/>
        <v>1164962</v>
      </c>
      <c r="K38" s="22">
        <v>1878400</v>
      </c>
      <c r="L38" s="25">
        <f t="shared" si="9"/>
        <v>-713438</v>
      </c>
      <c r="M38" s="26">
        <f t="shared" si="10"/>
        <v>62</v>
      </c>
    </row>
    <row r="39" spans="2:13" x14ac:dyDescent="0.15">
      <c r="B39" s="21" t="s">
        <v>13</v>
      </c>
      <c r="C39" s="22">
        <v>657673</v>
      </c>
      <c r="D39" s="22">
        <v>68126</v>
      </c>
      <c r="E39" s="22">
        <v>22032</v>
      </c>
      <c r="F39" s="22">
        <v>17160</v>
      </c>
      <c r="G39" s="22">
        <v>201410</v>
      </c>
      <c r="H39" s="22">
        <f t="shared" si="11"/>
        <v>308728</v>
      </c>
      <c r="I39" s="23">
        <v>0</v>
      </c>
      <c r="J39" s="24">
        <f t="shared" si="8"/>
        <v>966401</v>
      </c>
      <c r="K39" s="22">
        <v>901400</v>
      </c>
      <c r="L39" s="25">
        <f t="shared" si="9"/>
        <v>65001</v>
      </c>
      <c r="M39" s="26">
        <f t="shared" si="10"/>
        <v>107.2</v>
      </c>
    </row>
    <row r="40" spans="2:13" x14ac:dyDescent="0.15">
      <c r="B40" s="21" t="s">
        <v>14</v>
      </c>
      <c r="C40" s="22">
        <v>81272</v>
      </c>
      <c r="D40" s="22">
        <v>71818</v>
      </c>
      <c r="E40" s="22">
        <v>13226</v>
      </c>
      <c r="F40" s="22">
        <v>0</v>
      </c>
      <c r="G40" s="22">
        <v>131339</v>
      </c>
      <c r="H40" s="22">
        <f t="shared" si="11"/>
        <v>216383</v>
      </c>
      <c r="I40" s="23">
        <v>0</v>
      </c>
      <c r="J40" s="24">
        <f t="shared" si="8"/>
        <v>297655</v>
      </c>
      <c r="K40" s="22">
        <v>1182400</v>
      </c>
      <c r="L40" s="25">
        <f t="shared" si="9"/>
        <v>-884745</v>
      </c>
      <c r="M40" s="26">
        <f t="shared" si="10"/>
        <v>25.2</v>
      </c>
    </row>
    <row r="41" spans="2:13" x14ac:dyDescent="0.15">
      <c r="B41" s="21" t="s">
        <v>15</v>
      </c>
      <c r="C41" s="22">
        <v>391777</v>
      </c>
      <c r="D41" s="22">
        <v>0</v>
      </c>
      <c r="E41" s="22">
        <v>0</v>
      </c>
      <c r="F41" s="22">
        <v>0</v>
      </c>
      <c r="G41" s="22">
        <v>0</v>
      </c>
      <c r="H41" s="22">
        <f t="shared" si="11"/>
        <v>0</v>
      </c>
      <c r="I41" s="23">
        <v>0</v>
      </c>
      <c r="J41" s="24">
        <f t="shared" si="8"/>
        <v>391777</v>
      </c>
      <c r="K41" s="22">
        <v>361045</v>
      </c>
      <c r="L41" s="25">
        <f t="shared" si="9"/>
        <v>30732</v>
      </c>
      <c r="M41" s="26">
        <f t="shared" si="10"/>
        <v>108.5</v>
      </c>
    </row>
    <row r="42" spans="2:13" x14ac:dyDescent="0.15">
      <c r="B42" s="21" t="s">
        <v>16</v>
      </c>
      <c r="C42" s="22">
        <v>9237453</v>
      </c>
      <c r="D42" s="22">
        <v>718000</v>
      </c>
      <c r="E42" s="22">
        <v>24000</v>
      </c>
      <c r="F42" s="22">
        <v>0</v>
      </c>
      <c r="G42" s="22">
        <v>429100</v>
      </c>
      <c r="H42" s="22">
        <f t="shared" si="11"/>
        <v>1171100</v>
      </c>
      <c r="I42" s="23">
        <v>0</v>
      </c>
      <c r="J42" s="24">
        <f t="shared" si="8"/>
        <v>10408553</v>
      </c>
      <c r="K42" s="22">
        <v>14281996</v>
      </c>
      <c r="L42" s="25">
        <f t="shared" si="9"/>
        <v>-3873443</v>
      </c>
      <c r="M42" s="26">
        <f t="shared" si="10"/>
        <v>72.900000000000006</v>
      </c>
    </row>
    <row r="43" spans="2:13" x14ac:dyDescent="0.15">
      <c r="B43" s="21" t="s">
        <v>17</v>
      </c>
      <c r="C43" s="22">
        <v>60000</v>
      </c>
      <c r="D43" s="22">
        <v>0</v>
      </c>
      <c r="E43" s="22">
        <v>0</v>
      </c>
      <c r="F43" s="22">
        <v>0</v>
      </c>
      <c r="G43" s="22">
        <v>0</v>
      </c>
      <c r="H43" s="22">
        <f t="shared" si="11"/>
        <v>0</v>
      </c>
      <c r="I43" s="23">
        <v>0</v>
      </c>
      <c r="J43" s="24">
        <f t="shared" si="8"/>
        <v>60000</v>
      </c>
      <c r="K43" s="22">
        <v>84000</v>
      </c>
      <c r="L43" s="25">
        <f t="shared" si="9"/>
        <v>-24000</v>
      </c>
      <c r="M43" s="26">
        <f t="shared" si="10"/>
        <v>71.400000000000006</v>
      </c>
    </row>
    <row r="44" spans="2:13" x14ac:dyDescent="0.15">
      <c r="B44" s="21" t="s">
        <v>18</v>
      </c>
      <c r="C44" s="22">
        <v>0</v>
      </c>
      <c r="D44" s="22">
        <v>0</v>
      </c>
      <c r="E44" s="22">
        <v>0</v>
      </c>
      <c r="F44" s="22">
        <v>742000</v>
      </c>
      <c r="G44" s="22">
        <v>0</v>
      </c>
      <c r="H44" s="22">
        <f t="shared" si="11"/>
        <v>742000</v>
      </c>
      <c r="I44" s="23">
        <v>0</v>
      </c>
      <c r="J44" s="24">
        <f t="shared" si="8"/>
        <v>742000</v>
      </c>
      <c r="K44" s="22">
        <v>2548000</v>
      </c>
      <c r="L44" s="25">
        <f t="shared" si="9"/>
        <v>-1806000</v>
      </c>
      <c r="M44" s="26">
        <f t="shared" si="10"/>
        <v>29.1</v>
      </c>
    </row>
    <row r="45" spans="2:13" x14ac:dyDescent="0.15">
      <c r="B45" s="21" t="s">
        <v>19</v>
      </c>
      <c r="C45" s="22">
        <v>0</v>
      </c>
      <c r="D45" s="22">
        <v>54853</v>
      </c>
      <c r="E45" s="22">
        <v>28419</v>
      </c>
      <c r="F45" s="22">
        <v>0</v>
      </c>
      <c r="G45" s="22">
        <v>20600</v>
      </c>
      <c r="H45" s="22">
        <f t="shared" si="11"/>
        <v>103872</v>
      </c>
      <c r="I45" s="23">
        <v>0</v>
      </c>
      <c r="J45" s="24">
        <f t="shared" si="8"/>
        <v>103872</v>
      </c>
      <c r="K45" s="22">
        <v>0</v>
      </c>
      <c r="L45" s="25">
        <f t="shared" si="9"/>
        <v>103872</v>
      </c>
      <c r="M45" s="26">
        <f t="shared" si="10"/>
        <v>0</v>
      </c>
    </row>
    <row r="46" spans="2:13" x14ac:dyDescent="0.15">
      <c r="B46" s="21" t="s">
        <v>89</v>
      </c>
      <c r="C46" s="96">
        <v>0</v>
      </c>
      <c r="D46" s="96">
        <v>0</v>
      </c>
      <c r="E46" s="96">
        <v>0</v>
      </c>
      <c r="F46" s="96">
        <v>0</v>
      </c>
      <c r="G46" s="96">
        <v>0</v>
      </c>
      <c r="H46" s="96">
        <f t="shared" si="11"/>
        <v>0</v>
      </c>
      <c r="I46" s="97">
        <v>0</v>
      </c>
      <c r="J46" s="98">
        <f t="shared" si="8"/>
        <v>0</v>
      </c>
      <c r="K46" s="22">
        <v>0</v>
      </c>
      <c r="L46" s="25">
        <f t="shared" si="9"/>
        <v>0</v>
      </c>
      <c r="M46" s="26">
        <f t="shared" si="10"/>
        <v>0</v>
      </c>
    </row>
    <row r="47" spans="2:13" x14ac:dyDescent="0.15">
      <c r="B47" s="21" t="s">
        <v>20</v>
      </c>
      <c r="C47" s="22">
        <v>0</v>
      </c>
      <c r="D47" s="22">
        <v>0</v>
      </c>
      <c r="E47" s="22">
        <v>3880</v>
      </c>
      <c r="F47" s="22">
        <v>0</v>
      </c>
      <c r="G47" s="22">
        <v>740</v>
      </c>
      <c r="H47" s="22">
        <f t="shared" si="11"/>
        <v>4620</v>
      </c>
      <c r="I47" s="23">
        <v>0</v>
      </c>
      <c r="J47" s="24">
        <f t="shared" si="8"/>
        <v>4620</v>
      </c>
      <c r="K47" s="22">
        <v>40000</v>
      </c>
      <c r="L47" s="25">
        <f t="shared" si="9"/>
        <v>-35380</v>
      </c>
      <c r="M47" s="26">
        <f t="shared" si="10"/>
        <v>11.6</v>
      </c>
    </row>
    <row r="48" spans="2:13" x14ac:dyDescent="0.15">
      <c r="B48" s="21" t="s">
        <v>21</v>
      </c>
      <c r="C48" s="22">
        <v>132844</v>
      </c>
      <c r="D48" s="22">
        <v>0</v>
      </c>
      <c r="E48" s="22">
        <v>0</v>
      </c>
      <c r="F48" s="22">
        <v>0</v>
      </c>
      <c r="G48" s="22">
        <v>0</v>
      </c>
      <c r="H48" s="22">
        <f t="shared" si="11"/>
        <v>0</v>
      </c>
      <c r="I48" s="23">
        <v>0</v>
      </c>
      <c r="J48" s="24">
        <f t="shared" si="8"/>
        <v>132844</v>
      </c>
      <c r="K48" s="22">
        <v>132844</v>
      </c>
      <c r="L48" s="25">
        <f t="shared" si="9"/>
        <v>0</v>
      </c>
      <c r="M48" s="26">
        <f t="shared" si="10"/>
        <v>100</v>
      </c>
    </row>
    <row r="49" spans="2:13" x14ac:dyDescent="0.15">
      <c r="B49" s="21" t="s">
        <v>22</v>
      </c>
      <c r="C49" s="96">
        <v>1303140</v>
      </c>
      <c r="D49" s="96">
        <v>0</v>
      </c>
      <c r="E49" s="96">
        <v>0</v>
      </c>
      <c r="F49" s="96">
        <v>0</v>
      </c>
      <c r="G49" s="96">
        <v>0</v>
      </c>
      <c r="H49" s="96">
        <f t="shared" si="11"/>
        <v>0</v>
      </c>
      <c r="I49" s="97">
        <v>0</v>
      </c>
      <c r="J49" s="98">
        <f t="shared" si="8"/>
        <v>1303140</v>
      </c>
      <c r="K49" s="22">
        <v>3680000</v>
      </c>
      <c r="L49" s="25">
        <f t="shared" si="9"/>
        <v>-2376860</v>
      </c>
      <c r="M49" s="26">
        <f t="shared" si="10"/>
        <v>35.4</v>
      </c>
    </row>
    <row r="50" spans="2:13" x14ac:dyDescent="0.15">
      <c r="B50" s="21" t="s">
        <v>23</v>
      </c>
      <c r="C50" s="22">
        <v>3883566</v>
      </c>
      <c r="D50" s="22">
        <v>0</v>
      </c>
      <c r="E50" s="22">
        <v>0</v>
      </c>
      <c r="F50" s="22">
        <v>0</v>
      </c>
      <c r="G50" s="22">
        <v>0</v>
      </c>
      <c r="H50" s="22">
        <f t="shared" si="11"/>
        <v>0</v>
      </c>
      <c r="I50" s="23">
        <v>0</v>
      </c>
      <c r="J50" s="24">
        <f t="shared" si="8"/>
        <v>3883566</v>
      </c>
      <c r="K50" s="22">
        <v>4490000</v>
      </c>
      <c r="L50" s="25">
        <f t="shared" si="9"/>
        <v>-606434</v>
      </c>
      <c r="M50" s="26">
        <f t="shared" si="10"/>
        <v>86.5</v>
      </c>
    </row>
    <row r="51" spans="2:13" x14ac:dyDescent="0.15">
      <c r="B51" s="99" t="s">
        <v>24</v>
      </c>
      <c r="C51" s="100">
        <v>248800</v>
      </c>
      <c r="D51" s="100">
        <v>0</v>
      </c>
      <c r="E51" s="100">
        <v>0</v>
      </c>
      <c r="F51" s="100">
        <v>0</v>
      </c>
      <c r="G51" s="100">
        <v>0</v>
      </c>
      <c r="H51" s="100">
        <f t="shared" si="11"/>
        <v>0</v>
      </c>
      <c r="I51" s="101">
        <v>0</v>
      </c>
      <c r="J51" s="102">
        <f t="shared" si="8"/>
        <v>248800</v>
      </c>
      <c r="K51" s="100">
        <v>248800</v>
      </c>
      <c r="L51" s="103">
        <f t="shared" si="9"/>
        <v>0</v>
      </c>
      <c r="M51" s="104">
        <f t="shared" si="10"/>
        <v>100</v>
      </c>
    </row>
    <row r="52" spans="2:13" x14ac:dyDescent="0.15">
      <c r="B52" s="99" t="s">
        <v>25</v>
      </c>
      <c r="C52" s="100">
        <v>184266</v>
      </c>
      <c r="D52" s="100">
        <v>0</v>
      </c>
      <c r="E52" s="100">
        <v>0</v>
      </c>
      <c r="F52" s="100">
        <v>0</v>
      </c>
      <c r="G52" s="100">
        <v>0</v>
      </c>
      <c r="H52" s="100">
        <f t="shared" si="11"/>
        <v>0</v>
      </c>
      <c r="I52" s="101">
        <v>0</v>
      </c>
      <c r="J52" s="102">
        <f t="shared" si="8"/>
        <v>184266</v>
      </c>
      <c r="K52" s="100">
        <v>195877</v>
      </c>
      <c r="L52" s="103">
        <f t="shared" si="9"/>
        <v>-11611</v>
      </c>
      <c r="M52" s="104">
        <f t="shared" si="10"/>
        <v>94.1</v>
      </c>
    </row>
    <row r="53" spans="2:13" x14ac:dyDescent="0.15">
      <c r="B53" s="82" t="s">
        <v>26</v>
      </c>
      <c r="C53" s="83">
        <f t="shared" ref="C53:K53" si="12">SUM(C30:C52)</f>
        <v>62290320</v>
      </c>
      <c r="D53" s="83">
        <f t="shared" si="12"/>
        <v>1009744</v>
      </c>
      <c r="E53" s="83">
        <f t="shared" si="12"/>
        <v>220595</v>
      </c>
      <c r="F53" s="83">
        <f t="shared" si="12"/>
        <v>801663</v>
      </c>
      <c r="G53" s="83">
        <f t="shared" si="12"/>
        <v>1081027</v>
      </c>
      <c r="H53" s="83">
        <f t="shared" si="12"/>
        <v>14411882</v>
      </c>
      <c r="I53" s="84">
        <f t="shared" si="12"/>
        <v>310006</v>
      </c>
      <c r="J53" s="85">
        <f t="shared" si="12"/>
        <v>77012208</v>
      </c>
      <c r="K53" s="83">
        <f t="shared" si="12"/>
        <v>87374259</v>
      </c>
      <c r="L53" s="86">
        <f t="shared" si="9"/>
        <v>-10362051</v>
      </c>
      <c r="M53" s="87">
        <f t="shared" si="10"/>
        <v>88.1</v>
      </c>
    </row>
    <row r="54" spans="2:13" ht="14.25" thickBot="1" x14ac:dyDescent="0.2">
      <c r="B54" s="33"/>
      <c r="C54" s="34"/>
      <c r="D54" s="34"/>
      <c r="E54" s="34"/>
      <c r="F54" s="34"/>
      <c r="G54" s="34"/>
      <c r="H54" s="34"/>
      <c r="I54" s="35"/>
      <c r="J54" s="36"/>
      <c r="K54" s="34"/>
      <c r="L54" s="37"/>
      <c r="M54" s="38"/>
    </row>
    <row r="55" spans="2:13" ht="15" thickTop="1" thickBot="1" x14ac:dyDescent="0.2">
      <c r="B55" s="89" t="s">
        <v>27</v>
      </c>
      <c r="C55" s="90">
        <f t="shared" ref="C55:K55" si="13">C28-C53</f>
        <v>-62010320</v>
      </c>
      <c r="D55" s="90">
        <f t="shared" si="13"/>
        <v>61194423</v>
      </c>
      <c r="E55" s="90">
        <f t="shared" si="13"/>
        <v>26238236</v>
      </c>
      <c r="F55" s="90">
        <f t="shared" si="13"/>
        <v>29949979</v>
      </c>
      <c r="G55" s="90">
        <f t="shared" si="13"/>
        <v>9581504</v>
      </c>
      <c r="H55" s="90">
        <f t="shared" si="13"/>
        <v>115665289</v>
      </c>
      <c r="I55" s="91">
        <f t="shared" si="13"/>
        <v>-29045141</v>
      </c>
      <c r="J55" s="92">
        <f t="shared" si="13"/>
        <v>24609828</v>
      </c>
      <c r="K55" s="90">
        <f t="shared" si="13"/>
        <v>-5408498</v>
      </c>
      <c r="L55" s="93">
        <f>J55-K55</f>
        <v>30018326</v>
      </c>
      <c r="M55" s="94">
        <f>IF(K55=0,0,ROUND(J55/K55%,1))</f>
        <v>-455</v>
      </c>
    </row>
    <row r="56" spans="2:13" ht="14.25" thickTop="1" x14ac:dyDescent="0.15">
      <c r="B56" s="15"/>
      <c r="C56" s="18"/>
      <c r="D56" s="18"/>
      <c r="E56" s="18"/>
      <c r="F56" s="18"/>
      <c r="G56" s="18"/>
      <c r="H56" s="18"/>
      <c r="I56" s="16"/>
      <c r="J56" s="17"/>
      <c r="K56" s="18"/>
      <c r="L56" s="19"/>
      <c r="M56" s="20"/>
    </row>
    <row r="57" spans="2:13" x14ac:dyDescent="0.15">
      <c r="B57" s="21" t="s">
        <v>28</v>
      </c>
      <c r="C57" s="22">
        <v>18198</v>
      </c>
      <c r="D57" s="22">
        <v>0</v>
      </c>
      <c r="E57" s="22">
        <v>0</v>
      </c>
      <c r="F57" s="22">
        <v>0</v>
      </c>
      <c r="G57" s="22">
        <v>0</v>
      </c>
      <c r="H57" s="22">
        <f>SUBTOTAL(9,D57:G57)</f>
        <v>0</v>
      </c>
      <c r="I57" s="23">
        <v>0</v>
      </c>
      <c r="J57" s="24">
        <f>SUBTOTAL(9,C57:I57)</f>
        <v>18198</v>
      </c>
      <c r="K57" s="22">
        <v>0</v>
      </c>
      <c r="L57" s="25">
        <f t="shared" ref="L57:L61" si="14">J57-K57</f>
        <v>18198</v>
      </c>
      <c r="M57" s="26">
        <f t="shared" ref="M57:M61" si="15">IF(K57=0,0,ROUND(J57/K57%,1))</f>
        <v>0</v>
      </c>
    </row>
    <row r="58" spans="2:13" x14ac:dyDescent="0.15">
      <c r="B58" s="21" t="s">
        <v>90</v>
      </c>
      <c r="C58" s="105">
        <v>0</v>
      </c>
      <c r="D58" s="105">
        <v>0</v>
      </c>
      <c r="E58" s="105">
        <v>0</v>
      </c>
      <c r="F58" s="105">
        <v>0</v>
      </c>
      <c r="G58" s="105">
        <v>0</v>
      </c>
      <c r="H58" s="105">
        <f>SUBTOTAL(9,D58:G58)</f>
        <v>0</v>
      </c>
      <c r="I58" s="106">
        <v>0</v>
      </c>
      <c r="J58" s="107">
        <f>SUBTOTAL(9,C58:I58)</f>
        <v>0</v>
      </c>
      <c r="K58" s="22">
        <v>0</v>
      </c>
      <c r="L58" s="25">
        <f t="shared" si="14"/>
        <v>0</v>
      </c>
      <c r="M58" s="26">
        <f t="shared" si="15"/>
        <v>0</v>
      </c>
    </row>
    <row r="59" spans="2:13" x14ac:dyDescent="0.15">
      <c r="B59" s="95" t="s">
        <v>91</v>
      </c>
      <c r="C59" s="105">
        <v>0</v>
      </c>
      <c r="D59" s="105">
        <v>0</v>
      </c>
      <c r="E59" s="105">
        <v>0</v>
      </c>
      <c r="F59" s="105">
        <v>0</v>
      </c>
      <c r="G59" s="105">
        <v>0</v>
      </c>
      <c r="H59" s="105">
        <f>SUBTOTAL(9,D59:G59)</f>
        <v>0</v>
      </c>
      <c r="I59" s="106">
        <v>0</v>
      </c>
      <c r="J59" s="107">
        <f>SUBTOTAL(9,C59:I59)</f>
        <v>0</v>
      </c>
      <c r="K59" s="22">
        <v>0</v>
      </c>
      <c r="L59" s="25">
        <f t="shared" si="14"/>
        <v>0</v>
      </c>
      <c r="M59" s="26">
        <f t="shared" si="15"/>
        <v>0</v>
      </c>
    </row>
    <row r="60" spans="2:13" x14ac:dyDescent="0.15">
      <c r="B60" s="99" t="s">
        <v>29</v>
      </c>
      <c r="C60" s="100">
        <v>19027</v>
      </c>
      <c r="D60" s="100">
        <v>52</v>
      </c>
      <c r="E60" s="100">
        <v>782</v>
      </c>
      <c r="F60" s="100">
        <v>0</v>
      </c>
      <c r="G60" s="100">
        <v>0</v>
      </c>
      <c r="H60" s="100">
        <f>SUBTOTAL(9,D60:G60)</f>
        <v>834</v>
      </c>
      <c r="I60" s="101">
        <v>0</v>
      </c>
      <c r="J60" s="102">
        <f>SUBTOTAL(9,C60:I60)</f>
        <v>19861</v>
      </c>
      <c r="K60" s="100">
        <v>0</v>
      </c>
      <c r="L60" s="103">
        <f t="shared" si="14"/>
        <v>19861</v>
      </c>
      <c r="M60" s="104">
        <f t="shared" si="15"/>
        <v>0</v>
      </c>
    </row>
    <row r="61" spans="2:13" x14ac:dyDescent="0.15">
      <c r="B61" s="45" t="s">
        <v>30</v>
      </c>
      <c r="C61" s="40">
        <f t="shared" ref="C61:K61" si="16">SUM(C57:C60)</f>
        <v>37225</v>
      </c>
      <c r="D61" s="40">
        <f t="shared" si="16"/>
        <v>52</v>
      </c>
      <c r="E61" s="40">
        <f t="shared" si="16"/>
        <v>782</v>
      </c>
      <c r="F61" s="40">
        <f t="shared" si="16"/>
        <v>0</v>
      </c>
      <c r="G61" s="40">
        <f t="shared" si="16"/>
        <v>0</v>
      </c>
      <c r="H61" s="40">
        <f t="shared" si="16"/>
        <v>834</v>
      </c>
      <c r="I61" s="41">
        <f t="shared" si="16"/>
        <v>0</v>
      </c>
      <c r="J61" s="42">
        <f t="shared" si="16"/>
        <v>38059</v>
      </c>
      <c r="K61" s="40">
        <f t="shared" si="16"/>
        <v>0</v>
      </c>
      <c r="L61" s="43">
        <f t="shared" si="14"/>
        <v>38059</v>
      </c>
      <c r="M61" s="44">
        <f t="shared" si="15"/>
        <v>0</v>
      </c>
    </row>
    <row r="62" spans="2:13" x14ac:dyDescent="0.15">
      <c r="B62" s="15"/>
      <c r="C62" s="18"/>
      <c r="D62" s="18"/>
      <c r="E62" s="18"/>
      <c r="F62" s="18"/>
      <c r="G62" s="18"/>
      <c r="H62" s="18"/>
      <c r="I62" s="16"/>
      <c r="J62" s="17"/>
      <c r="K62" s="18"/>
      <c r="L62" s="19"/>
      <c r="M62" s="20"/>
    </row>
    <row r="63" spans="2:13" x14ac:dyDescent="0.15">
      <c r="B63" s="108" t="s">
        <v>92</v>
      </c>
      <c r="C63" s="100">
        <v>221860</v>
      </c>
      <c r="D63" s="100">
        <v>0</v>
      </c>
      <c r="E63" s="100">
        <v>0</v>
      </c>
      <c r="F63" s="100">
        <v>0</v>
      </c>
      <c r="G63" s="100">
        <v>0</v>
      </c>
      <c r="H63" s="100">
        <f>SUBTOTAL(9,D63:G63)</f>
        <v>0</v>
      </c>
      <c r="I63" s="101">
        <v>0</v>
      </c>
      <c r="J63" s="102">
        <f>SUBTOTAL(9,C63:I63)</f>
        <v>221860</v>
      </c>
      <c r="K63" s="100">
        <v>0</v>
      </c>
      <c r="L63" s="103">
        <f>J63-K63</f>
        <v>221860</v>
      </c>
      <c r="M63" s="104">
        <f>IF(K63=0,0,ROUND(J63/K63%,1))</f>
        <v>0</v>
      </c>
    </row>
    <row r="64" spans="2:13" x14ac:dyDescent="0.15">
      <c r="B64" s="108" t="s">
        <v>93</v>
      </c>
      <c r="C64" s="100">
        <v>0</v>
      </c>
      <c r="D64" s="100">
        <v>0</v>
      </c>
      <c r="E64" s="100">
        <v>0</v>
      </c>
      <c r="F64" s="100">
        <v>0</v>
      </c>
      <c r="G64" s="100">
        <v>0</v>
      </c>
      <c r="H64" s="100">
        <f>SUBTOTAL(9,D64:G64)</f>
        <v>0</v>
      </c>
      <c r="I64" s="101">
        <v>0</v>
      </c>
      <c r="J64" s="102">
        <f>SUBTOTAL(9,C64:I64)</f>
        <v>0</v>
      </c>
      <c r="K64" s="100">
        <v>0</v>
      </c>
      <c r="L64" s="103">
        <f>J64-K64</f>
        <v>0</v>
      </c>
      <c r="M64" s="104">
        <f>IF(K64=0,0,ROUND(J64/K64%,1))</f>
        <v>0</v>
      </c>
    </row>
    <row r="65" spans="2:13" x14ac:dyDescent="0.15">
      <c r="B65" s="108" t="s">
        <v>94</v>
      </c>
      <c r="C65" s="100">
        <v>0</v>
      </c>
      <c r="D65" s="100">
        <v>0</v>
      </c>
      <c r="E65" s="100">
        <v>0</v>
      </c>
      <c r="F65" s="100">
        <v>0</v>
      </c>
      <c r="G65" s="100">
        <v>0</v>
      </c>
      <c r="H65" s="100">
        <f>SUBTOTAL(9,D65:G65)</f>
        <v>0</v>
      </c>
      <c r="I65" s="101">
        <v>0</v>
      </c>
      <c r="J65" s="102">
        <f>SUBTOTAL(9,C65:I65)</f>
        <v>0</v>
      </c>
      <c r="K65" s="100">
        <v>0</v>
      </c>
      <c r="L65" s="103">
        <f>J65-K65</f>
        <v>0</v>
      </c>
      <c r="M65" s="104">
        <f>IF(K65=0,0,ROUND(J65/K65%,1))</f>
        <v>0</v>
      </c>
    </row>
    <row r="66" spans="2:13" x14ac:dyDescent="0.15">
      <c r="B66" s="108" t="s">
        <v>95</v>
      </c>
      <c r="C66" s="100">
        <v>0</v>
      </c>
      <c r="D66" s="100">
        <v>0</v>
      </c>
      <c r="E66" s="100">
        <v>0</v>
      </c>
      <c r="F66" s="100">
        <v>0</v>
      </c>
      <c r="G66" s="100">
        <v>0</v>
      </c>
      <c r="H66" s="100">
        <f>SUBTOTAL(9,D66:G66)</f>
        <v>0</v>
      </c>
      <c r="I66" s="101">
        <v>0</v>
      </c>
      <c r="J66" s="102">
        <f>SUBTOTAL(9,C66:I66)</f>
        <v>0</v>
      </c>
      <c r="K66" s="100">
        <v>0</v>
      </c>
      <c r="L66" s="103">
        <f>J66-K66</f>
        <v>0</v>
      </c>
      <c r="M66" s="104">
        <f>IF(K66=0,0,ROUND(J66/K66%,1))</f>
        <v>0</v>
      </c>
    </row>
    <row r="67" spans="2:13" x14ac:dyDescent="0.15">
      <c r="B67" s="45" t="s">
        <v>31</v>
      </c>
      <c r="C67" s="40">
        <f t="shared" ref="C67:K67" si="17">SUM(C63:C66)</f>
        <v>221860</v>
      </c>
      <c r="D67" s="40">
        <f t="shared" si="17"/>
        <v>0</v>
      </c>
      <c r="E67" s="40">
        <f t="shared" si="17"/>
        <v>0</v>
      </c>
      <c r="F67" s="40">
        <f t="shared" si="17"/>
        <v>0</v>
      </c>
      <c r="G67" s="40">
        <f t="shared" si="17"/>
        <v>0</v>
      </c>
      <c r="H67" s="40">
        <f t="shared" si="17"/>
        <v>0</v>
      </c>
      <c r="I67" s="41">
        <f t="shared" si="17"/>
        <v>0</v>
      </c>
      <c r="J67" s="42">
        <f t="shared" si="17"/>
        <v>221860</v>
      </c>
      <c r="K67" s="40">
        <f t="shared" si="17"/>
        <v>0</v>
      </c>
      <c r="L67" s="43">
        <f>J67-K67</f>
        <v>221860</v>
      </c>
      <c r="M67" s="44">
        <f>IF(K67=0,0,ROUND(J67/K67%,1))</f>
        <v>0</v>
      </c>
    </row>
    <row r="68" spans="2:13" ht="14.25" thickBot="1" x14ac:dyDescent="0.2">
      <c r="B68" s="33"/>
      <c r="C68" s="34"/>
      <c r="D68" s="34"/>
      <c r="E68" s="34"/>
      <c r="F68" s="34"/>
      <c r="G68" s="34"/>
      <c r="H68" s="34"/>
      <c r="I68" s="35"/>
      <c r="J68" s="36"/>
      <c r="K68" s="34"/>
      <c r="L68" s="37"/>
      <c r="M68" s="38"/>
    </row>
    <row r="69" spans="2:13" ht="15" thickTop="1" thickBot="1" x14ac:dyDescent="0.2">
      <c r="B69" s="89" t="s">
        <v>32</v>
      </c>
      <c r="C69" s="90">
        <f t="shared" ref="C69:K69" si="18">C55+C61-C67</f>
        <v>-62194955</v>
      </c>
      <c r="D69" s="90">
        <f t="shared" si="18"/>
        <v>61194475</v>
      </c>
      <c r="E69" s="90">
        <f t="shared" si="18"/>
        <v>26239018</v>
      </c>
      <c r="F69" s="90">
        <f t="shared" si="18"/>
        <v>29949979</v>
      </c>
      <c r="G69" s="90">
        <f t="shared" si="18"/>
        <v>9581504</v>
      </c>
      <c r="H69" s="90">
        <f t="shared" si="18"/>
        <v>115666123</v>
      </c>
      <c r="I69" s="91">
        <f t="shared" si="18"/>
        <v>-29045141</v>
      </c>
      <c r="J69" s="92">
        <f t="shared" si="18"/>
        <v>24426027</v>
      </c>
      <c r="K69" s="90">
        <f t="shared" si="18"/>
        <v>-5408498</v>
      </c>
      <c r="L69" s="93">
        <f>J69-K69</f>
        <v>29834525</v>
      </c>
      <c r="M69" s="94">
        <f>IF(K69=0,0,ROUND(J69/K69%,1))</f>
        <v>-451.6</v>
      </c>
    </row>
    <row r="70" spans="2:13" ht="15" thickTop="1" thickBot="1" x14ac:dyDescent="0.2">
      <c r="B70" s="15"/>
      <c r="C70" s="18"/>
      <c r="D70" s="18"/>
      <c r="E70" s="18"/>
      <c r="F70" s="18"/>
      <c r="G70" s="18"/>
      <c r="H70" s="18"/>
      <c r="I70" s="16"/>
      <c r="J70" s="17"/>
      <c r="K70" s="18"/>
      <c r="L70" s="19"/>
      <c r="M70" s="20"/>
    </row>
    <row r="71" spans="2:13" x14ac:dyDescent="0.15">
      <c r="B71" s="109"/>
      <c r="C71" s="110"/>
      <c r="D71" s="110"/>
      <c r="E71" s="110"/>
      <c r="F71" s="110"/>
      <c r="G71" s="110"/>
      <c r="H71" s="110"/>
      <c r="I71" s="111"/>
      <c r="J71" s="112"/>
      <c r="K71" s="110"/>
      <c r="L71" s="113"/>
      <c r="M71" s="114"/>
    </row>
    <row r="72" spans="2:13" ht="14.25" thickBot="1" x14ac:dyDescent="0.2">
      <c r="B72" s="115"/>
      <c r="C72" s="116"/>
      <c r="D72" s="116"/>
      <c r="E72" s="116"/>
      <c r="F72" s="116"/>
      <c r="G72" s="116"/>
      <c r="H72" s="116"/>
      <c r="I72" s="117"/>
      <c r="J72" s="118"/>
      <c r="K72" s="116"/>
      <c r="L72" s="119"/>
      <c r="M72" s="120"/>
    </row>
    <row r="73" spans="2:13" ht="14.25" thickBot="1" x14ac:dyDescent="0.2">
      <c r="B73" s="121" t="s">
        <v>96</v>
      </c>
      <c r="C73" s="122"/>
      <c r="D73" s="123"/>
      <c r="E73" s="123"/>
      <c r="F73" s="123"/>
      <c r="G73" s="123"/>
      <c r="H73" s="123"/>
      <c r="I73" s="124"/>
      <c r="J73" s="125">
        <v>7687909</v>
      </c>
      <c r="K73" s="126"/>
      <c r="L73" s="127"/>
      <c r="M73" s="128"/>
    </row>
  </sheetData>
  <mergeCells count="9">
    <mergeCell ref="B7:B9"/>
    <mergeCell ref="C7:J7"/>
    <mergeCell ref="K7:K9"/>
    <mergeCell ref="L7:L9"/>
    <mergeCell ref="M7:M9"/>
    <mergeCell ref="C8:C9"/>
    <mergeCell ref="D8:H8"/>
    <mergeCell ref="I8:I9"/>
    <mergeCell ref="J8:J9"/>
  </mergeCells>
  <phoneticPr fontId="1"/>
  <pageMargins left="0.47244094488188981" right="0.31496062992125984" top="0.78740157480314965" bottom="0.59055118110236227" header="0.31496062992125984" footer="0.31496062992125984"/>
  <pageSetup paperSize="9" scale="6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4">
    <pageSetUpPr fitToPage="1"/>
  </sheetPr>
  <dimension ref="A1:N49"/>
  <sheetViews>
    <sheetView showGridLines="0" zoomScale="75" zoomScaleNormal="75" workbookViewId="0">
      <selection activeCell="B6" sqref="B6"/>
    </sheetView>
  </sheetViews>
  <sheetFormatPr defaultColWidth="11.5" defaultRowHeight="13.5" x14ac:dyDescent="0.15"/>
  <cols>
    <col min="1" max="1" width="2.75" style="4" customWidth="1"/>
    <col min="2" max="2" width="21.125" style="7" customWidth="1"/>
    <col min="3" max="9" width="11.5" style="7" customWidth="1"/>
    <col min="10" max="11" width="11.75" style="7" customWidth="1"/>
    <col min="12" max="12" width="11.375" style="7" customWidth="1"/>
    <col min="13" max="13" width="7.5" style="10" customWidth="1"/>
    <col min="14" max="248" width="9" style="129" customWidth="1"/>
    <col min="249" max="249" width="2.75" style="129" customWidth="1"/>
    <col min="250" max="250" width="21.125" style="129" customWidth="1"/>
    <col min="251" max="16384" width="11.5" style="129"/>
  </cols>
  <sheetData>
    <row r="1" spans="1:14" s="4" customFormat="1" x14ac:dyDescent="0.15">
      <c r="B1" s="1" t="s">
        <v>102</v>
      </c>
      <c r="C1" s="2"/>
      <c r="D1" s="2"/>
      <c r="E1" s="2"/>
      <c r="F1" s="2"/>
      <c r="G1" s="2"/>
      <c r="H1" s="2"/>
      <c r="I1" s="2"/>
      <c r="J1" s="2"/>
      <c r="K1" s="2"/>
      <c r="L1" s="2"/>
      <c r="M1" s="3" t="s">
        <v>104</v>
      </c>
    </row>
    <row r="2" spans="1:14" s="4" customFormat="1" x14ac:dyDescent="0.15">
      <c r="B2" s="1" t="s">
        <v>107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4" s="4" customFormat="1" x14ac:dyDescent="0.15">
      <c r="C3" s="2"/>
      <c r="D3" s="2"/>
      <c r="E3" s="2"/>
      <c r="F3" s="2"/>
      <c r="G3" s="2"/>
      <c r="H3" s="2"/>
      <c r="I3" s="2"/>
      <c r="J3" s="2"/>
      <c r="K3" s="2"/>
      <c r="L3" s="5"/>
      <c r="M3" s="6" t="s">
        <v>259</v>
      </c>
    </row>
    <row r="4" spans="1:14" s="4" customFormat="1" x14ac:dyDescent="0.15">
      <c r="C4" s="2"/>
      <c r="D4" s="2"/>
      <c r="E4" s="2"/>
      <c r="F4" s="2"/>
      <c r="G4" s="2"/>
      <c r="H4" s="2"/>
      <c r="I4" s="2"/>
      <c r="J4" s="2"/>
      <c r="K4" s="2"/>
      <c r="L4" s="2"/>
      <c r="M4" s="3" t="s">
        <v>105</v>
      </c>
    </row>
    <row r="5" spans="1:14" x14ac:dyDescent="0.15">
      <c r="C5" s="8"/>
      <c r="D5" s="8"/>
      <c r="E5" s="8"/>
      <c r="F5" s="8"/>
      <c r="G5" s="8"/>
      <c r="H5" s="8"/>
      <c r="I5" s="8"/>
      <c r="J5" s="9"/>
    </row>
    <row r="6" spans="1:14" ht="14.25" thickBot="1" x14ac:dyDescent="0.2">
      <c r="C6" s="11"/>
      <c r="D6" s="11"/>
      <c r="E6" s="11"/>
      <c r="F6" s="11"/>
      <c r="G6" s="11"/>
      <c r="H6" s="11"/>
      <c r="I6" s="11"/>
      <c r="J6" s="11"/>
    </row>
    <row r="7" spans="1:14" ht="14.25" thickBot="1" x14ac:dyDescent="0.2">
      <c r="B7" s="406" t="s">
        <v>62</v>
      </c>
      <c r="C7" s="408" t="s">
        <v>97</v>
      </c>
      <c r="D7" s="409"/>
      <c r="E7" s="409"/>
      <c r="F7" s="409"/>
      <c r="G7" s="409"/>
      <c r="H7" s="409"/>
      <c r="I7" s="409"/>
      <c r="J7" s="410"/>
      <c r="K7" s="388" t="s">
        <v>64</v>
      </c>
      <c r="L7" s="391" t="s">
        <v>65</v>
      </c>
      <c r="M7" s="394" t="s">
        <v>66</v>
      </c>
    </row>
    <row r="8" spans="1:14" ht="21" customHeight="1" x14ac:dyDescent="0.15">
      <c r="B8" s="407"/>
      <c r="C8" s="397" t="s">
        <v>67</v>
      </c>
      <c r="D8" s="399" t="s">
        <v>68</v>
      </c>
      <c r="E8" s="400"/>
      <c r="F8" s="400"/>
      <c r="G8" s="400"/>
      <c r="H8" s="401"/>
      <c r="I8" s="402" t="s">
        <v>0</v>
      </c>
      <c r="J8" s="404" t="s">
        <v>69</v>
      </c>
      <c r="K8" s="411"/>
      <c r="L8" s="392"/>
      <c r="M8" s="395"/>
    </row>
    <row r="9" spans="1:14" s="130" customFormat="1" ht="21" customHeight="1" thickBot="1" x14ac:dyDescent="0.2">
      <c r="A9" s="4"/>
      <c r="B9" s="384"/>
      <c r="C9" s="398"/>
      <c r="D9" s="12" t="s">
        <v>70</v>
      </c>
      <c r="E9" s="12" t="s">
        <v>71</v>
      </c>
      <c r="F9" s="12" t="s">
        <v>72</v>
      </c>
      <c r="G9" s="12" t="s">
        <v>73</v>
      </c>
      <c r="H9" s="13" t="s">
        <v>74</v>
      </c>
      <c r="I9" s="403"/>
      <c r="J9" s="405"/>
      <c r="K9" s="412"/>
      <c r="L9" s="393"/>
      <c r="M9" s="396"/>
    </row>
    <row r="10" spans="1:14" x14ac:dyDescent="0.15">
      <c r="A10" s="131"/>
      <c r="B10" s="132" t="s">
        <v>59</v>
      </c>
      <c r="C10" s="133">
        <v>0</v>
      </c>
      <c r="D10" s="133">
        <v>0</v>
      </c>
      <c r="E10" s="133">
        <v>2724542</v>
      </c>
      <c r="F10" s="133">
        <v>0</v>
      </c>
      <c r="G10" s="133">
        <v>520800</v>
      </c>
      <c r="H10" s="133">
        <f>SUBTOTAL(9,D10:G10)</f>
        <v>3245342</v>
      </c>
      <c r="I10" s="134">
        <v>0</v>
      </c>
      <c r="J10" s="135">
        <f>SUBTOTAL(9,C10:I10)</f>
        <v>3245342</v>
      </c>
      <c r="K10" s="136">
        <v>1709356</v>
      </c>
      <c r="L10" s="136">
        <f>J10-K10</f>
        <v>1535986</v>
      </c>
      <c r="M10" s="137">
        <f>IF(K10=0,0,ROUND(J10/K10%,1))</f>
        <v>189.9</v>
      </c>
      <c r="N10" s="7"/>
    </row>
    <row r="11" spans="1:14" x14ac:dyDescent="0.15">
      <c r="A11" s="131"/>
      <c r="B11" s="138" t="s">
        <v>58</v>
      </c>
      <c r="C11" s="139">
        <f t="shared" ref="C11:K11" si="0">SUM(C10:C10)</f>
        <v>0</v>
      </c>
      <c r="D11" s="139">
        <f t="shared" si="0"/>
        <v>0</v>
      </c>
      <c r="E11" s="139">
        <f t="shared" si="0"/>
        <v>2724542</v>
      </c>
      <c r="F11" s="139">
        <f t="shared" si="0"/>
        <v>0</v>
      </c>
      <c r="G11" s="139">
        <f t="shared" si="0"/>
        <v>520800</v>
      </c>
      <c r="H11" s="139">
        <f t="shared" si="0"/>
        <v>3245342</v>
      </c>
      <c r="I11" s="140">
        <f t="shared" si="0"/>
        <v>0</v>
      </c>
      <c r="J11" s="141">
        <f t="shared" si="0"/>
        <v>3245342</v>
      </c>
      <c r="K11" s="142">
        <f t="shared" si="0"/>
        <v>1709356</v>
      </c>
      <c r="L11" s="142">
        <f>J11-K11</f>
        <v>1535986</v>
      </c>
      <c r="M11" s="143">
        <f>IF(K11=0,0,ROUND(J11/K11%,1))</f>
        <v>189.9</v>
      </c>
      <c r="N11" s="7"/>
    </row>
    <row r="12" spans="1:14" x14ac:dyDescent="0.15">
      <c r="A12" s="131"/>
      <c r="B12" s="144"/>
      <c r="C12" s="18"/>
      <c r="D12" s="18"/>
      <c r="E12" s="18"/>
      <c r="F12" s="18"/>
      <c r="G12" s="18"/>
      <c r="H12" s="18"/>
      <c r="I12" s="16"/>
      <c r="J12" s="17"/>
      <c r="K12" s="19"/>
      <c r="L12" s="19"/>
      <c r="M12" s="20"/>
      <c r="N12" s="7"/>
    </row>
    <row r="13" spans="1:14" x14ac:dyDescent="0.15">
      <c r="A13" s="131"/>
      <c r="B13" s="145" t="s">
        <v>57</v>
      </c>
      <c r="C13" s="22">
        <v>0</v>
      </c>
      <c r="D13" s="22">
        <v>132037490</v>
      </c>
      <c r="E13" s="22">
        <v>81347170</v>
      </c>
      <c r="F13" s="22">
        <v>65996434</v>
      </c>
      <c r="G13" s="22">
        <v>24834769</v>
      </c>
      <c r="H13" s="22">
        <f>SUBTOTAL(9,D13:G13)</f>
        <v>304215863</v>
      </c>
      <c r="I13" s="23">
        <v>8062770</v>
      </c>
      <c r="J13" s="24">
        <f>SUBTOTAL(9,C13:I13)</f>
        <v>312278633</v>
      </c>
      <c r="K13" s="25">
        <v>311662650</v>
      </c>
      <c r="L13" s="25">
        <f t="shared" ref="L13:L18" si="1">J13-K13</f>
        <v>615983</v>
      </c>
      <c r="M13" s="26">
        <f t="shared" ref="M13:M18" si="2">IF(K13=0,0,ROUND(J13/K13%,1))</f>
        <v>100.2</v>
      </c>
      <c r="N13" s="7"/>
    </row>
    <row r="14" spans="1:14" x14ac:dyDescent="0.15">
      <c r="A14" s="131"/>
      <c r="B14" s="145" t="s">
        <v>56</v>
      </c>
      <c r="C14" s="22">
        <v>0</v>
      </c>
      <c r="D14" s="22">
        <v>34674695</v>
      </c>
      <c r="E14" s="22">
        <v>22845178</v>
      </c>
      <c r="F14" s="22">
        <v>19148620</v>
      </c>
      <c r="G14" s="22">
        <v>6891281</v>
      </c>
      <c r="H14" s="22">
        <f>SUBTOTAL(9,D14:G14)</f>
        <v>83559774</v>
      </c>
      <c r="I14" s="23">
        <v>2871328</v>
      </c>
      <c r="J14" s="24">
        <f>SUBTOTAL(9,C14:I14)</f>
        <v>86431102</v>
      </c>
      <c r="K14" s="25">
        <v>84959768</v>
      </c>
      <c r="L14" s="25">
        <f t="shared" si="1"/>
        <v>1471334</v>
      </c>
      <c r="M14" s="26">
        <f t="shared" si="2"/>
        <v>101.7</v>
      </c>
      <c r="N14" s="7"/>
    </row>
    <row r="15" spans="1:14" x14ac:dyDescent="0.15">
      <c r="A15" s="131"/>
      <c r="B15" s="145" t="s">
        <v>55</v>
      </c>
      <c r="C15" s="22">
        <v>0</v>
      </c>
      <c r="D15" s="22">
        <v>24428171</v>
      </c>
      <c r="E15" s="22">
        <v>15454566</v>
      </c>
      <c r="F15" s="22">
        <v>12456020</v>
      </c>
      <c r="G15" s="22">
        <v>4707858</v>
      </c>
      <c r="H15" s="22">
        <f>SUBTOTAL(9,D15:G15)</f>
        <v>57046615</v>
      </c>
      <c r="I15" s="23">
        <v>1545423</v>
      </c>
      <c r="J15" s="24">
        <f>SUBTOTAL(9,C15:I15)</f>
        <v>58592038</v>
      </c>
      <c r="K15" s="25">
        <v>59438798</v>
      </c>
      <c r="L15" s="25">
        <f t="shared" si="1"/>
        <v>-846760</v>
      </c>
      <c r="M15" s="26">
        <f t="shared" si="2"/>
        <v>98.6</v>
      </c>
      <c r="N15" s="7"/>
    </row>
    <row r="16" spans="1:14" x14ac:dyDescent="0.15">
      <c r="A16" s="131"/>
      <c r="B16" s="146" t="s">
        <v>54</v>
      </c>
      <c r="C16" s="100">
        <v>0</v>
      </c>
      <c r="D16" s="100">
        <v>143677</v>
      </c>
      <c r="E16" s="100">
        <v>88677</v>
      </c>
      <c r="F16" s="100">
        <v>67714</v>
      </c>
      <c r="G16" s="100">
        <v>23618</v>
      </c>
      <c r="H16" s="100">
        <f>SUBTOTAL(9,D16:G16)</f>
        <v>323686</v>
      </c>
      <c r="I16" s="101">
        <v>2495</v>
      </c>
      <c r="J16" s="102">
        <f>SUBTOTAL(9,C16:I16)</f>
        <v>326181</v>
      </c>
      <c r="K16" s="103">
        <v>731700</v>
      </c>
      <c r="L16" s="103">
        <f t="shared" si="1"/>
        <v>-405519</v>
      </c>
      <c r="M16" s="104">
        <f t="shared" si="2"/>
        <v>44.6</v>
      </c>
      <c r="N16" s="7"/>
    </row>
    <row r="17" spans="1:14" x14ac:dyDescent="0.15">
      <c r="A17" s="131"/>
      <c r="B17" s="147" t="s">
        <v>98</v>
      </c>
      <c r="C17" s="100">
        <v>0</v>
      </c>
      <c r="D17" s="100">
        <v>0</v>
      </c>
      <c r="E17" s="100">
        <v>0</v>
      </c>
      <c r="F17" s="100">
        <v>0</v>
      </c>
      <c r="G17" s="100">
        <v>0</v>
      </c>
      <c r="H17" s="100">
        <f>SUBTOTAL(9,D17:G17)</f>
        <v>0</v>
      </c>
      <c r="I17" s="101">
        <v>12641328</v>
      </c>
      <c r="J17" s="102">
        <f>SUBTOTAL(9,C17:I17)</f>
        <v>12641328</v>
      </c>
      <c r="K17" s="103">
        <v>12641328</v>
      </c>
      <c r="L17" s="103">
        <f t="shared" si="1"/>
        <v>0</v>
      </c>
      <c r="M17" s="104">
        <f t="shared" si="2"/>
        <v>100</v>
      </c>
      <c r="N17" s="7"/>
    </row>
    <row r="18" spans="1:14" x14ac:dyDescent="0.15">
      <c r="A18" s="131"/>
      <c r="B18" s="148" t="s">
        <v>99</v>
      </c>
      <c r="C18" s="139">
        <f t="shared" ref="C18:K18" si="3">SUM(C13:C17)</f>
        <v>0</v>
      </c>
      <c r="D18" s="139">
        <f t="shared" si="3"/>
        <v>191284033</v>
      </c>
      <c r="E18" s="139">
        <f t="shared" si="3"/>
        <v>119735591</v>
      </c>
      <c r="F18" s="139">
        <f t="shared" si="3"/>
        <v>97668788</v>
      </c>
      <c r="G18" s="139">
        <f t="shared" si="3"/>
        <v>36457526</v>
      </c>
      <c r="H18" s="139">
        <f t="shared" si="3"/>
        <v>445145938</v>
      </c>
      <c r="I18" s="140">
        <f t="shared" si="3"/>
        <v>25123344</v>
      </c>
      <c r="J18" s="141">
        <f t="shared" si="3"/>
        <v>470269282</v>
      </c>
      <c r="K18" s="142">
        <f t="shared" si="3"/>
        <v>469434244</v>
      </c>
      <c r="L18" s="142">
        <f t="shared" si="1"/>
        <v>835038</v>
      </c>
      <c r="M18" s="143">
        <f t="shared" si="2"/>
        <v>100.2</v>
      </c>
      <c r="N18" s="7"/>
    </row>
    <row r="19" spans="1:14" x14ac:dyDescent="0.15">
      <c r="A19" s="131"/>
      <c r="B19" s="144"/>
      <c r="C19" s="18"/>
      <c r="D19" s="18"/>
      <c r="E19" s="18"/>
      <c r="F19" s="18"/>
      <c r="G19" s="18"/>
      <c r="H19" s="18"/>
      <c r="I19" s="16"/>
      <c r="J19" s="17"/>
      <c r="K19" s="19"/>
      <c r="L19" s="19"/>
      <c r="M19" s="20"/>
      <c r="N19" s="7"/>
    </row>
    <row r="20" spans="1:14" x14ac:dyDescent="0.15">
      <c r="A20" s="131"/>
      <c r="B20" s="145" t="s">
        <v>53</v>
      </c>
      <c r="C20" s="22">
        <v>0</v>
      </c>
      <c r="D20" s="22">
        <v>48178977</v>
      </c>
      <c r="E20" s="22">
        <v>27913812</v>
      </c>
      <c r="F20" s="22">
        <v>21097305</v>
      </c>
      <c r="G20" s="22">
        <v>32090942</v>
      </c>
      <c r="H20" s="22">
        <f>SUBTOTAL(9,D20:G20)</f>
        <v>129281036</v>
      </c>
      <c r="I20" s="23">
        <v>1730991</v>
      </c>
      <c r="J20" s="24">
        <f>SUBTOTAL(9,C20:I20)</f>
        <v>131012027</v>
      </c>
      <c r="K20" s="25">
        <v>137485027</v>
      </c>
      <c r="L20" s="25">
        <f>J20-K20</f>
        <v>-6473000</v>
      </c>
      <c r="M20" s="26">
        <f>IF(K20=0,0,ROUND(J20/K20%,1))</f>
        <v>95.3</v>
      </c>
      <c r="N20" s="7"/>
    </row>
    <row r="21" spans="1:14" x14ac:dyDescent="0.15">
      <c r="A21" s="131"/>
      <c r="B21" s="138" t="s">
        <v>52</v>
      </c>
      <c r="C21" s="139">
        <f t="shared" ref="C21:K21" si="4">SUM(C20:C20)</f>
        <v>0</v>
      </c>
      <c r="D21" s="139">
        <f t="shared" si="4"/>
        <v>48178977</v>
      </c>
      <c r="E21" s="139">
        <f t="shared" si="4"/>
        <v>27913812</v>
      </c>
      <c r="F21" s="139">
        <f t="shared" si="4"/>
        <v>21097305</v>
      </c>
      <c r="G21" s="139">
        <f t="shared" si="4"/>
        <v>32090942</v>
      </c>
      <c r="H21" s="139">
        <f t="shared" si="4"/>
        <v>129281036</v>
      </c>
      <c r="I21" s="140">
        <f t="shared" si="4"/>
        <v>1730991</v>
      </c>
      <c r="J21" s="141">
        <f t="shared" si="4"/>
        <v>131012027</v>
      </c>
      <c r="K21" s="142">
        <f t="shared" si="4"/>
        <v>137485027</v>
      </c>
      <c r="L21" s="142">
        <f>J21-K21</f>
        <v>-6473000</v>
      </c>
      <c r="M21" s="143">
        <f>IF(K21=0,0,ROUND(J21/K21%,1))</f>
        <v>95.3</v>
      </c>
      <c r="N21" s="7"/>
    </row>
    <row r="22" spans="1:14" x14ac:dyDescent="0.15">
      <c r="A22" s="131"/>
      <c r="B22" s="144"/>
      <c r="C22" s="18"/>
      <c r="D22" s="18"/>
      <c r="E22" s="18"/>
      <c r="F22" s="18"/>
      <c r="G22" s="18"/>
      <c r="H22" s="18"/>
      <c r="I22" s="16"/>
      <c r="J22" s="17"/>
      <c r="K22" s="19"/>
      <c r="L22" s="19"/>
      <c r="M22" s="20"/>
      <c r="N22" s="7"/>
    </row>
    <row r="23" spans="1:14" x14ac:dyDescent="0.15">
      <c r="A23" s="131"/>
      <c r="B23" s="145" t="s">
        <v>51</v>
      </c>
      <c r="C23" s="22">
        <v>0</v>
      </c>
      <c r="D23" s="22">
        <v>1682527</v>
      </c>
      <c r="E23" s="22">
        <v>239559</v>
      </c>
      <c r="F23" s="22">
        <v>156245</v>
      </c>
      <c r="G23" s="22">
        <v>58574</v>
      </c>
      <c r="H23" s="22">
        <f t="shared" ref="H23:H42" si="5">SUBTOTAL(9,D23:G23)</f>
        <v>2136905</v>
      </c>
      <c r="I23" s="23">
        <v>617</v>
      </c>
      <c r="J23" s="24">
        <f t="shared" ref="J23:J42" si="6">SUBTOTAL(9,C23:I23)</f>
        <v>2137522</v>
      </c>
      <c r="K23" s="25">
        <v>3007600</v>
      </c>
      <c r="L23" s="25">
        <f t="shared" ref="L23:L43" si="7">J23-K23</f>
        <v>-870078</v>
      </c>
      <c r="M23" s="26">
        <f t="shared" ref="M23:M43" si="8">IF(K23=0,0,ROUND(J23/K23%,1))</f>
        <v>71.099999999999994</v>
      </c>
      <c r="N23" s="7"/>
    </row>
    <row r="24" spans="1:14" x14ac:dyDescent="0.15">
      <c r="A24" s="131"/>
      <c r="B24" s="145" t="s">
        <v>50</v>
      </c>
      <c r="C24" s="22">
        <v>0</v>
      </c>
      <c r="D24" s="22">
        <v>19439191</v>
      </c>
      <c r="E24" s="22">
        <v>6281553</v>
      </c>
      <c r="F24" s="22">
        <v>1939572</v>
      </c>
      <c r="G24" s="22">
        <v>1094172</v>
      </c>
      <c r="H24" s="22">
        <f t="shared" si="5"/>
        <v>28754488</v>
      </c>
      <c r="I24" s="23">
        <v>0</v>
      </c>
      <c r="J24" s="24">
        <f t="shared" si="6"/>
        <v>28754488</v>
      </c>
      <c r="K24" s="25">
        <v>28567488</v>
      </c>
      <c r="L24" s="25">
        <f t="shared" si="7"/>
        <v>187000</v>
      </c>
      <c r="M24" s="26">
        <f t="shared" si="8"/>
        <v>100.7</v>
      </c>
      <c r="N24" s="7"/>
    </row>
    <row r="25" spans="1:14" x14ac:dyDescent="0.15">
      <c r="A25" s="131"/>
      <c r="B25" s="145" t="s">
        <v>49</v>
      </c>
      <c r="C25" s="22">
        <v>0</v>
      </c>
      <c r="D25" s="22">
        <v>221571</v>
      </c>
      <c r="E25" s="22">
        <v>137269</v>
      </c>
      <c r="F25" s="22">
        <v>111759</v>
      </c>
      <c r="G25" s="22">
        <v>41786</v>
      </c>
      <c r="H25" s="22">
        <f t="shared" si="5"/>
        <v>512385</v>
      </c>
      <c r="I25" s="23">
        <v>4520</v>
      </c>
      <c r="J25" s="24">
        <f t="shared" si="6"/>
        <v>516905</v>
      </c>
      <c r="K25" s="25">
        <v>492000</v>
      </c>
      <c r="L25" s="25">
        <f t="shared" si="7"/>
        <v>24905</v>
      </c>
      <c r="M25" s="26">
        <f t="shared" si="8"/>
        <v>105.1</v>
      </c>
      <c r="N25" s="7"/>
    </row>
    <row r="26" spans="1:14" x14ac:dyDescent="0.15">
      <c r="A26" s="131"/>
      <c r="B26" s="145" t="s">
        <v>48</v>
      </c>
      <c r="C26" s="22">
        <v>0</v>
      </c>
      <c r="D26" s="100">
        <v>72283</v>
      </c>
      <c r="E26" s="100">
        <v>16413</v>
      </c>
      <c r="F26" s="100">
        <v>0</v>
      </c>
      <c r="G26" s="100">
        <v>0</v>
      </c>
      <c r="H26" s="100">
        <f t="shared" si="5"/>
        <v>88696</v>
      </c>
      <c r="I26" s="101">
        <v>0</v>
      </c>
      <c r="J26" s="102">
        <f t="shared" si="6"/>
        <v>88696</v>
      </c>
      <c r="K26" s="25">
        <v>80000</v>
      </c>
      <c r="L26" s="25">
        <f t="shared" si="7"/>
        <v>8696</v>
      </c>
      <c r="M26" s="26">
        <f t="shared" si="8"/>
        <v>110.9</v>
      </c>
      <c r="N26" s="7"/>
    </row>
    <row r="27" spans="1:14" x14ac:dyDescent="0.15">
      <c r="A27" s="149"/>
      <c r="B27" s="150" t="s">
        <v>100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f t="shared" si="5"/>
        <v>0</v>
      </c>
      <c r="I27" s="23">
        <v>951800</v>
      </c>
      <c r="J27" s="24">
        <f t="shared" si="6"/>
        <v>951800</v>
      </c>
      <c r="K27" s="25">
        <v>1000000</v>
      </c>
      <c r="L27" s="25">
        <f t="shared" si="7"/>
        <v>-48200</v>
      </c>
      <c r="M27" s="26">
        <f t="shared" si="8"/>
        <v>95.2</v>
      </c>
      <c r="N27" s="7"/>
    </row>
    <row r="28" spans="1:14" x14ac:dyDescent="0.15">
      <c r="A28" s="131"/>
      <c r="B28" s="145" t="s">
        <v>47</v>
      </c>
      <c r="C28" s="22">
        <v>0</v>
      </c>
      <c r="D28" s="22">
        <v>2438177</v>
      </c>
      <c r="E28" s="22">
        <v>675092</v>
      </c>
      <c r="F28" s="22">
        <v>102446</v>
      </c>
      <c r="G28" s="22">
        <v>90173</v>
      </c>
      <c r="H28" s="22">
        <f t="shared" si="5"/>
        <v>3305888</v>
      </c>
      <c r="I28" s="23">
        <v>0</v>
      </c>
      <c r="J28" s="24">
        <f t="shared" si="6"/>
        <v>3305888</v>
      </c>
      <c r="K28" s="25">
        <v>3523636</v>
      </c>
      <c r="L28" s="25">
        <f t="shared" si="7"/>
        <v>-217748</v>
      </c>
      <c r="M28" s="26">
        <f t="shared" si="8"/>
        <v>93.8</v>
      </c>
      <c r="N28" s="7"/>
    </row>
    <row r="29" spans="1:14" x14ac:dyDescent="0.15">
      <c r="A29" s="131"/>
      <c r="B29" s="145" t="s">
        <v>46</v>
      </c>
      <c r="C29" s="22">
        <v>0</v>
      </c>
      <c r="D29" s="22">
        <v>5085925</v>
      </c>
      <c r="E29" s="22">
        <v>2191003</v>
      </c>
      <c r="F29" s="22">
        <v>1166488</v>
      </c>
      <c r="G29" s="22">
        <v>1083563</v>
      </c>
      <c r="H29" s="22">
        <f t="shared" si="5"/>
        <v>9526979</v>
      </c>
      <c r="I29" s="23">
        <v>39334</v>
      </c>
      <c r="J29" s="24">
        <f t="shared" si="6"/>
        <v>9566313</v>
      </c>
      <c r="K29" s="25">
        <v>10510800</v>
      </c>
      <c r="L29" s="25">
        <f t="shared" si="7"/>
        <v>-944487</v>
      </c>
      <c r="M29" s="26">
        <f t="shared" si="8"/>
        <v>91</v>
      </c>
      <c r="N29" s="7"/>
    </row>
    <row r="30" spans="1:14" x14ac:dyDescent="0.15">
      <c r="A30" s="131"/>
      <c r="B30" s="145" t="s">
        <v>45</v>
      </c>
      <c r="C30" s="22">
        <v>0</v>
      </c>
      <c r="D30" s="22">
        <v>1060043</v>
      </c>
      <c r="E30" s="22">
        <v>477253</v>
      </c>
      <c r="F30" s="22">
        <v>237816</v>
      </c>
      <c r="G30" s="22">
        <v>283423</v>
      </c>
      <c r="H30" s="22">
        <f t="shared" si="5"/>
        <v>2058535</v>
      </c>
      <c r="I30" s="23">
        <v>626</v>
      </c>
      <c r="J30" s="24">
        <f t="shared" si="6"/>
        <v>2059161</v>
      </c>
      <c r="K30" s="25">
        <v>2115800</v>
      </c>
      <c r="L30" s="25">
        <f t="shared" si="7"/>
        <v>-56639</v>
      </c>
      <c r="M30" s="26">
        <f t="shared" si="8"/>
        <v>97.3</v>
      </c>
      <c r="N30" s="7"/>
    </row>
    <row r="31" spans="1:14" x14ac:dyDescent="0.15">
      <c r="A31" s="131"/>
      <c r="B31" s="145" t="s">
        <v>44</v>
      </c>
      <c r="C31" s="22">
        <v>0</v>
      </c>
      <c r="D31" s="22">
        <v>20700</v>
      </c>
      <c r="E31" s="22">
        <v>6954</v>
      </c>
      <c r="F31" s="22">
        <v>2347</v>
      </c>
      <c r="G31" s="22">
        <v>348</v>
      </c>
      <c r="H31" s="22">
        <f t="shared" si="5"/>
        <v>30349</v>
      </c>
      <c r="I31" s="23">
        <v>0</v>
      </c>
      <c r="J31" s="24">
        <f t="shared" si="6"/>
        <v>30349</v>
      </c>
      <c r="K31" s="25">
        <v>556000</v>
      </c>
      <c r="L31" s="25">
        <f t="shared" si="7"/>
        <v>-525651</v>
      </c>
      <c r="M31" s="26">
        <f t="shared" si="8"/>
        <v>5.5</v>
      </c>
      <c r="N31" s="7"/>
    </row>
    <row r="32" spans="1:14" x14ac:dyDescent="0.15">
      <c r="A32" s="131"/>
      <c r="B32" s="145" t="s">
        <v>43</v>
      </c>
      <c r="C32" s="22">
        <v>0</v>
      </c>
      <c r="D32" s="22">
        <v>1673170</v>
      </c>
      <c r="E32" s="22">
        <v>510837</v>
      </c>
      <c r="F32" s="22">
        <v>138689</v>
      </c>
      <c r="G32" s="22">
        <v>79994</v>
      </c>
      <c r="H32" s="22">
        <f t="shared" si="5"/>
        <v>2402690</v>
      </c>
      <c r="I32" s="23">
        <v>0</v>
      </c>
      <c r="J32" s="24">
        <f t="shared" si="6"/>
        <v>2402690</v>
      </c>
      <c r="K32" s="25">
        <v>1997212</v>
      </c>
      <c r="L32" s="25">
        <f t="shared" si="7"/>
        <v>405478</v>
      </c>
      <c r="M32" s="26">
        <f t="shared" si="8"/>
        <v>120.3</v>
      </c>
      <c r="N32" s="7"/>
    </row>
    <row r="33" spans="1:14" x14ac:dyDescent="0.15">
      <c r="A33" s="131"/>
      <c r="B33" s="145" t="s">
        <v>42</v>
      </c>
      <c r="C33" s="22">
        <v>0</v>
      </c>
      <c r="D33" s="100">
        <v>206477</v>
      </c>
      <c r="E33" s="100">
        <v>182207</v>
      </c>
      <c r="F33" s="100">
        <v>114213</v>
      </c>
      <c r="G33" s="100">
        <v>105974</v>
      </c>
      <c r="H33" s="100">
        <f t="shared" si="5"/>
        <v>608871</v>
      </c>
      <c r="I33" s="101">
        <v>57282</v>
      </c>
      <c r="J33" s="102">
        <f t="shared" si="6"/>
        <v>666153</v>
      </c>
      <c r="K33" s="25">
        <v>2093105</v>
      </c>
      <c r="L33" s="25">
        <f t="shared" si="7"/>
        <v>-1426952</v>
      </c>
      <c r="M33" s="26">
        <f t="shared" si="8"/>
        <v>31.8</v>
      </c>
      <c r="N33" s="7"/>
    </row>
    <row r="34" spans="1:14" x14ac:dyDescent="0.15">
      <c r="A34" s="131"/>
      <c r="B34" s="145" t="s">
        <v>41</v>
      </c>
      <c r="C34" s="22">
        <v>0</v>
      </c>
      <c r="D34" s="22">
        <v>8962</v>
      </c>
      <c r="E34" s="22">
        <v>21788</v>
      </c>
      <c r="F34" s="22">
        <v>10352</v>
      </c>
      <c r="G34" s="22">
        <v>20904</v>
      </c>
      <c r="H34" s="22">
        <f t="shared" si="5"/>
        <v>62006</v>
      </c>
      <c r="I34" s="23">
        <v>131050</v>
      </c>
      <c r="J34" s="24">
        <f t="shared" si="6"/>
        <v>193056</v>
      </c>
      <c r="K34" s="25">
        <v>332000</v>
      </c>
      <c r="L34" s="25">
        <f t="shared" si="7"/>
        <v>-138944</v>
      </c>
      <c r="M34" s="26">
        <f t="shared" si="8"/>
        <v>58.1</v>
      </c>
      <c r="N34" s="7"/>
    </row>
    <row r="35" spans="1:14" x14ac:dyDescent="0.15">
      <c r="A35" s="131"/>
      <c r="B35" s="145" t="s">
        <v>40</v>
      </c>
      <c r="C35" s="22">
        <v>0</v>
      </c>
      <c r="D35" s="22">
        <v>4000</v>
      </c>
      <c r="E35" s="22">
        <v>0</v>
      </c>
      <c r="F35" s="22">
        <v>0</v>
      </c>
      <c r="G35" s="22">
        <v>0</v>
      </c>
      <c r="H35" s="22">
        <f t="shared" si="5"/>
        <v>4000</v>
      </c>
      <c r="I35" s="23">
        <v>0</v>
      </c>
      <c r="J35" s="24">
        <f t="shared" si="6"/>
        <v>4000</v>
      </c>
      <c r="K35" s="25">
        <v>0</v>
      </c>
      <c r="L35" s="25">
        <f t="shared" si="7"/>
        <v>4000</v>
      </c>
      <c r="M35" s="26">
        <f t="shared" si="8"/>
        <v>0</v>
      </c>
      <c r="N35" s="7"/>
    </row>
    <row r="36" spans="1:14" x14ac:dyDescent="0.15">
      <c r="A36" s="131"/>
      <c r="B36" s="145" t="s">
        <v>39</v>
      </c>
      <c r="C36" s="22">
        <v>0</v>
      </c>
      <c r="D36" s="100">
        <v>0</v>
      </c>
      <c r="E36" s="100">
        <v>0</v>
      </c>
      <c r="F36" s="100">
        <v>0</v>
      </c>
      <c r="G36" s="100">
        <v>0</v>
      </c>
      <c r="H36" s="100">
        <f t="shared" si="5"/>
        <v>0</v>
      </c>
      <c r="I36" s="101">
        <v>0</v>
      </c>
      <c r="J36" s="102">
        <f t="shared" si="6"/>
        <v>0</v>
      </c>
      <c r="K36" s="25">
        <v>0</v>
      </c>
      <c r="L36" s="25">
        <f t="shared" si="7"/>
        <v>0</v>
      </c>
      <c r="M36" s="26">
        <f t="shared" si="8"/>
        <v>0</v>
      </c>
      <c r="N36" s="7"/>
    </row>
    <row r="37" spans="1:14" x14ac:dyDescent="0.15">
      <c r="A37" s="131"/>
      <c r="B37" s="145" t="s">
        <v>38</v>
      </c>
      <c r="C37" s="22">
        <v>0</v>
      </c>
      <c r="D37" s="22">
        <v>4661989</v>
      </c>
      <c r="E37" s="22">
        <v>262531</v>
      </c>
      <c r="F37" s="22">
        <v>2718</v>
      </c>
      <c r="G37" s="22">
        <v>1069</v>
      </c>
      <c r="H37" s="22">
        <f t="shared" si="5"/>
        <v>4928307</v>
      </c>
      <c r="I37" s="23">
        <v>7</v>
      </c>
      <c r="J37" s="24">
        <f t="shared" si="6"/>
        <v>4928314</v>
      </c>
      <c r="K37" s="25">
        <v>10948000</v>
      </c>
      <c r="L37" s="25">
        <f t="shared" si="7"/>
        <v>-6019686</v>
      </c>
      <c r="M37" s="26">
        <f t="shared" si="8"/>
        <v>45</v>
      </c>
      <c r="N37" s="7"/>
    </row>
    <row r="38" spans="1:14" x14ac:dyDescent="0.15">
      <c r="A38" s="131"/>
      <c r="B38" s="145" t="s">
        <v>37</v>
      </c>
      <c r="C38" s="22">
        <v>0</v>
      </c>
      <c r="D38" s="22">
        <v>920347</v>
      </c>
      <c r="E38" s="22">
        <v>227796</v>
      </c>
      <c r="F38" s="22">
        <v>12773</v>
      </c>
      <c r="G38" s="22">
        <v>2594</v>
      </c>
      <c r="H38" s="22">
        <f t="shared" si="5"/>
        <v>1163510</v>
      </c>
      <c r="I38" s="23">
        <v>0</v>
      </c>
      <c r="J38" s="24">
        <f t="shared" si="6"/>
        <v>1163510</v>
      </c>
      <c r="K38" s="25">
        <v>1168000</v>
      </c>
      <c r="L38" s="25">
        <f t="shared" si="7"/>
        <v>-4490</v>
      </c>
      <c r="M38" s="26">
        <f t="shared" si="8"/>
        <v>99.6</v>
      </c>
      <c r="N38" s="7"/>
    </row>
    <row r="39" spans="1:14" x14ac:dyDescent="0.15">
      <c r="A39" s="131"/>
      <c r="B39" s="146" t="s">
        <v>36</v>
      </c>
      <c r="C39" s="22">
        <v>0</v>
      </c>
      <c r="D39" s="100">
        <v>200565</v>
      </c>
      <c r="E39" s="100">
        <v>443290</v>
      </c>
      <c r="F39" s="100">
        <v>87960</v>
      </c>
      <c r="G39" s="100">
        <v>497283</v>
      </c>
      <c r="H39" s="100">
        <f t="shared" si="5"/>
        <v>1229098</v>
      </c>
      <c r="I39" s="101">
        <v>980</v>
      </c>
      <c r="J39" s="102">
        <f t="shared" si="6"/>
        <v>1230078</v>
      </c>
      <c r="K39" s="103">
        <v>2757435</v>
      </c>
      <c r="L39" s="103">
        <f t="shared" si="7"/>
        <v>-1527357</v>
      </c>
      <c r="M39" s="104">
        <f t="shared" si="8"/>
        <v>44.6</v>
      </c>
      <c r="N39" s="7"/>
    </row>
    <row r="40" spans="1:14" x14ac:dyDescent="0.15">
      <c r="A40" s="149"/>
      <c r="B40" s="147" t="s">
        <v>101</v>
      </c>
      <c r="C40" s="22">
        <v>0</v>
      </c>
      <c r="D40" s="100">
        <v>100458</v>
      </c>
      <c r="E40" s="100">
        <v>24819</v>
      </c>
      <c r="F40" s="100">
        <v>3261</v>
      </c>
      <c r="G40" s="100">
        <v>462</v>
      </c>
      <c r="H40" s="100">
        <f t="shared" si="5"/>
        <v>129000</v>
      </c>
      <c r="I40" s="101">
        <v>0</v>
      </c>
      <c r="J40" s="102">
        <f t="shared" si="6"/>
        <v>129000</v>
      </c>
      <c r="K40" s="103">
        <v>270000</v>
      </c>
      <c r="L40" s="103">
        <f t="shared" si="7"/>
        <v>-141000</v>
      </c>
      <c r="M40" s="104">
        <f t="shared" si="8"/>
        <v>47.8</v>
      </c>
      <c r="N40" s="7"/>
    </row>
    <row r="41" spans="1:14" x14ac:dyDescent="0.15">
      <c r="A41" s="131"/>
      <c r="B41" s="146" t="s">
        <v>35</v>
      </c>
      <c r="C41" s="22">
        <v>0</v>
      </c>
      <c r="D41" s="100">
        <v>169003</v>
      </c>
      <c r="E41" s="100">
        <v>105942</v>
      </c>
      <c r="F41" s="100">
        <v>86166</v>
      </c>
      <c r="G41" s="100">
        <v>32205</v>
      </c>
      <c r="H41" s="100">
        <f t="shared" si="5"/>
        <v>393316</v>
      </c>
      <c r="I41" s="101">
        <v>3484</v>
      </c>
      <c r="J41" s="102">
        <f t="shared" si="6"/>
        <v>396800</v>
      </c>
      <c r="K41" s="103">
        <v>396800</v>
      </c>
      <c r="L41" s="103">
        <f t="shared" si="7"/>
        <v>0</v>
      </c>
      <c r="M41" s="104">
        <f t="shared" si="8"/>
        <v>100</v>
      </c>
      <c r="N41" s="7"/>
    </row>
    <row r="42" spans="1:14" x14ac:dyDescent="0.15">
      <c r="A42" s="131"/>
      <c r="B42" s="146" t="s">
        <v>34</v>
      </c>
      <c r="C42" s="22">
        <v>0</v>
      </c>
      <c r="D42" s="100">
        <v>1370938</v>
      </c>
      <c r="E42" s="100">
        <v>160755</v>
      </c>
      <c r="F42" s="100">
        <v>42501</v>
      </c>
      <c r="G42" s="100">
        <v>29417</v>
      </c>
      <c r="H42" s="100">
        <f t="shared" si="5"/>
        <v>1603611</v>
      </c>
      <c r="I42" s="101">
        <v>0</v>
      </c>
      <c r="J42" s="102">
        <f t="shared" si="6"/>
        <v>1603611</v>
      </c>
      <c r="K42" s="103">
        <v>865280</v>
      </c>
      <c r="L42" s="103">
        <f t="shared" si="7"/>
        <v>738331</v>
      </c>
      <c r="M42" s="104">
        <f t="shared" si="8"/>
        <v>185.3</v>
      </c>
      <c r="N42" s="7"/>
    </row>
    <row r="43" spans="1:14" x14ac:dyDescent="0.15">
      <c r="A43" s="131"/>
      <c r="B43" s="138" t="s">
        <v>33</v>
      </c>
      <c r="C43" s="139">
        <f t="shared" ref="C43:K43" si="9">SUM(C23:C42)</f>
        <v>0</v>
      </c>
      <c r="D43" s="139">
        <f t="shared" si="9"/>
        <v>39336326</v>
      </c>
      <c r="E43" s="139">
        <f t="shared" si="9"/>
        <v>11965061</v>
      </c>
      <c r="F43" s="139">
        <f t="shared" si="9"/>
        <v>4215306</v>
      </c>
      <c r="G43" s="139">
        <f t="shared" si="9"/>
        <v>3421941</v>
      </c>
      <c r="H43" s="139">
        <f t="shared" si="9"/>
        <v>58938634</v>
      </c>
      <c r="I43" s="140">
        <f t="shared" si="9"/>
        <v>1189700</v>
      </c>
      <c r="J43" s="141">
        <f t="shared" si="9"/>
        <v>60128334</v>
      </c>
      <c r="K43" s="142">
        <f t="shared" si="9"/>
        <v>70681156</v>
      </c>
      <c r="L43" s="142">
        <f t="shared" si="7"/>
        <v>-10552822</v>
      </c>
      <c r="M43" s="143">
        <f t="shared" si="8"/>
        <v>85.1</v>
      </c>
      <c r="N43" s="7"/>
    </row>
    <row r="44" spans="1:14" ht="14.25" thickBot="1" x14ac:dyDescent="0.2">
      <c r="A44" s="131"/>
      <c r="B44" s="151"/>
      <c r="C44" s="34"/>
      <c r="D44" s="34"/>
      <c r="E44" s="34"/>
      <c r="F44" s="34"/>
      <c r="G44" s="34"/>
      <c r="H44" s="34"/>
      <c r="I44" s="35"/>
      <c r="J44" s="36"/>
      <c r="K44" s="37"/>
      <c r="L44" s="37"/>
      <c r="M44" s="38"/>
      <c r="N44" s="7"/>
    </row>
    <row r="45" spans="1:14" ht="15" thickTop="1" thickBot="1" x14ac:dyDescent="0.2">
      <c r="A45" s="131"/>
      <c r="B45" s="152" t="s">
        <v>4</v>
      </c>
      <c r="C45" s="153">
        <f t="shared" ref="C45:K45" si="10">C11+C18+C21+C43</f>
        <v>0</v>
      </c>
      <c r="D45" s="153">
        <f t="shared" si="10"/>
        <v>278799336</v>
      </c>
      <c r="E45" s="153">
        <f t="shared" si="10"/>
        <v>162339006</v>
      </c>
      <c r="F45" s="153">
        <f t="shared" si="10"/>
        <v>122981399</v>
      </c>
      <c r="G45" s="153">
        <f t="shared" si="10"/>
        <v>72491209</v>
      </c>
      <c r="H45" s="153">
        <f t="shared" si="10"/>
        <v>636610950</v>
      </c>
      <c r="I45" s="154">
        <f t="shared" si="10"/>
        <v>28044035</v>
      </c>
      <c r="J45" s="155">
        <f t="shared" si="10"/>
        <v>664654985</v>
      </c>
      <c r="K45" s="156">
        <f t="shared" si="10"/>
        <v>679309783</v>
      </c>
      <c r="L45" s="156">
        <f>J45-K45</f>
        <v>-14654798</v>
      </c>
      <c r="M45" s="157">
        <f>IF(K45=0,0,ROUND(J45/K45%,1))</f>
        <v>97.8</v>
      </c>
    </row>
    <row r="46" spans="1:14" x14ac:dyDescent="0.15">
      <c r="C46" s="8"/>
      <c r="D46" s="8"/>
      <c r="E46" s="8"/>
      <c r="F46" s="8"/>
      <c r="G46" s="8"/>
      <c r="H46" s="8"/>
      <c r="I46" s="8"/>
      <c r="J46" s="8"/>
    </row>
    <row r="47" spans="1:14" x14ac:dyDescent="0.15">
      <c r="C47" s="8"/>
      <c r="D47" s="8"/>
      <c r="E47" s="8"/>
      <c r="F47" s="8"/>
      <c r="G47" s="8"/>
      <c r="H47" s="8"/>
      <c r="I47" s="8"/>
      <c r="J47" s="8"/>
    </row>
    <row r="48" spans="1:14" x14ac:dyDescent="0.15">
      <c r="C48" s="8"/>
      <c r="D48" s="8"/>
      <c r="E48" s="8"/>
      <c r="F48" s="8"/>
      <c r="G48" s="8"/>
      <c r="H48" s="8"/>
      <c r="I48" s="8"/>
      <c r="J48" s="8"/>
    </row>
    <row r="49" spans="3:10" x14ac:dyDescent="0.15">
      <c r="C49" s="8"/>
      <c r="D49" s="8"/>
      <c r="E49" s="8"/>
      <c r="F49" s="8"/>
      <c r="G49" s="8"/>
      <c r="H49" s="8"/>
      <c r="I49" s="8"/>
      <c r="J49" s="8"/>
    </row>
  </sheetData>
  <mergeCells count="9">
    <mergeCell ref="B7:B9"/>
    <mergeCell ref="C7:J7"/>
    <mergeCell ref="K7:K9"/>
    <mergeCell ref="L7:L9"/>
    <mergeCell ref="M7:M9"/>
    <mergeCell ref="C8:C9"/>
    <mergeCell ref="D8:H8"/>
    <mergeCell ref="I8:I9"/>
    <mergeCell ref="J8:J9"/>
  </mergeCells>
  <phoneticPr fontId="1"/>
  <pageMargins left="0.47244094488188981" right="0.31496062992125984" top="0.78740157480314965" bottom="0.59055118110236227" header="0.31496062992125984" footer="0.31496062992125984"/>
  <pageSetup paperSize="9" scale="6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2"/>
  <dimension ref="B1:M139"/>
  <sheetViews>
    <sheetView showGridLines="0" zoomScale="75" workbookViewId="0">
      <selection activeCell="B4" sqref="B4"/>
    </sheetView>
  </sheetViews>
  <sheetFormatPr defaultColWidth="9" defaultRowHeight="21" customHeight="1" x14ac:dyDescent="0.15"/>
  <cols>
    <col min="1" max="1" width="1.875" style="158" customWidth="1"/>
    <col min="2" max="2" width="9.875" style="170" customWidth="1"/>
    <col min="3" max="3" width="11.5" style="171" customWidth="1"/>
    <col min="4" max="7" width="10.25" style="158" customWidth="1"/>
    <col min="8" max="8" width="12.5" style="158" customWidth="1"/>
    <col min="9" max="9" width="13.5" style="158" customWidth="1"/>
    <col min="10" max="11" width="9" style="158"/>
    <col min="12" max="12" width="12.5" style="158" bestFit="1" customWidth="1"/>
    <col min="13" max="16384" width="9" style="158"/>
  </cols>
  <sheetData>
    <row r="1" spans="2:13" ht="14.25" customHeight="1" x14ac:dyDescent="0.15">
      <c r="B1" s="158" t="s">
        <v>102</v>
      </c>
      <c r="C1" s="159"/>
    </row>
    <row r="2" spans="2:13" ht="14.25" customHeight="1" x14ac:dyDescent="0.15">
      <c r="B2" s="158" t="s">
        <v>109</v>
      </c>
      <c r="C2" s="159"/>
      <c r="D2" s="160"/>
      <c r="E2" s="160"/>
      <c r="F2" s="160"/>
      <c r="M2" s="160" t="s">
        <v>259</v>
      </c>
    </row>
    <row r="3" spans="2:13" ht="14.25" customHeight="1" x14ac:dyDescent="0.15">
      <c r="B3" s="158"/>
      <c r="C3" s="159"/>
      <c r="D3" s="161"/>
      <c r="E3" s="161"/>
      <c r="F3" s="161"/>
      <c r="M3" s="161" t="s">
        <v>110</v>
      </c>
    </row>
    <row r="4" spans="2:13" ht="14.25" customHeight="1" x14ac:dyDescent="0.15">
      <c r="B4" s="158"/>
      <c r="C4" s="159"/>
      <c r="D4" s="161"/>
      <c r="E4" s="161"/>
      <c r="F4" s="161"/>
      <c r="G4" s="161"/>
    </row>
    <row r="5" spans="2:13" ht="29.25" customHeight="1" x14ac:dyDescent="0.15">
      <c r="B5" s="162" t="s">
        <v>111</v>
      </c>
      <c r="C5" s="163" t="s">
        <v>112</v>
      </c>
      <c r="D5" s="162" t="s">
        <v>113</v>
      </c>
      <c r="E5" s="162" t="s">
        <v>114</v>
      </c>
      <c r="F5" s="162" t="s">
        <v>115</v>
      </c>
      <c r="G5" s="162" t="s">
        <v>116</v>
      </c>
    </row>
    <row r="6" spans="2:13" ht="21" customHeight="1" x14ac:dyDescent="0.15">
      <c r="B6" s="414" t="s">
        <v>126</v>
      </c>
      <c r="C6" s="164" t="s">
        <v>125</v>
      </c>
      <c r="D6" s="165" t="s">
        <v>118</v>
      </c>
      <c r="E6" s="165" t="s">
        <v>118</v>
      </c>
      <c r="F6" s="165" t="s">
        <v>118</v>
      </c>
      <c r="G6" s="165" t="s">
        <v>119</v>
      </c>
      <c r="L6" s="166"/>
    </row>
    <row r="7" spans="2:13" ht="21" customHeight="1" x14ac:dyDescent="0.15">
      <c r="B7" s="415"/>
      <c r="C7" s="164" t="s">
        <v>127</v>
      </c>
      <c r="D7" s="165" t="s">
        <v>128</v>
      </c>
      <c r="E7" s="165" t="s">
        <v>118</v>
      </c>
      <c r="F7" s="165" t="s">
        <v>118</v>
      </c>
      <c r="G7" s="165" t="s">
        <v>118</v>
      </c>
      <c r="L7" s="166"/>
    </row>
    <row r="8" spans="2:13" ht="21" customHeight="1" x14ac:dyDescent="0.15">
      <c r="B8" s="415"/>
      <c r="C8" s="164" t="s">
        <v>130</v>
      </c>
      <c r="D8" s="165" t="s">
        <v>131</v>
      </c>
      <c r="E8" s="165" t="s">
        <v>118</v>
      </c>
      <c r="F8" s="165" t="s">
        <v>118</v>
      </c>
      <c r="G8" s="165" t="s">
        <v>118</v>
      </c>
      <c r="L8" s="166"/>
    </row>
    <row r="9" spans="2:13" ht="21" customHeight="1" x14ac:dyDescent="0.15">
      <c r="B9" s="421"/>
      <c r="C9" s="164" t="s">
        <v>124</v>
      </c>
      <c r="D9" s="165" t="s">
        <v>118</v>
      </c>
      <c r="E9" s="165" t="s">
        <v>118</v>
      </c>
      <c r="F9" s="165" t="s">
        <v>118</v>
      </c>
      <c r="G9" s="165" t="s">
        <v>121</v>
      </c>
      <c r="L9" s="166"/>
    </row>
    <row r="10" spans="2:13" ht="21" customHeight="1" x14ac:dyDescent="0.15">
      <c r="B10" s="414" t="s">
        <v>132</v>
      </c>
      <c r="C10" s="164" t="s">
        <v>122</v>
      </c>
      <c r="D10" s="165" t="s">
        <v>118</v>
      </c>
      <c r="E10" s="165" t="s">
        <v>118</v>
      </c>
      <c r="F10" s="165" t="s">
        <v>118</v>
      </c>
      <c r="G10" s="165" t="s">
        <v>123</v>
      </c>
      <c r="L10" s="166"/>
    </row>
    <row r="11" spans="2:13" ht="21" customHeight="1" x14ac:dyDescent="0.15">
      <c r="B11" s="421"/>
      <c r="C11" s="164" t="s">
        <v>133</v>
      </c>
      <c r="D11" s="165" t="s">
        <v>134</v>
      </c>
      <c r="E11" s="165" t="s">
        <v>135</v>
      </c>
      <c r="F11" s="165" t="s">
        <v>118</v>
      </c>
      <c r="G11" s="165" t="s">
        <v>118</v>
      </c>
      <c r="L11" s="166"/>
    </row>
    <row r="12" spans="2:13" ht="21" customHeight="1" x14ac:dyDescent="0.15">
      <c r="B12" s="414" t="s">
        <v>136</v>
      </c>
      <c r="C12" s="164" t="s">
        <v>137</v>
      </c>
      <c r="D12" s="165" t="s">
        <v>128</v>
      </c>
      <c r="E12" s="165" t="s">
        <v>138</v>
      </c>
      <c r="F12" s="165" t="s">
        <v>139</v>
      </c>
      <c r="G12" s="165" t="s">
        <v>118</v>
      </c>
      <c r="L12" s="166"/>
    </row>
    <row r="13" spans="2:13" ht="21" customHeight="1" x14ac:dyDescent="0.15">
      <c r="B13" s="421"/>
      <c r="C13" s="164" t="s">
        <v>140</v>
      </c>
      <c r="D13" s="165" t="s">
        <v>118</v>
      </c>
      <c r="E13" s="165" t="s">
        <v>141</v>
      </c>
      <c r="F13" s="165" t="s">
        <v>118</v>
      </c>
      <c r="G13" s="165" t="s">
        <v>118</v>
      </c>
      <c r="L13" s="166"/>
    </row>
    <row r="14" spans="2:13" ht="21" customHeight="1" x14ac:dyDescent="0.15">
      <c r="B14" s="414" t="s">
        <v>142</v>
      </c>
      <c r="C14" s="164" t="s">
        <v>127</v>
      </c>
      <c r="D14" s="165" t="s">
        <v>118</v>
      </c>
      <c r="E14" s="165" t="s">
        <v>118</v>
      </c>
      <c r="F14" s="165" t="s">
        <v>118</v>
      </c>
      <c r="G14" s="165" t="s">
        <v>129</v>
      </c>
      <c r="L14" s="166"/>
    </row>
    <row r="15" spans="2:13" ht="21" customHeight="1" x14ac:dyDescent="0.15">
      <c r="B15" s="415"/>
      <c r="C15" s="164" t="s">
        <v>120</v>
      </c>
      <c r="D15" s="165" t="s">
        <v>118</v>
      </c>
      <c r="E15" s="165" t="s">
        <v>118</v>
      </c>
      <c r="F15" s="165" t="s">
        <v>118</v>
      </c>
      <c r="G15" s="165" t="s">
        <v>121</v>
      </c>
      <c r="L15" s="166"/>
    </row>
    <row r="16" spans="2:13" ht="21" customHeight="1" x14ac:dyDescent="0.15">
      <c r="B16" s="415"/>
      <c r="C16" s="164" t="s">
        <v>143</v>
      </c>
      <c r="D16" s="165" t="s">
        <v>118</v>
      </c>
      <c r="E16" s="165" t="s">
        <v>144</v>
      </c>
      <c r="F16" s="165" t="s">
        <v>118</v>
      </c>
      <c r="G16" s="165" t="s">
        <v>118</v>
      </c>
      <c r="L16" s="166"/>
    </row>
    <row r="17" spans="2:12" ht="21" customHeight="1" x14ac:dyDescent="0.15">
      <c r="B17" s="421"/>
      <c r="C17" s="164" t="s">
        <v>145</v>
      </c>
      <c r="D17" s="165" t="s">
        <v>118</v>
      </c>
      <c r="E17" s="165" t="s">
        <v>118</v>
      </c>
      <c r="F17" s="165" t="s">
        <v>146</v>
      </c>
      <c r="G17" s="165" t="s">
        <v>147</v>
      </c>
      <c r="L17" s="166"/>
    </row>
    <row r="18" spans="2:12" ht="21" customHeight="1" x14ac:dyDescent="0.15">
      <c r="B18" s="414" t="s">
        <v>148</v>
      </c>
      <c r="C18" s="164" t="s">
        <v>117</v>
      </c>
      <c r="D18" s="165" t="s">
        <v>118</v>
      </c>
      <c r="E18" s="165" t="s">
        <v>118</v>
      </c>
      <c r="F18" s="165" t="s">
        <v>118</v>
      </c>
      <c r="G18" s="165" t="s">
        <v>119</v>
      </c>
      <c r="L18" s="166"/>
    </row>
    <row r="19" spans="2:12" ht="21" customHeight="1" x14ac:dyDescent="0.15">
      <c r="B19" s="421"/>
      <c r="C19" s="164" t="s">
        <v>149</v>
      </c>
      <c r="D19" s="165" t="s">
        <v>150</v>
      </c>
      <c r="E19" s="165" t="s">
        <v>118</v>
      </c>
      <c r="F19" s="165" t="s">
        <v>118</v>
      </c>
      <c r="G19" s="165" t="s">
        <v>118</v>
      </c>
      <c r="L19" s="166"/>
    </row>
    <row r="20" spans="2:12" ht="21" customHeight="1" x14ac:dyDescent="0.15">
      <c r="B20" s="162" t="s">
        <v>151</v>
      </c>
      <c r="C20" s="164" t="s">
        <v>152</v>
      </c>
      <c r="D20" s="165" t="s">
        <v>153</v>
      </c>
      <c r="E20" s="165" t="s">
        <v>118</v>
      </c>
      <c r="F20" s="165" t="s">
        <v>118</v>
      </c>
      <c r="G20" s="165" t="s">
        <v>118</v>
      </c>
      <c r="L20" s="166"/>
    </row>
    <row r="21" spans="2:12" ht="21" customHeight="1" x14ac:dyDescent="0.15">
      <c r="B21" s="162" t="s">
        <v>154</v>
      </c>
      <c r="C21" s="164" t="s">
        <v>155</v>
      </c>
      <c r="D21" s="165" t="s">
        <v>118</v>
      </c>
      <c r="E21" s="165" t="s">
        <v>118</v>
      </c>
      <c r="F21" s="165" t="s">
        <v>156</v>
      </c>
      <c r="G21" s="165" t="s">
        <v>156</v>
      </c>
      <c r="L21" s="166"/>
    </row>
    <row r="22" spans="2:12" ht="21" customHeight="1" x14ac:dyDescent="0.15">
      <c r="B22" s="414" t="s">
        <v>157</v>
      </c>
      <c r="C22" s="164" t="s">
        <v>158</v>
      </c>
      <c r="D22" s="165" t="s">
        <v>118</v>
      </c>
      <c r="E22" s="165" t="s">
        <v>118</v>
      </c>
      <c r="F22" s="165" t="s">
        <v>161</v>
      </c>
      <c r="G22" s="165" t="s">
        <v>118</v>
      </c>
      <c r="L22" s="166"/>
    </row>
    <row r="23" spans="2:12" ht="21" customHeight="1" x14ac:dyDescent="0.15">
      <c r="B23" s="415"/>
      <c r="C23" s="164" t="s">
        <v>172</v>
      </c>
      <c r="D23" s="165" t="s">
        <v>156</v>
      </c>
      <c r="E23" s="165" t="s">
        <v>118</v>
      </c>
      <c r="F23" s="165" t="s">
        <v>118</v>
      </c>
      <c r="G23" s="165" t="s">
        <v>118</v>
      </c>
      <c r="L23" s="166"/>
    </row>
    <row r="24" spans="2:12" ht="21" customHeight="1" x14ac:dyDescent="0.15">
      <c r="B24" s="415"/>
      <c r="C24" s="164" t="s">
        <v>162</v>
      </c>
      <c r="D24" s="165" t="s">
        <v>118</v>
      </c>
      <c r="E24" s="165" t="s">
        <v>163</v>
      </c>
      <c r="F24" s="165" t="s">
        <v>118</v>
      </c>
      <c r="G24" s="165" t="s">
        <v>118</v>
      </c>
      <c r="L24" s="166"/>
    </row>
    <row r="25" spans="2:12" ht="21" customHeight="1" x14ac:dyDescent="0.15">
      <c r="B25" s="415"/>
      <c r="C25" s="164" t="s">
        <v>179</v>
      </c>
      <c r="D25" s="165" t="s">
        <v>118</v>
      </c>
      <c r="E25" s="165" t="s">
        <v>118</v>
      </c>
      <c r="F25" s="165" t="s">
        <v>118</v>
      </c>
      <c r="G25" s="165" t="s">
        <v>160</v>
      </c>
    </row>
    <row r="26" spans="2:12" ht="21" customHeight="1" x14ac:dyDescent="0.15">
      <c r="B26" s="415"/>
      <c r="C26" s="164" t="s">
        <v>188</v>
      </c>
      <c r="D26" s="165" t="s">
        <v>189</v>
      </c>
      <c r="E26" s="165" t="s">
        <v>118</v>
      </c>
      <c r="F26" s="165" t="s">
        <v>118</v>
      </c>
      <c r="G26" s="165" t="s">
        <v>118</v>
      </c>
    </row>
    <row r="27" spans="2:12" ht="21" customHeight="1" x14ac:dyDescent="0.15">
      <c r="B27" s="415"/>
      <c r="C27" s="164" t="s">
        <v>192</v>
      </c>
      <c r="D27" s="165" t="s">
        <v>118</v>
      </c>
      <c r="E27" s="165" t="s">
        <v>118</v>
      </c>
      <c r="F27" s="165" t="s">
        <v>118</v>
      </c>
      <c r="G27" s="165" t="s">
        <v>196</v>
      </c>
    </row>
    <row r="28" spans="2:12" ht="21" customHeight="1" x14ac:dyDescent="0.15">
      <c r="B28" s="421"/>
      <c r="C28" s="164" t="s">
        <v>166</v>
      </c>
      <c r="D28" s="165" t="s">
        <v>118</v>
      </c>
      <c r="E28" s="165" t="s">
        <v>118</v>
      </c>
      <c r="F28" s="165" t="s">
        <v>169</v>
      </c>
      <c r="G28" s="165" t="s">
        <v>118</v>
      </c>
    </row>
    <row r="29" spans="2:12" ht="21" customHeight="1" x14ac:dyDescent="0.15">
      <c r="B29" s="413" t="s">
        <v>171</v>
      </c>
      <c r="C29" s="164" t="s">
        <v>158</v>
      </c>
      <c r="D29" s="165" t="s">
        <v>159</v>
      </c>
      <c r="E29" s="165" t="s">
        <v>160</v>
      </c>
      <c r="F29" s="165" t="s">
        <v>118</v>
      </c>
      <c r="G29" s="165" t="s">
        <v>118</v>
      </c>
      <c r="L29" s="166"/>
    </row>
    <row r="30" spans="2:12" ht="21" customHeight="1" x14ac:dyDescent="0.15">
      <c r="B30" s="413"/>
      <c r="C30" s="164" t="s">
        <v>172</v>
      </c>
      <c r="D30" s="165" t="s">
        <v>173</v>
      </c>
      <c r="E30" s="165" t="s">
        <v>174</v>
      </c>
      <c r="F30" s="165" t="s">
        <v>175</v>
      </c>
      <c r="G30" s="165" t="s">
        <v>118</v>
      </c>
      <c r="L30" s="166"/>
    </row>
    <row r="31" spans="2:12" ht="21" customHeight="1" x14ac:dyDescent="0.15">
      <c r="B31" s="413"/>
      <c r="C31" s="164" t="s">
        <v>176</v>
      </c>
      <c r="D31" s="165" t="s">
        <v>177</v>
      </c>
      <c r="E31" s="165" t="s">
        <v>178</v>
      </c>
      <c r="F31" s="165" t="s">
        <v>164</v>
      </c>
      <c r="G31" s="165" t="s">
        <v>165</v>
      </c>
    </row>
    <row r="32" spans="2:12" ht="21" customHeight="1" x14ac:dyDescent="0.15">
      <c r="B32" s="413"/>
      <c r="C32" s="164" t="s">
        <v>179</v>
      </c>
      <c r="D32" s="165" t="s">
        <v>180</v>
      </c>
      <c r="E32" s="165" t="s">
        <v>181</v>
      </c>
      <c r="F32" s="165" t="s">
        <v>182</v>
      </c>
      <c r="G32" s="165" t="s">
        <v>118</v>
      </c>
    </row>
    <row r="33" spans="2:12" ht="21" customHeight="1" x14ac:dyDescent="0.15">
      <c r="B33" s="413"/>
      <c r="C33" s="164" t="s">
        <v>183</v>
      </c>
      <c r="D33" s="165" t="s">
        <v>184</v>
      </c>
      <c r="E33" s="165" t="s">
        <v>185</v>
      </c>
      <c r="F33" s="165" t="s">
        <v>186</v>
      </c>
      <c r="G33" s="165" t="s">
        <v>118</v>
      </c>
    </row>
    <row r="34" spans="2:12" ht="21" customHeight="1" x14ac:dyDescent="0.15">
      <c r="B34" s="413"/>
      <c r="C34" s="164" t="s">
        <v>166</v>
      </c>
      <c r="D34" s="165" t="s">
        <v>167</v>
      </c>
      <c r="E34" s="165" t="s">
        <v>168</v>
      </c>
      <c r="F34" s="165" t="s">
        <v>187</v>
      </c>
      <c r="G34" s="165" t="s">
        <v>170</v>
      </c>
    </row>
    <row r="35" spans="2:12" ht="21" customHeight="1" x14ac:dyDescent="0.15">
      <c r="B35" s="413"/>
      <c r="C35" s="164" t="s">
        <v>188</v>
      </c>
      <c r="D35" s="165" t="s">
        <v>118</v>
      </c>
      <c r="E35" s="165" t="s">
        <v>190</v>
      </c>
      <c r="F35" s="165" t="s">
        <v>191</v>
      </c>
      <c r="G35" s="165" t="s">
        <v>118</v>
      </c>
    </row>
    <row r="36" spans="2:12" ht="21" customHeight="1" x14ac:dyDescent="0.15">
      <c r="B36" s="413"/>
      <c r="C36" s="164" t="s">
        <v>192</v>
      </c>
      <c r="D36" s="165" t="s">
        <v>193</v>
      </c>
      <c r="E36" s="165" t="s">
        <v>194</v>
      </c>
      <c r="F36" s="165" t="s">
        <v>195</v>
      </c>
      <c r="G36" s="165" t="s">
        <v>118</v>
      </c>
    </row>
    <row r="37" spans="2:12" ht="21" customHeight="1" x14ac:dyDescent="0.15">
      <c r="B37" s="414" t="s">
        <v>197</v>
      </c>
      <c r="C37" s="164" t="s">
        <v>198</v>
      </c>
      <c r="D37" s="165" t="s">
        <v>118</v>
      </c>
      <c r="E37" s="165" t="s">
        <v>118</v>
      </c>
      <c r="F37" s="165" t="s">
        <v>141</v>
      </c>
      <c r="G37" s="165" t="s">
        <v>118</v>
      </c>
      <c r="L37" s="166"/>
    </row>
    <row r="38" spans="2:12" ht="21" customHeight="1" x14ac:dyDescent="0.15">
      <c r="B38" s="415"/>
      <c r="C38" s="164" t="s">
        <v>199</v>
      </c>
      <c r="D38" s="165" t="s">
        <v>200</v>
      </c>
      <c r="E38" s="165" t="s">
        <v>118</v>
      </c>
      <c r="F38" s="165" t="s">
        <v>118</v>
      </c>
      <c r="G38" s="165" t="s">
        <v>118</v>
      </c>
      <c r="L38" s="166"/>
    </row>
    <row r="39" spans="2:12" ht="21" customHeight="1" x14ac:dyDescent="0.15">
      <c r="B39" s="415"/>
      <c r="C39" s="164" t="s">
        <v>201</v>
      </c>
      <c r="D39" s="165" t="s">
        <v>118</v>
      </c>
      <c r="E39" s="165" t="s">
        <v>118</v>
      </c>
      <c r="F39" s="165" t="s">
        <v>141</v>
      </c>
      <c r="G39" s="165" t="s">
        <v>118</v>
      </c>
      <c r="L39" s="166"/>
    </row>
    <row r="40" spans="2:12" ht="21" customHeight="1" thickBot="1" x14ac:dyDescent="0.2">
      <c r="B40" s="416"/>
      <c r="C40" s="164" t="s">
        <v>202</v>
      </c>
      <c r="D40" s="165" t="s">
        <v>118</v>
      </c>
      <c r="E40" s="165" t="s">
        <v>118</v>
      </c>
      <c r="F40" s="165" t="s">
        <v>141</v>
      </c>
      <c r="G40" s="165" t="s">
        <v>118</v>
      </c>
      <c r="L40" s="166"/>
    </row>
    <row r="41" spans="2:12" ht="21" customHeight="1" thickTop="1" x14ac:dyDescent="0.15">
      <c r="B41" s="417" t="s">
        <v>203</v>
      </c>
      <c r="C41" s="418"/>
      <c r="D41" s="167" t="s">
        <v>204</v>
      </c>
      <c r="E41" s="167" t="s">
        <v>205</v>
      </c>
      <c r="F41" s="167" t="s">
        <v>206</v>
      </c>
      <c r="G41" s="167" t="s">
        <v>207</v>
      </c>
    </row>
    <row r="42" spans="2:12" ht="21" customHeight="1" x14ac:dyDescent="0.15">
      <c r="B42" s="419"/>
      <c r="C42" s="420"/>
      <c r="D42" s="168">
        <v>2935499</v>
      </c>
      <c r="E42" s="168">
        <v>1960108</v>
      </c>
      <c r="F42" s="168">
        <v>1193044</v>
      </c>
      <c r="G42" s="168">
        <v>1599258</v>
      </c>
      <c r="H42" s="169"/>
    </row>
    <row r="43" spans="2:12" ht="16.5" customHeight="1" x14ac:dyDescent="0.15"/>
    <row r="44" spans="2:12" ht="16.5" customHeight="1" x14ac:dyDescent="0.15"/>
    <row r="45" spans="2:12" ht="16.5" customHeight="1" x14ac:dyDescent="0.15"/>
    <row r="46" spans="2:12" ht="16.5" customHeight="1" x14ac:dyDescent="0.15"/>
    <row r="47" spans="2:12" ht="16.5" customHeight="1" x14ac:dyDescent="0.15"/>
    <row r="48" spans="2:12" ht="16.5" customHeight="1" x14ac:dyDescent="0.15"/>
    <row r="49" spans="3:13" ht="16.5" customHeight="1" x14ac:dyDescent="0.15"/>
    <row r="50" spans="3:13" ht="16.5" customHeight="1" x14ac:dyDescent="0.15"/>
    <row r="51" spans="3:13" s="170" customFormat="1" ht="16.5" customHeight="1" x14ac:dyDescent="0.15">
      <c r="C51" s="171"/>
      <c r="D51" s="158"/>
      <c r="E51" s="158"/>
      <c r="F51" s="158"/>
      <c r="G51" s="158"/>
      <c r="H51" s="158"/>
      <c r="I51" s="158"/>
      <c r="J51" s="158"/>
      <c r="K51" s="158"/>
      <c r="L51" s="158"/>
      <c r="M51" s="158"/>
    </row>
    <row r="52" spans="3:13" s="170" customFormat="1" ht="16.5" customHeight="1" x14ac:dyDescent="0.15">
      <c r="C52" s="171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3:13" s="170" customFormat="1" ht="16.5" customHeight="1" x14ac:dyDescent="0.15">
      <c r="C53" s="171"/>
      <c r="D53" s="158"/>
      <c r="E53" s="158"/>
      <c r="F53" s="158"/>
      <c r="G53" s="158"/>
      <c r="H53" s="158"/>
      <c r="I53" s="158"/>
      <c r="J53" s="158"/>
      <c r="K53" s="158"/>
      <c r="L53" s="158"/>
      <c r="M53" s="158"/>
    </row>
    <row r="54" spans="3:13" s="170" customFormat="1" ht="16.5" customHeight="1" x14ac:dyDescent="0.15">
      <c r="C54" s="171"/>
      <c r="D54" s="158"/>
      <c r="E54" s="158"/>
      <c r="F54" s="158"/>
      <c r="G54" s="158"/>
      <c r="H54" s="158"/>
      <c r="I54" s="158"/>
      <c r="J54" s="158"/>
      <c r="K54" s="158"/>
      <c r="L54" s="158"/>
      <c r="M54" s="158"/>
    </row>
    <row r="55" spans="3:13" s="170" customFormat="1" ht="16.5" customHeight="1" x14ac:dyDescent="0.15">
      <c r="C55" s="171"/>
      <c r="D55" s="158"/>
      <c r="E55" s="158"/>
      <c r="F55" s="158"/>
      <c r="G55" s="158"/>
      <c r="H55" s="158"/>
      <c r="I55" s="158"/>
      <c r="J55" s="158"/>
      <c r="K55" s="158"/>
      <c r="L55" s="158"/>
      <c r="M55" s="158"/>
    </row>
    <row r="56" spans="3:13" s="170" customFormat="1" ht="16.5" customHeight="1" x14ac:dyDescent="0.15">
      <c r="C56" s="171"/>
      <c r="D56" s="158"/>
      <c r="E56" s="158"/>
      <c r="F56" s="158"/>
      <c r="G56" s="158"/>
      <c r="H56" s="158"/>
      <c r="I56" s="158"/>
      <c r="J56" s="158"/>
      <c r="K56" s="158"/>
      <c r="L56" s="158"/>
      <c r="M56" s="158"/>
    </row>
    <row r="57" spans="3:13" s="170" customFormat="1" ht="16.5" customHeight="1" x14ac:dyDescent="0.15">
      <c r="C57" s="171"/>
      <c r="D57" s="158"/>
      <c r="E57" s="158"/>
      <c r="F57" s="158"/>
      <c r="G57" s="158"/>
      <c r="H57" s="158"/>
      <c r="I57" s="158"/>
      <c r="J57" s="158"/>
      <c r="K57" s="158"/>
      <c r="L57" s="158"/>
      <c r="M57" s="158"/>
    </row>
    <row r="58" spans="3:13" s="170" customFormat="1" ht="16.5" customHeight="1" x14ac:dyDescent="0.15">
      <c r="C58" s="171"/>
      <c r="D58" s="158"/>
      <c r="E58" s="158"/>
      <c r="F58" s="158"/>
      <c r="G58" s="158"/>
      <c r="H58" s="158"/>
      <c r="I58" s="158"/>
      <c r="J58" s="158"/>
      <c r="K58" s="158"/>
      <c r="L58" s="158"/>
      <c r="M58" s="158"/>
    </row>
    <row r="59" spans="3:13" s="170" customFormat="1" ht="16.5" customHeight="1" x14ac:dyDescent="0.15">
      <c r="C59" s="171"/>
      <c r="D59" s="158"/>
      <c r="E59" s="158"/>
      <c r="F59" s="158"/>
      <c r="G59" s="158"/>
      <c r="H59" s="158"/>
      <c r="I59" s="158"/>
      <c r="J59" s="158"/>
      <c r="K59" s="158"/>
      <c r="L59" s="158"/>
      <c r="M59" s="158"/>
    </row>
    <row r="60" spans="3:13" s="170" customFormat="1" ht="16.5" customHeight="1" x14ac:dyDescent="0.15">
      <c r="C60" s="171"/>
      <c r="D60" s="158"/>
      <c r="E60" s="158"/>
      <c r="F60" s="158"/>
      <c r="G60" s="158"/>
      <c r="H60" s="158"/>
      <c r="I60" s="158"/>
      <c r="J60" s="158"/>
      <c r="K60" s="158"/>
      <c r="L60" s="158"/>
      <c r="M60" s="158"/>
    </row>
    <row r="61" spans="3:13" s="170" customFormat="1" ht="16.5" customHeight="1" x14ac:dyDescent="0.15">
      <c r="C61" s="171"/>
      <c r="D61" s="158"/>
      <c r="E61" s="158"/>
      <c r="F61" s="158"/>
      <c r="G61" s="158"/>
      <c r="H61" s="158"/>
      <c r="I61" s="158"/>
      <c r="J61" s="158"/>
      <c r="K61" s="158"/>
      <c r="L61" s="158"/>
      <c r="M61" s="158"/>
    </row>
    <row r="62" spans="3:13" s="170" customFormat="1" ht="16.5" customHeight="1" x14ac:dyDescent="0.15">
      <c r="C62" s="171"/>
      <c r="D62" s="158"/>
      <c r="E62" s="158"/>
      <c r="F62" s="158"/>
      <c r="G62" s="158"/>
      <c r="H62" s="158"/>
      <c r="I62" s="158"/>
      <c r="J62" s="158"/>
      <c r="K62" s="158"/>
      <c r="L62" s="158"/>
      <c r="M62" s="158"/>
    </row>
    <row r="63" spans="3:13" s="170" customFormat="1" ht="16.5" customHeight="1" x14ac:dyDescent="0.15">
      <c r="C63" s="171"/>
      <c r="D63" s="158"/>
      <c r="E63" s="158"/>
      <c r="F63" s="158"/>
      <c r="G63" s="158"/>
      <c r="H63" s="158"/>
      <c r="I63" s="158"/>
      <c r="J63" s="158"/>
      <c r="K63" s="158"/>
      <c r="L63" s="158"/>
      <c r="M63" s="158"/>
    </row>
    <row r="64" spans="3:13" s="170" customFormat="1" ht="16.5" customHeight="1" x14ac:dyDescent="0.15">
      <c r="C64" s="171"/>
      <c r="D64" s="158"/>
      <c r="E64" s="158"/>
      <c r="F64" s="158"/>
      <c r="G64" s="158"/>
      <c r="H64" s="158"/>
      <c r="I64" s="158"/>
      <c r="J64" s="158"/>
      <c r="K64" s="158"/>
      <c r="L64" s="158"/>
      <c r="M64" s="158"/>
    </row>
    <row r="65" spans="3:13" s="170" customFormat="1" ht="16.5" customHeight="1" x14ac:dyDescent="0.15">
      <c r="C65" s="171"/>
      <c r="D65" s="158"/>
      <c r="E65" s="158"/>
      <c r="F65" s="158"/>
      <c r="G65" s="158"/>
      <c r="H65" s="158"/>
      <c r="I65" s="158"/>
      <c r="J65" s="158"/>
      <c r="K65" s="158"/>
      <c r="L65" s="158"/>
      <c r="M65" s="158"/>
    </row>
    <row r="66" spans="3:13" s="170" customFormat="1" ht="16.5" customHeight="1" x14ac:dyDescent="0.15">
      <c r="C66" s="171"/>
      <c r="D66" s="158"/>
      <c r="E66" s="158"/>
      <c r="F66" s="158"/>
      <c r="G66" s="158"/>
      <c r="H66" s="158"/>
      <c r="I66" s="158"/>
      <c r="J66" s="158"/>
      <c r="K66" s="158"/>
      <c r="L66" s="158"/>
      <c r="M66" s="158"/>
    </row>
    <row r="67" spans="3:13" s="170" customFormat="1" ht="16.5" customHeight="1" x14ac:dyDescent="0.15">
      <c r="C67" s="171"/>
      <c r="D67" s="158"/>
      <c r="E67" s="158"/>
      <c r="F67" s="158"/>
      <c r="G67" s="158"/>
      <c r="H67" s="158"/>
      <c r="I67" s="158"/>
      <c r="J67" s="158"/>
      <c r="K67" s="158"/>
      <c r="L67" s="158"/>
      <c r="M67" s="158"/>
    </row>
    <row r="68" spans="3:13" s="170" customFormat="1" ht="16.5" customHeight="1" x14ac:dyDescent="0.15">
      <c r="C68" s="171"/>
      <c r="D68" s="158"/>
      <c r="E68" s="158"/>
      <c r="F68" s="158"/>
      <c r="G68" s="158"/>
      <c r="H68" s="158"/>
      <c r="I68" s="158"/>
      <c r="J68" s="158"/>
      <c r="K68" s="158"/>
      <c r="L68" s="158"/>
      <c r="M68" s="158"/>
    </row>
    <row r="69" spans="3:13" s="170" customFormat="1" ht="16.5" customHeight="1" x14ac:dyDescent="0.15">
      <c r="C69" s="171"/>
      <c r="D69" s="158"/>
      <c r="E69" s="158"/>
      <c r="F69" s="158"/>
      <c r="G69" s="158"/>
      <c r="H69" s="158"/>
      <c r="I69" s="158"/>
      <c r="J69" s="158"/>
      <c r="K69" s="158"/>
      <c r="L69" s="158"/>
      <c r="M69" s="158"/>
    </row>
    <row r="70" spans="3:13" s="170" customFormat="1" ht="16.5" customHeight="1" x14ac:dyDescent="0.15">
      <c r="C70" s="171"/>
      <c r="D70" s="158"/>
      <c r="E70" s="158"/>
      <c r="F70" s="158"/>
      <c r="G70" s="158"/>
      <c r="H70" s="158"/>
      <c r="I70" s="158"/>
      <c r="J70" s="158"/>
      <c r="K70" s="158"/>
      <c r="L70" s="158"/>
      <c r="M70" s="158"/>
    </row>
    <row r="71" spans="3:13" s="170" customFormat="1" ht="16.5" customHeight="1" x14ac:dyDescent="0.15">
      <c r="C71" s="171"/>
      <c r="D71" s="158"/>
      <c r="E71" s="158"/>
      <c r="F71" s="158"/>
      <c r="G71" s="158"/>
      <c r="H71" s="158"/>
      <c r="I71" s="158"/>
      <c r="J71" s="158"/>
      <c r="K71" s="158"/>
      <c r="L71" s="158"/>
      <c r="M71" s="158"/>
    </row>
    <row r="72" spans="3:13" s="170" customFormat="1" ht="16.5" customHeight="1" x14ac:dyDescent="0.15">
      <c r="C72" s="171"/>
      <c r="D72" s="158"/>
      <c r="E72" s="158"/>
      <c r="F72" s="158"/>
      <c r="G72" s="158"/>
      <c r="H72" s="158"/>
      <c r="I72" s="158"/>
      <c r="J72" s="158"/>
      <c r="K72" s="158"/>
      <c r="L72" s="158"/>
      <c r="M72" s="158"/>
    </row>
    <row r="73" spans="3:13" s="170" customFormat="1" ht="16.5" customHeight="1" x14ac:dyDescent="0.15">
      <c r="C73" s="171"/>
      <c r="D73" s="158"/>
      <c r="E73" s="158"/>
      <c r="F73" s="158"/>
      <c r="G73" s="158"/>
      <c r="H73" s="158"/>
      <c r="I73" s="158"/>
      <c r="J73" s="158"/>
      <c r="K73" s="158"/>
      <c r="L73" s="158"/>
      <c r="M73" s="158"/>
    </row>
    <row r="74" spans="3:13" s="170" customFormat="1" ht="16.5" customHeight="1" x14ac:dyDescent="0.15">
      <c r="C74" s="171"/>
      <c r="D74" s="158"/>
      <c r="E74" s="158"/>
      <c r="F74" s="158"/>
      <c r="G74" s="158"/>
      <c r="H74" s="158"/>
      <c r="I74" s="158"/>
      <c r="J74" s="158"/>
      <c r="K74" s="158"/>
      <c r="L74" s="158"/>
      <c r="M74" s="158"/>
    </row>
    <row r="75" spans="3:13" s="170" customFormat="1" ht="16.5" customHeight="1" x14ac:dyDescent="0.15">
      <c r="C75" s="171"/>
      <c r="D75" s="158"/>
      <c r="E75" s="158"/>
      <c r="F75" s="158"/>
      <c r="G75" s="158"/>
      <c r="H75" s="158"/>
      <c r="I75" s="158"/>
      <c r="J75" s="158"/>
      <c r="K75" s="158"/>
      <c r="L75" s="158"/>
      <c r="M75" s="158"/>
    </row>
    <row r="76" spans="3:13" s="170" customFormat="1" ht="16.5" customHeight="1" x14ac:dyDescent="0.15">
      <c r="C76" s="171"/>
      <c r="D76" s="158"/>
      <c r="E76" s="158"/>
      <c r="F76" s="158"/>
      <c r="G76" s="158"/>
      <c r="H76" s="158"/>
      <c r="I76" s="158"/>
      <c r="J76" s="158"/>
      <c r="K76" s="158"/>
      <c r="L76" s="158"/>
      <c r="M76" s="158"/>
    </row>
    <row r="77" spans="3:13" s="170" customFormat="1" ht="16.5" customHeight="1" x14ac:dyDescent="0.15">
      <c r="C77" s="171"/>
      <c r="D77" s="158"/>
      <c r="E77" s="158"/>
      <c r="F77" s="158"/>
      <c r="G77" s="158"/>
      <c r="H77" s="158"/>
      <c r="I77" s="158"/>
      <c r="J77" s="158"/>
      <c r="K77" s="158"/>
      <c r="L77" s="158"/>
      <c r="M77" s="158"/>
    </row>
    <row r="78" spans="3:13" s="170" customFormat="1" ht="16.5" customHeight="1" x14ac:dyDescent="0.15">
      <c r="C78" s="171"/>
      <c r="D78" s="158"/>
      <c r="E78" s="158"/>
      <c r="F78" s="158"/>
      <c r="G78" s="158"/>
      <c r="H78" s="158"/>
      <c r="I78" s="158"/>
      <c r="J78" s="158"/>
      <c r="K78" s="158"/>
      <c r="L78" s="158"/>
      <c r="M78" s="158"/>
    </row>
    <row r="79" spans="3:13" s="170" customFormat="1" ht="16.5" customHeight="1" x14ac:dyDescent="0.15">
      <c r="C79" s="171"/>
      <c r="D79" s="158"/>
      <c r="E79" s="158"/>
      <c r="F79" s="158"/>
      <c r="G79" s="158"/>
      <c r="H79" s="158"/>
      <c r="I79" s="158"/>
      <c r="J79" s="158"/>
      <c r="K79" s="158"/>
      <c r="L79" s="158"/>
      <c r="M79" s="158"/>
    </row>
    <row r="80" spans="3:13" s="170" customFormat="1" ht="16.5" customHeight="1" x14ac:dyDescent="0.15">
      <c r="C80" s="171"/>
      <c r="D80" s="158"/>
      <c r="E80" s="158"/>
      <c r="F80" s="158"/>
      <c r="G80" s="158"/>
      <c r="H80" s="158"/>
      <c r="I80" s="158"/>
      <c r="J80" s="158"/>
      <c r="K80" s="158"/>
      <c r="L80" s="158"/>
      <c r="M80" s="158"/>
    </row>
    <row r="81" spans="3:13" s="170" customFormat="1" ht="16.5" customHeight="1" x14ac:dyDescent="0.15">
      <c r="C81" s="171"/>
      <c r="D81" s="158"/>
      <c r="E81" s="158"/>
      <c r="F81" s="158"/>
      <c r="G81" s="158"/>
      <c r="H81" s="158"/>
      <c r="I81" s="158"/>
      <c r="J81" s="158"/>
      <c r="K81" s="158"/>
      <c r="L81" s="158"/>
      <c r="M81" s="158"/>
    </row>
    <row r="82" spans="3:13" s="170" customFormat="1" ht="16.5" customHeight="1" x14ac:dyDescent="0.15">
      <c r="C82" s="171"/>
      <c r="D82" s="158"/>
      <c r="E82" s="158"/>
      <c r="F82" s="158"/>
      <c r="G82" s="158"/>
      <c r="H82" s="158"/>
      <c r="I82" s="158"/>
      <c r="J82" s="158"/>
      <c r="K82" s="158"/>
      <c r="L82" s="158"/>
      <c r="M82" s="158"/>
    </row>
    <row r="83" spans="3:13" s="170" customFormat="1" ht="16.5" customHeight="1" x14ac:dyDescent="0.15">
      <c r="C83" s="171"/>
      <c r="D83" s="158"/>
      <c r="E83" s="158"/>
      <c r="F83" s="158"/>
      <c r="G83" s="158"/>
      <c r="H83" s="158"/>
      <c r="I83" s="158"/>
      <c r="J83" s="158"/>
      <c r="K83" s="158"/>
      <c r="L83" s="158"/>
      <c r="M83" s="158"/>
    </row>
    <row r="84" spans="3:13" s="170" customFormat="1" ht="16.5" customHeight="1" x14ac:dyDescent="0.15">
      <c r="C84" s="171"/>
      <c r="D84" s="158"/>
      <c r="E84" s="158"/>
      <c r="F84" s="158"/>
      <c r="G84" s="158"/>
      <c r="H84" s="158"/>
      <c r="I84" s="158"/>
      <c r="J84" s="158"/>
      <c r="K84" s="158"/>
      <c r="L84" s="158"/>
      <c r="M84" s="158"/>
    </row>
    <row r="85" spans="3:13" s="170" customFormat="1" ht="16.5" customHeight="1" x14ac:dyDescent="0.15">
      <c r="C85" s="171"/>
      <c r="D85" s="158"/>
      <c r="E85" s="158"/>
      <c r="F85" s="158"/>
      <c r="G85" s="158"/>
      <c r="H85" s="158"/>
      <c r="I85" s="158"/>
      <c r="J85" s="158"/>
      <c r="K85" s="158"/>
      <c r="L85" s="158"/>
      <c r="M85" s="158"/>
    </row>
    <row r="86" spans="3:13" s="170" customFormat="1" ht="16.5" customHeight="1" x14ac:dyDescent="0.15">
      <c r="C86" s="171"/>
      <c r="D86" s="158"/>
      <c r="E86" s="158"/>
      <c r="F86" s="158"/>
      <c r="G86" s="158"/>
      <c r="H86" s="158"/>
      <c r="I86" s="158"/>
      <c r="J86" s="158"/>
      <c r="K86" s="158"/>
      <c r="L86" s="158"/>
      <c r="M86" s="158"/>
    </row>
    <row r="87" spans="3:13" s="170" customFormat="1" ht="16.5" customHeight="1" x14ac:dyDescent="0.15">
      <c r="C87" s="171"/>
      <c r="D87" s="158"/>
      <c r="E87" s="158"/>
      <c r="F87" s="158"/>
      <c r="G87" s="158"/>
      <c r="H87" s="158"/>
      <c r="I87" s="158"/>
      <c r="J87" s="158"/>
      <c r="K87" s="158"/>
      <c r="L87" s="158"/>
      <c r="M87" s="158"/>
    </row>
    <row r="88" spans="3:13" s="170" customFormat="1" ht="16.5" customHeight="1" x14ac:dyDescent="0.15">
      <c r="C88" s="171"/>
      <c r="D88" s="158"/>
      <c r="E88" s="158"/>
      <c r="F88" s="158"/>
      <c r="G88" s="158"/>
      <c r="H88" s="158"/>
      <c r="I88" s="158"/>
      <c r="J88" s="158"/>
      <c r="K88" s="158"/>
      <c r="L88" s="158"/>
      <c r="M88" s="158"/>
    </row>
    <row r="89" spans="3:13" s="170" customFormat="1" ht="16.5" customHeight="1" x14ac:dyDescent="0.15">
      <c r="C89" s="171"/>
      <c r="D89" s="158"/>
      <c r="E89" s="158"/>
      <c r="F89" s="158"/>
      <c r="G89" s="158"/>
      <c r="H89" s="158"/>
      <c r="I89" s="158"/>
      <c r="J89" s="158"/>
      <c r="K89" s="158"/>
      <c r="L89" s="158"/>
      <c r="M89" s="158"/>
    </row>
    <row r="90" spans="3:13" s="170" customFormat="1" ht="16.5" customHeight="1" x14ac:dyDescent="0.15">
      <c r="C90" s="171"/>
      <c r="D90" s="158"/>
      <c r="E90" s="158"/>
      <c r="F90" s="158"/>
      <c r="G90" s="158"/>
      <c r="H90" s="158"/>
      <c r="I90" s="158"/>
      <c r="J90" s="158"/>
      <c r="K90" s="158"/>
      <c r="L90" s="158"/>
      <c r="M90" s="158"/>
    </row>
    <row r="91" spans="3:13" s="170" customFormat="1" ht="16.5" customHeight="1" x14ac:dyDescent="0.15">
      <c r="C91" s="171"/>
      <c r="D91" s="158"/>
      <c r="E91" s="158"/>
      <c r="F91" s="158"/>
      <c r="G91" s="158"/>
      <c r="H91" s="158"/>
      <c r="I91" s="158"/>
      <c r="J91" s="158"/>
      <c r="K91" s="158"/>
      <c r="L91" s="158"/>
      <c r="M91" s="158"/>
    </row>
    <row r="92" spans="3:13" s="170" customFormat="1" ht="16.5" customHeight="1" x14ac:dyDescent="0.15">
      <c r="C92" s="171"/>
      <c r="D92" s="158"/>
      <c r="E92" s="158"/>
      <c r="F92" s="158"/>
      <c r="G92" s="158"/>
      <c r="H92" s="158"/>
      <c r="I92" s="158"/>
      <c r="J92" s="158"/>
      <c r="K92" s="158"/>
      <c r="L92" s="158"/>
      <c r="M92" s="158"/>
    </row>
    <row r="93" spans="3:13" s="170" customFormat="1" ht="16.5" customHeight="1" x14ac:dyDescent="0.15">
      <c r="C93" s="171"/>
      <c r="D93" s="158"/>
      <c r="E93" s="158"/>
      <c r="F93" s="158"/>
      <c r="G93" s="158"/>
      <c r="H93" s="158"/>
      <c r="I93" s="158"/>
      <c r="J93" s="158"/>
      <c r="K93" s="158"/>
      <c r="L93" s="158"/>
      <c r="M93" s="158"/>
    </row>
    <row r="94" spans="3:13" s="170" customFormat="1" ht="16.5" customHeight="1" x14ac:dyDescent="0.15">
      <c r="C94" s="171"/>
      <c r="D94" s="158"/>
      <c r="E94" s="158"/>
      <c r="F94" s="158"/>
      <c r="G94" s="158"/>
      <c r="H94" s="158"/>
      <c r="I94" s="158"/>
      <c r="J94" s="158"/>
      <c r="K94" s="158"/>
      <c r="L94" s="158"/>
      <c r="M94" s="158"/>
    </row>
    <row r="95" spans="3:13" s="170" customFormat="1" ht="16.5" customHeight="1" x14ac:dyDescent="0.15">
      <c r="C95" s="171"/>
      <c r="D95" s="158"/>
      <c r="E95" s="158"/>
      <c r="F95" s="158"/>
      <c r="G95" s="158"/>
      <c r="H95" s="158"/>
      <c r="I95" s="158"/>
      <c r="J95" s="158"/>
      <c r="K95" s="158"/>
      <c r="L95" s="158"/>
      <c r="M95" s="158"/>
    </row>
    <row r="96" spans="3:13" s="170" customFormat="1" ht="16.5" customHeight="1" x14ac:dyDescent="0.15">
      <c r="C96" s="171"/>
      <c r="D96" s="158"/>
      <c r="E96" s="158"/>
      <c r="F96" s="158"/>
      <c r="G96" s="158"/>
      <c r="H96" s="158"/>
      <c r="I96" s="158"/>
      <c r="J96" s="158"/>
      <c r="K96" s="158"/>
      <c r="L96" s="158"/>
      <c r="M96" s="158"/>
    </row>
    <row r="97" spans="3:13" s="170" customFormat="1" ht="16.5" customHeight="1" x14ac:dyDescent="0.15">
      <c r="C97" s="171"/>
      <c r="D97" s="158"/>
      <c r="E97" s="158"/>
      <c r="F97" s="158"/>
      <c r="G97" s="158"/>
      <c r="H97" s="158"/>
      <c r="I97" s="158"/>
      <c r="J97" s="158"/>
      <c r="K97" s="158"/>
      <c r="L97" s="158"/>
      <c r="M97" s="158"/>
    </row>
    <row r="98" spans="3:13" s="170" customFormat="1" ht="16.5" customHeight="1" x14ac:dyDescent="0.15">
      <c r="C98" s="171"/>
      <c r="D98" s="158"/>
      <c r="E98" s="158"/>
      <c r="F98" s="158"/>
      <c r="G98" s="158"/>
      <c r="H98" s="158"/>
      <c r="I98" s="158"/>
      <c r="J98" s="158"/>
      <c r="K98" s="158"/>
      <c r="L98" s="158"/>
      <c r="M98" s="158"/>
    </row>
    <row r="99" spans="3:13" s="170" customFormat="1" ht="16.5" customHeight="1" x14ac:dyDescent="0.15">
      <c r="C99" s="171"/>
      <c r="D99" s="158"/>
      <c r="E99" s="158"/>
      <c r="F99" s="158"/>
      <c r="G99" s="158"/>
      <c r="H99" s="158"/>
      <c r="I99" s="158"/>
      <c r="J99" s="158"/>
      <c r="K99" s="158"/>
      <c r="L99" s="158"/>
      <c r="M99" s="158"/>
    </row>
    <row r="100" spans="3:13" s="170" customFormat="1" ht="16.5" customHeight="1" x14ac:dyDescent="0.15">
      <c r="C100" s="171"/>
      <c r="D100" s="158"/>
      <c r="E100" s="158"/>
      <c r="F100" s="158"/>
      <c r="G100" s="158"/>
      <c r="H100" s="158"/>
      <c r="I100" s="158"/>
      <c r="J100" s="158"/>
      <c r="K100" s="158"/>
      <c r="L100" s="158"/>
      <c r="M100" s="158"/>
    </row>
    <row r="101" spans="3:13" s="170" customFormat="1" ht="16.5" customHeight="1" x14ac:dyDescent="0.15">
      <c r="C101" s="171"/>
      <c r="D101" s="158"/>
      <c r="E101" s="158"/>
      <c r="F101" s="158"/>
      <c r="G101" s="158"/>
      <c r="H101" s="158"/>
      <c r="I101" s="158"/>
      <c r="J101" s="158"/>
      <c r="K101" s="158"/>
      <c r="L101" s="158"/>
      <c r="M101" s="158"/>
    </row>
    <row r="102" spans="3:13" s="170" customFormat="1" ht="16.5" customHeight="1" x14ac:dyDescent="0.15">
      <c r="C102" s="171"/>
      <c r="D102" s="158"/>
      <c r="E102" s="158"/>
      <c r="F102" s="158"/>
      <c r="G102" s="158"/>
      <c r="H102" s="158"/>
      <c r="I102" s="158"/>
      <c r="J102" s="158"/>
      <c r="K102" s="158"/>
      <c r="L102" s="158"/>
      <c r="M102" s="158"/>
    </row>
    <row r="103" spans="3:13" s="170" customFormat="1" ht="16.5" customHeight="1" x14ac:dyDescent="0.15">
      <c r="C103" s="171"/>
      <c r="D103" s="158"/>
      <c r="E103" s="158"/>
      <c r="F103" s="158"/>
      <c r="G103" s="158"/>
      <c r="H103" s="158"/>
      <c r="I103" s="158"/>
      <c r="J103" s="158"/>
      <c r="K103" s="158"/>
      <c r="L103" s="158"/>
      <c r="M103" s="158"/>
    </row>
    <row r="104" spans="3:13" s="170" customFormat="1" ht="16.5" customHeight="1" x14ac:dyDescent="0.15">
      <c r="C104" s="171"/>
      <c r="D104" s="158"/>
      <c r="E104" s="158"/>
      <c r="F104" s="158"/>
      <c r="G104" s="158"/>
      <c r="H104" s="158"/>
      <c r="I104" s="158"/>
      <c r="J104" s="158"/>
      <c r="K104" s="158"/>
      <c r="L104" s="158"/>
      <c r="M104" s="158"/>
    </row>
    <row r="105" spans="3:13" s="170" customFormat="1" ht="16.5" customHeight="1" x14ac:dyDescent="0.15">
      <c r="C105" s="171"/>
      <c r="D105" s="158"/>
      <c r="E105" s="158"/>
      <c r="F105" s="158"/>
      <c r="G105" s="158"/>
      <c r="H105" s="158"/>
      <c r="I105" s="158"/>
      <c r="J105" s="158"/>
      <c r="K105" s="158"/>
      <c r="L105" s="158"/>
      <c r="M105" s="158"/>
    </row>
    <row r="106" spans="3:13" s="170" customFormat="1" ht="16.5" customHeight="1" x14ac:dyDescent="0.15">
      <c r="C106" s="171"/>
      <c r="D106" s="158"/>
      <c r="E106" s="158"/>
      <c r="F106" s="158"/>
      <c r="G106" s="158"/>
      <c r="H106" s="158"/>
      <c r="I106" s="158"/>
      <c r="J106" s="158"/>
      <c r="K106" s="158"/>
      <c r="L106" s="158"/>
      <c r="M106" s="158"/>
    </row>
    <row r="107" spans="3:13" s="170" customFormat="1" ht="16.5" customHeight="1" x14ac:dyDescent="0.15">
      <c r="C107" s="171"/>
      <c r="D107" s="158"/>
      <c r="E107" s="158"/>
      <c r="F107" s="158"/>
      <c r="G107" s="158"/>
      <c r="H107" s="158"/>
      <c r="I107" s="158"/>
      <c r="J107" s="158"/>
      <c r="K107" s="158"/>
      <c r="L107" s="158"/>
      <c r="M107" s="158"/>
    </row>
    <row r="108" spans="3:13" s="170" customFormat="1" ht="16.5" customHeight="1" x14ac:dyDescent="0.15">
      <c r="C108" s="171"/>
      <c r="D108" s="158"/>
      <c r="E108" s="158"/>
      <c r="F108" s="158"/>
      <c r="G108" s="158"/>
      <c r="H108" s="158"/>
      <c r="I108" s="158"/>
      <c r="J108" s="158"/>
      <c r="K108" s="158"/>
      <c r="L108" s="158"/>
      <c r="M108" s="158"/>
    </row>
    <row r="109" spans="3:13" s="170" customFormat="1" ht="16.5" customHeight="1" x14ac:dyDescent="0.15">
      <c r="C109" s="171"/>
      <c r="D109" s="158"/>
      <c r="E109" s="158"/>
      <c r="F109" s="158"/>
      <c r="G109" s="158"/>
      <c r="H109" s="158"/>
      <c r="I109" s="158"/>
      <c r="J109" s="158"/>
      <c r="K109" s="158"/>
      <c r="L109" s="158"/>
      <c r="M109" s="158"/>
    </row>
    <row r="110" spans="3:13" s="170" customFormat="1" ht="16.5" customHeight="1" x14ac:dyDescent="0.15">
      <c r="C110" s="171"/>
      <c r="D110" s="158"/>
      <c r="E110" s="158"/>
      <c r="F110" s="158"/>
      <c r="G110" s="158"/>
      <c r="H110" s="158"/>
      <c r="I110" s="158"/>
      <c r="J110" s="158"/>
      <c r="K110" s="158"/>
      <c r="L110" s="158"/>
      <c r="M110" s="158"/>
    </row>
    <row r="113" spans="3:13" s="170" customFormat="1" ht="18.75" customHeight="1" x14ac:dyDescent="0.15">
      <c r="C113" s="171"/>
      <c r="D113" s="158"/>
      <c r="E113" s="158"/>
      <c r="F113" s="158"/>
      <c r="G113" s="158"/>
      <c r="H113" s="158"/>
      <c r="I113" s="158"/>
      <c r="J113" s="158"/>
      <c r="K113" s="158"/>
      <c r="L113" s="158"/>
      <c r="M113" s="158"/>
    </row>
    <row r="114" spans="3:13" s="170" customFormat="1" ht="18.75" customHeight="1" x14ac:dyDescent="0.15">
      <c r="C114" s="171"/>
      <c r="D114" s="158"/>
      <c r="E114" s="158"/>
      <c r="F114" s="158"/>
      <c r="G114" s="158"/>
      <c r="H114" s="158"/>
      <c r="I114" s="158"/>
      <c r="J114" s="158"/>
      <c r="K114" s="158"/>
      <c r="L114" s="158"/>
      <c r="M114" s="158"/>
    </row>
    <row r="115" spans="3:13" s="170" customFormat="1" ht="18.75" customHeight="1" x14ac:dyDescent="0.15">
      <c r="C115" s="171"/>
      <c r="D115" s="158"/>
      <c r="E115" s="158"/>
      <c r="F115" s="158"/>
      <c r="G115" s="158"/>
      <c r="H115" s="158"/>
      <c r="I115" s="158"/>
      <c r="J115" s="158"/>
      <c r="K115" s="158"/>
      <c r="L115" s="158"/>
      <c r="M115" s="158"/>
    </row>
    <row r="116" spans="3:13" s="170" customFormat="1" ht="18.75" customHeight="1" x14ac:dyDescent="0.15">
      <c r="C116" s="171"/>
      <c r="D116" s="158"/>
      <c r="E116" s="158"/>
      <c r="F116" s="158"/>
      <c r="G116" s="158"/>
      <c r="H116" s="158"/>
      <c r="I116" s="158"/>
      <c r="J116" s="158"/>
      <c r="K116" s="158"/>
      <c r="L116" s="158"/>
      <c r="M116" s="158"/>
    </row>
    <row r="117" spans="3:13" s="170" customFormat="1" ht="18.75" customHeight="1" x14ac:dyDescent="0.15">
      <c r="C117" s="171"/>
      <c r="D117" s="158"/>
      <c r="E117" s="158"/>
      <c r="F117" s="158"/>
      <c r="G117" s="158"/>
      <c r="H117" s="158"/>
      <c r="I117" s="158"/>
      <c r="J117" s="158"/>
      <c r="K117" s="158"/>
      <c r="L117" s="158"/>
      <c r="M117" s="158"/>
    </row>
    <row r="118" spans="3:13" s="170" customFormat="1" ht="18.75" customHeight="1" x14ac:dyDescent="0.15">
      <c r="C118" s="171"/>
      <c r="D118" s="158"/>
      <c r="E118" s="158"/>
      <c r="F118" s="158"/>
      <c r="G118" s="158"/>
      <c r="H118" s="158"/>
      <c r="I118" s="158"/>
      <c r="J118" s="158"/>
      <c r="K118" s="158"/>
      <c r="L118" s="158"/>
      <c r="M118" s="158"/>
    </row>
    <row r="119" spans="3:13" s="170" customFormat="1" ht="18.75" customHeight="1" x14ac:dyDescent="0.15">
      <c r="C119" s="171"/>
      <c r="D119" s="158"/>
      <c r="E119" s="158"/>
      <c r="F119" s="158"/>
      <c r="G119" s="158"/>
      <c r="H119" s="158"/>
      <c r="I119" s="158"/>
      <c r="J119" s="158"/>
      <c r="K119" s="158"/>
      <c r="L119" s="158"/>
      <c r="M119" s="158"/>
    </row>
    <row r="120" spans="3:13" s="170" customFormat="1" ht="18.75" customHeight="1" x14ac:dyDescent="0.15">
      <c r="C120" s="171"/>
      <c r="D120" s="158"/>
      <c r="E120" s="158"/>
      <c r="F120" s="158"/>
      <c r="G120" s="158"/>
      <c r="H120" s="158"/>
      <c r="I120" s="158"/>
      <c r="J120" s="158"/>
      <c r="K120" s="158"/>
      <c r="L120" s="158"/>
      <c r="M120" s="158"/>
    </row>
    <row r="121" spans="3:13" s="170" customFormat="1" ht="18.75" customHeight="1" x14ac:dyDescent="0.15">
      <c r="C121" s="171"/>
      <c r="D121" s="158"/>
      <c r="E121" s="158"/>
      <c r="F121" s="158"/>
      <c r="G121" s="158"/>
      <c r="H121" s="158"/>
      <c r="I121" s="158"/>
      <c r="J121" s="158"/>
      <c r="K121" s="158"/>
      <c r="L121" s="158"/>
      <c r="M121" s="158"/>
    </row>
    <row r="122" spans="3:13" s="170" customFormat="1" ht="18.75" customHeight="1" x14ac:dyDescent="0.15">
      <c r="C122" s="171"/>
      <c r="D122" s="158"/>
      <c r="E122" s="158"/>
      <c r="F122" s="158"/>
      <c r="G122" s="158"/>
      <c r="H122" s="158"/>
      <c r="I122" s="158"/>
      <c r="J122" s="158"/>
      <c r="K122" s="158"/>
      <c r="L122" s="158"/>
      <c r="M122" s="158"/>
    </row>
    <row r="123" spans="3:13" s="170" customFormat="1" ht="18.75" customHeight="1" x14ac:dyDescent="0.15">
      <c r="C123" s="171"/>
      <c r="D123" s="158"/>
      <c r="E123" s="158"/>
      <c r="F123" s="158"/>
      <c r="G123" s="158"/>
      <c r="H123" s="158"/>
      <c r="I123" s="158"/>
      <c r="J123" s="158"/>
      <c r="K123" s="158"/>
      <c r="L123" s="158"/>
      <c r="M123" s="158"/>
    </row>
    <row r="124" spans="3:13" s="170" customFormat="1" ht="18.75" customHeight="1" x14ac:dyDescent="0.15">
      <c r="C124" s="171"/>
      <c r="D124" s="158"/>
      <c r="E124" s="158"/>
      <c r="F124" s="158"/>
      <c r="G124" s="158"/>
      <c r="H124" s="158"/>
      <c r="I124" s="158"/>
      <c r="J124" s="158"/>
      <c r="K124" s="158"/>
      <c r="L124" s="158"/>
      <c r="M124" s="158"/>
    </row>
    <row r="125" spans="3:13" s="170" customFormat="1" ht="18.75" customHeight="1" x14ac:dyDescent="0.15">
      <c r="C125" s="171"/>
      <c r="D125" s="158"/>
      <c r="E125" s="158"/>
      <c r="F125" s="158"/>
      <c r="G125" s="158"/>
      <c r="H125" s="158"/>
      <c r="I125" s="158"/>
      <c r="J125" s="158"/>
      <c r="K125" s="158"/>
      <c r="L125" s="158"/>
      <c r="M125" s="158"/>
    </row>
    <row r="126" spans="3:13" s="170" customFormat="1" ht="18.75" customHeight="1" x14ac:dyDescent="0.15">
      <c r="C126" s="171"/>
      <c r="D126" s="158"/>
      <c r="E126" s="158"/>
      <c r="F126" s="158"/>
      <c r="G126" s="158"/>
      <c r="H126" s="158"/>
      <c r="I126" s="158"/>
      <c r="J126" s="158"/>
      <c r="K126" s="158"/>
      <c r="L126" s="158"/>
      <c r="M126" s="158"/>
    </row>
    <row r="127" spans="3:13" s="170" customFormat="1" ht="18.75" customHeight="1" x14ac:dyDescent="0.15">
      <c r="C127" s="171"/>
      <c r="D127" s="158"/>
      <c r="E127" s="158"/>
      <c r="F127" s="158"/>
      <c r="G127" s="158"/>
      <c r="H127" s="158"/>
      <c r="I127" s="158"/>
      <c r="J127" s="158"/>
      <c r="K127" s="158"/>
      <c r="L127" s="158"/>
      <c r="M127" s="158"/>
    </row>
    <row r="128" spans="3:13" s="170" customFormat="1" ht="18.75" customHeight="1" x14ac:dyDescent="0.15">
      <c r="C128" s="171"/>
      <c r="D128" s="158"/>
      <c r="E128" s="158"/>
      <c r="F128" s="158"/>
      <c r="G128" s="158"/>
      <c r="H128" s="158"/>
      <c r="I128" s="158"/>
      <c r="J128" s="158"/>
      <c r="K128" s="158"/>
      <c r="L128" s="158"/>
      <c r="M128" s="158"/>
    </row>
    <row r="129" spans="3:13" s="170" customFormat="1" ht="18.75" customHeight="1" x14ac:dyDescent="0.15">
      <c r="C129" s="171"/>
      <c r="D129" s="158"/>
      <c r="E129" s="158"/>
      <c r="F129" s="158"/>
      <c r="G129" s="158"/>
      <c r="H129" s="158"/>
      <c r="I129" s="158"/>
      <c r="J129" s="158"/>
      <c r="K129" s="158"/>
      <c r="L129" s="158"/>
      <c r="M129" s="158"/>
    </row>
    <row r="130" spans="3:13" s="170" customFormat="1" ht="18.75" customHeight="1" x14ac:dyDescent="0.15">
      <c r="C130" s="171"/>
      <c r="D130" s="158"/>
      <c r="E130" s="158"/>
      <c r="F130" s="158"/>
      <c r="G130" s="158"/>
      <c r="H130" s="158"/>
      <c r="I130" s="158"/>
      <c r="J130" s="158"/>
      <c r="K130" s="158"/>
      <c r="L130" s="158"/>
      <c r="M130" s="158"/>
    </row>
    <row r="131" spans="3:13" s="170" customFormat="1" ht="18.75" customHeight="1" x14ac:dyDescent="0.15">
      <c r="C131" s="171"/>
      <c r="D131" s="158"/>
      <c r="E131" s="158"/>
      <c r="F131" s="158"/>
      <c r="G131" s="158"/>
      <c r="H131" s="158"/>
      <c r="I131" s="158"/>
      <c r="J131" s="158"/>
      <c r="K131" s="158"/>
      <c r="L131" s="158"/>
      <c r="M131" s="158"/>
    </row>
    <row r="132" spans="3:13" s="170" customFormat="1" ht="18.75" customHeight="1" x14ac:dyDescent="0.15">
      <c r="C132" s="171"/>
      <c r="D132" s="158"/>
      <c r="E132" s="158"/>
      <c r="F132" s="158"/>
      <c r="G132" s="158"/>
      <c r="H132" s="158"/>
      <c r="I132" s="158"/>
      <c r="J132" s="158"/>
      <c r="K132" s="158"/>
      <c r="L132" s="158"/>
      <c r="M132" s="158"/>
    </row>
    <row r="133" spans="3:13" s="170" customFormat="1" ht="18.75" customHeight="1" x14ac:dyDescent="0.15">
      <c r="C133" s="171"/>
      <c r="D133" s="158"/>
      <c r="E133" s="158"/>
      <c r="F133" s="158"/>
      <c r="G133" s="158"/>
      <c r="H133" s="158"/>
      <c r="I133" s="158"/>
      <c r="J133" s="158"/>
      <c r="K133" s="158"/>
      <c r="L133" s="158"/>
      <c r="M133" s="158"/>
    </row>
    <row r="134" spans="3:13" s="170" customFormat="1" ht="18.75" customHeight="1" x14ac:dyDescent="0.15">
      <c r="C134" s="171"/>
      <c r="D134" s="158"/>
      <c r="E134" s="158"/>
      <c r="F134" s="158"/>
      <c r="G134" s="158"/>
      <c r="H134" s="158"/>
      <c r="I134" s="158"/>
      <c r="J134" s="158"/>
      <c r="K134" s="158"/>
      <c r="L134" s="158"/>
      <c r="M134" s="158"/>
    </row>
    <row r="135" spans="3:13" s="170" customFormat="1" ht="18.75" customHeight="1" x14ac:dyDescent="0.15">
      <c r="C135" s="171"/>
      <c r="D135" s="158"/>
      <c r="E135" s="158"/>
      <c r="F135" s="158"/>
      <c r="G135" s="158"/>
      <c r="H135" s="158"/>
      <c r="I135" s="158"/>
      <c r="J135" s="158"/>
      <c r="K135" s="158"/>
      <c r="L135" s="158"/>
      <c r="M135" s="158"/>
    </row>
    <row r="136" spans="3:13" s="170" customFormat="1" ht="18.75" customHeight="1" x14ac:dyDescent="0.15">
      <c r="C136" s="171"/>
      <c r="D136" s="158"/>
      <c r="E136" s="158"/>
      <c r="F136" s="158"/>
      <c r="G136" s="158"/>
      <c r="H136" s="158"/>
      <c r="I136" s="158"/>
      <c r="J136" s="158"/>
      <c r="K136" s="158"/>
      <c r="L136" s="158"/>
      <c r="M136" s="158"/>
    </row>
    <row r="137" spans="3:13" s="170" customFormat="1" ht="18.75" customHeight="1" x14ac:dyDescent="0.15">
      <c r="C137" s="171"/>
      <c r="D137" s="158"/>
      <c r="E137" s="158"/>
      <c r="F137" s="158"/>
      <c r="G137" s="158"/>
      <c r="H137" s="158"/>
      <c r="I137" s="158"/>
      <c r="J137" s="158"/>
      <c r="K137" s="158"/>
      <c r="L137" s="158"/>
      <c r="M137" s="158"/>
    </row>
    <row r="138" spans="3:13" s="170" customFormat="1" ht="18.75" customHeight="1" x14ac:dyDescent="0.15">
      <c r="C138" s="171"/>
      <c r="D138" s="158"/>
      <c r="E138" s="158"/>
      <c r="F138" s="158"/>
      <c r="G138" s="158"/>
      <c r="H138" s="158"/>
      <c r="I138" s="158"/>
      <c r="J138" s="158"/>
      <c r="K138" s="158"/>
      <c r="L138" s="158"/>
      <c r="M138" s="158"/>
    </row>
    <row r="139" spans="3:13" s="170" customFormat="1" ht="27" customHeight="1" x14ac:dyDescent="0.15">
      <c r="C139" s="171"/>
      <c r="D139" s="158"/>
      <c r="E139" s="158"/>
      <c r="F139" s="158"/>
      <c r="G139" s="158"/>
      <c r="H139" s="158"/>
      <c r="I139" s="158"/>
      <c r="J139" s="158"/>
      <c r="K139" s="158"/>
      <c r="L139" s="158"/>
      <c r="M139" s="158"/>
    </row>
  </sheetData>
  <mergeCells count="9">
    <mergeCell ref="B29:B36"/>
    <mergeCell ref="B37:B40"/>
    <mergeCell ref="B41:C42"/>
    <mergeCell ref="B6:B9"/>
    <mergeCell ref="B10:B11"/>
    <mergeCell ref="B12:B13"/>
    <mergeCell ref="B14:B17"/>
    <mergeCell ref="B18:B19"/>
    <mergeCell ref="B22:B28"/>
  </mergeCells>
  <phoneticPr fontId="1"/>
  <pageMargins left="0.59055118110236227" right="0.19685039370078741" top="0.59055118110236227" bottom="0.19685039370078741" header="0.31496062992125984" footer="0.31496062992125984"/>
  <pageSetup paperSize="9" scale="7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1">
    <pageSetUpPr fitToPage="1"/>
  </sheetPr>
  <dimension ref="A1:Q61"/>
  <sheetViews>
    <sheetView showGridLines="0" zoomScale="75" workbookViewId="0">
      <pane xSplit="4" ySplit="5" topLeftCell="E6" activePane="bottomRight" state="frozen"/>
      <selection activeCell="B6" sqref="B6:B27"/>
      <selection pane="topRight" activeCell="B6" sqref="B6:B27"/>
      <selection pane="bottomLeft" activeCell="B6" sqref="B6:B27"/>
      <selection pane="bottomRight" activeCell="B4" sqref="B4"/>
    </sheetView>
  </sheetViews>
  <sheetFormatPr defaultColWidth="9" defaultRowHeight="13.5" x14ac:dyDescent="0.15"/>
  <cols>
    <col min="1" max="1" width="2.75" style="172" customWidth="1"/>
    <col min="2" max="3" width="4.125" style="158" customWidth="1"/>
    <col min="4" max="4" width="21.75" style="158" bestFit="1" customWidth="1"/>
    <col min="5" max="8" width="11.75" style="173" customWidth="1"/>
    <col min="9" max="16" width="11.875" style="173" customWidth="1"/>
    <col min="17" max="17" width="13.25" style="173" bestFit="1" customWidth="1"/>
    <col min="18" max="16384" width="9" style="158"/>
  </cols>
  <sheetData>
    <row r="1" spans="1:17" x14ac:dyDescent="0.15">
      <c r="B1" s="158" t="s">
        <v>102</v>
      </c>
      <c r="Q1" s="161" t="s">
        <v>60</v>
      </c>
    </row>
    <row r="2" spans="1:17" x14ac:dyDescent="0.15">
      <c r="B2" s="158" t="s">
        <v>208</v>
      </c>
      <c r="D2" s="174"/>
      <c r="E2" s="161"/>
      <c r="Q2" s="175">
        <v>44602</v>
      </c>
    </row>
    <row r="3" spans="1:17" x14ac:dyDescent="0.15">
      <c r="D3" s="174"/>
      <c r="E3" s="161"/>
      <c r="F3" s="158"/>
      <c r="Q3" s="176" t="s">
        <v>61</v>
      </c>
    </row>
    <row r="4" spans="1:17" ht="14.25" thickBot="1" x14ac:dyDescent="0.2"/>
    <row r="5" spans="1:17" s="170" customFormat="1" ht="22.5" customHeight="1" thickBot="1" x14ac:dyDescent="0.2">
      <c r="A5" s="172"/>
      <c r="B5" s="434"/>
      <c r="C5" s="435"/>
      <c r="D5" s="177"/>
      <c r="E5" s="178" t="s">
        <v>209</v>
      </c>
      <c r="F5" s="179" t="s">
        <v>210</v>
      </c>
      <c r="G5" s="179" t="s">
        <v>211</v>
      </c>
      <c r="H5" s="179" t="s">
        <v>212</v>
      </c>
      <c r="I5" s="179" t="s">
        <v>213</v>
      </c>
      <c r="J5" s="179" t="s">
        <v>214</v>
      </c>
      <c r="K5" s="179" t="s">
        <v>215</v>
      </c>
      <c r="L5" s="179" t="s">
        <v>216</v>
      </c>
      <c r="M5" s="179" t="s">
        <v>217</v>
      </c>
      <c r="N5" s="179" t="s">
        <v>218</v>
      </c>
      <c r="O5" s="179" t="s">
        <v>219</v>
      </c>
      <c r="P5" s="180" t="s">
        <v>220</v>
      </c>
      <c r="Q5" s="181" t="s">
        <v>69</v>
      </c>
    </row>
    <row r="6" spans="1:17" ht="13.5" customHeight="1" x14ac:dyDescent="0.15">
      <c r="B6" s="436" t="s">
        <v>67</v>
      </c>
      <c r="C6" s="437"/>
      <c r="D6" s="182" t="s">
        <v>221</v>
      </c>
      <c r="E6" s="183">
        <v>70000</v>
      </c>
      <c r="F6" s="184">
        <v>70000</v>
      </c>
      <c r="G6" s="185">
        <v>70000</v>
      </c>
      <c r="H6" s="185">
        <v>70000</v>
      </c>
      <c r="I6" s="185">
        <v>0</v>
      </c>
      <c r="J6" s="185">
        <v>0</v>
      </c>
      <c r="K6" s="185">
        <v>0</v>
      </c>
      <c r="L6" s="185">
        <v>0</v>
      </c>
      <c r="M6" s="185">
        <v>0</v>
      </c>
      <c r="N6" s="185">
        <v>0</v>
      </c>
      <c r="O6" s="185">
        <v>0</v>
      </c>
      <c r="P6" s="186">
        <v>0</v>
      </c>
      <c r="Q6" s="187">
        <f>SUM(E6:P6)</f>
        <v>280000</v>
      </c>
    </row>
    <row r="7" spans="1:17" x14ac:dyDescent="0.15">
      <c r="B7" s="438"/>
      <c r="C7" s="439"/>
      <c r="D7" s="188" t="s">
        <v>222</v>
      </c>
      <c r="E7" s="189">
        <v>0</v>
      </c>
      <c r="F7" s="190">
        <v>0</v>
      </c>
      <c r="G7" s="190">
        <v>0</v>
      </c>
      <c r="H7" s="190">
        <v>0</v>
      </c>
      <c r="I7" s="190">
        <v>0</v>
      </c>
      <c r="J7" s="190">
        <v>0</v>
      </c>
      <c r="K7" s="190">
        <v>0</v>
      </c>
      <c r="L7" s="190">
        <v>0</v>
      </c>
      <c r="M7" s="190">
        <v>0</v>
      </c>
      <c r="N7" s="190">
        <v>0</v>
      </c>
      <c r="O7" s="190">
        <v>0</v>
      </c>
      <c r="P7" s="191">
        <v>0</v>
      </c>
      <c r="Q7" s="192">
        <f>SUM(E7:P7)</f>
        <v>0</v>
      </c>
    </row>
    <row r="8" spans="1:17" x14ac:dyDescent="0.15">
      <c r="B8" s="438"/>
      <c r="C8" s="439"/>
      <c r="D8" s="193" t="s">
        <v>223</v>
      </c>
      <c r="E8" s="194">
        <f>E6-E7</f>
        <v>70000</v>
      </c>
      <c r="F8" s="195">
        <f>F6-F7</f>
        <v>70000</v>
      </c>
      <c r="G8" s="195">
        <f>G6-G7</f>
        <v>70000</v>
      </c>
      <c r="H8" s="195">
        <f>H6-H7</f>
        <v>70000</v>
      </c>
      <c r="I8" s="195">
        <f t="shared" ref="I8:O8" si="0">I6-I7</f>
        <v>0</v>
      </c>
      <c r="J8" s="195">
        <f t="shared" si="0"/>
        <v>0</v>
      </c>
      <c r="K8" s="195">
        <f t="shared" si="0"/>
        <v>0</v>
      </c>
      <c r="L8" s="195">
        <f t="shared" si="0"/>
        <v>0</v>
      </c>
      <c r="M8" s="195">
        <f t="shared" si="0"/>
        <v>0</v>
      </c>
      <c r="N8" s="195">
        <f t="shared" si="0"/>
        <v>0</v>
      </c>
      <c r="O8" s="195">
        <f t="shared" si="0"/>
        <v>0</v>
      </c>
      <c r="P8" s="196">
        <f>P6-P7</f>
        <v>0</v>
      </c>
      <c r="Q8" s="197">
        <f>SUM(E8:P8)</f>
        <v>280000</v>
      </c>
    </row>
    <row r="9" spans="1:17" x14ac:dyDescent="0.15">
      <c r="B9" s="438"/>
      <c r="C9" s="439"/>
      <c r="D9" s="198" t="s">
        <v>224</v>
      </c>
      <c r="E9" s="199">
        <f>IF(E6=0,0,E8/E6)</f>
        <v>1</v>
      </c>
      <c r="F9" s="200">
        <f>IF(F6=0,0,F8/F6)</f>
        <v>1</v>
      </c>
      <c r="G9" s="200">
        <f>IF(G6=0,0,G8/G6)</f>
        <v>1</v>
      </c>
      <c r="H9" s="200">
        <f>IF(H6=0,0,H8/H6)</f>
        <v>1</v>
      </c>
      <c r="I9" s="200">
        <f t="shared" ref="I9:O9" si="1">IF(I6=0,0,I8/I6)</f>
        <v>0</v>
      </c>
      <c r="J9" s="200">
        <f t="shared" si="1"/>
        <v>0</v>
      </c>
      <c r="K9" s="200">
        <f t="shared" si="1"/>
        <v>0</v>
      </c>
      <c r="L9" s="200">
        <f t="shared" si="1"/>
        <v>0</v>
      </c>
      <c r="M9" s="200">
        <f t="shared" si="1"/>
        <v>0</v>
      </c>
      <c r="N9" s="200">
        <f t="shared" si="1"/>
        <v>0</v>
      </c>
      <c r="O9" s="200">
        <f t="shared" si="1"/>
        <v>0</v>
      </c>
      <c r="P9" s="201">
        <f>IF(P6=0,0,P8/P6)</f>
        <v>0</v>
      </c>
      <c r="Q9" s="202">
        <f t="shared" ref="Q9" si="2">IF(Q6=0,0,Q8/Q6)</f>
        <v>1</v>
      </c>
    </row>
    <row r="10" spans="1:17" x14ac:dyDescent="0.15">
      <c r="A10" s="203"/>
      <c r="B10" s="438"/>
      <c r="C10" s="439"/>
      <c r="D10" s="188" t="s">
        <v>225</v>
      </c>
      <c r="E10" s="189">
        <v>15369761</v>
      </c>
      <c r="F10" s="190">
        <v>17776329</v>
      </c>
      <c r="G10" s="190">
        <v>13711428</v>
      </c>
      <c r="H10" s="190">
        <v>15432802</v>
      </c>
      <c r="I10" s="190">
        <v>0</v>
      </c>
      <c r="J10" s="190">
        <v>0</v>
      </c>
      <c r="K10" s="190">
        <v>0</v>
      </c>
      <c r="L10" s="190">
        <v>0</v>
      </c>
      <c r="M10" s="190">
        <v>0</v>
      </c>
      <c r="N10" s="190">
        <v>0</v>
      </c>
      <c r="O10" s="204">
        <v>0</v>
      </c>
      <c r="P10" s="191">
        <v>0</v>
      </c>
      <c r="Q10" s="192">
        <f t="shared" ref="Q10:Q12" si="3">SUM(E10:P10)</f>
        <v>62290320</v>
      </c>
    </row>
    <row r="11" spans="1:17" x14ac:dyDescent="0.15">
      <c r="A11" s="205"/>
      <c r="B11" s="438"/>
      <c r="C11" s="439"/>
      <c r="D11" s="206" t="s">
        <v>226</v>
      </c>
      <c r="E11" s="207">
        <f>E8-E10</f>
        <v>-15299761</v>
      </c>
      <c r="F11" s="208">
        <f>F8-F10</f>
        <v>-17706329</v>
      </c>
      <c r="G11" s="208">
        <f>G8-G10</f>
        <v>-13641428</v>
      </c>
      <c r="H11" s="208">
        <f>H8-H10</f>
        <v>-15362802</v>
      </c>
      <c r="I11" s="208">
        <f t="shared" ref="I11:O11" si="4">I8-I10</f>
        <v>0</v>
      </c>
      <c r="J11" s="208">
        <f t="shared" si="4"/>
        <v>0</v>
      </c>
      <c r="K11" s="208">
        <f t="shared" si="4"/>
        <v>0</v>
      </c>
      <c r="L11" s="208">
        <f t="shared" si="4"/>
        <v>0</v>
      </c>
      <c r="M11" s="208">
        <f t="shared" si="4"/>
        <v>0</v>
      </c>
      <c r="N11" s="208">
        <f t="shared" si="4"/>
        <v>0</v>
      </c>
      <c r="O11" s="208">
        <f t="shared" si="4"/>
        <v>0</v>
      </c>
      <c r="P11" s="208">
        <f>P8-P10</f>
        <v>0</v>
      </c>
      <c r="Q11" s="209">
        <f t="shared" si="3"/>
        <v>-62010320</v>
      </c>
    </row>
    <row r="12" spans="1:17" x14ac:dyDescent="0.15">
      <c r="A12" s="205"/>
      <c r="B12" s="438"/>
      <c r="C12" s="439"/>
      <c r="D12" s="210" t="s">
        <v>227</v>
      </c>
      <c r="E12" s="211">
        <v>-15288380</v>
      </c>
      <c r="F12" s="212">
        <v>-17817924</v>
      </c>
      <c r="G12" s="212">
        <v>-13631083</v>
      </c>
      <c r="H12" s="212">
        <v>-15457568</v>
      </c>
      <c r="I12" s="212">
        <v>0</v>
      </c>
      <c r="J12" s="212">
        <v>0</v>
      </c>
      <c r="K12" s="212">
        <v>0</v>
      </c>
      <c r="L12" s="212">
        <v>0</v>
      </c>
      <c r="M12" s="212">
        <v>0</v>
      </c>
      <c r="N12" s="212">
        <v>0</v>
      </c>
      <c r="O12" s="212">
        <v>0</v>
      </c>
      <c r="P12" s="213">
        <v>0</v>
      </c>
      <c r="Q12" s="214">
        <f t="shared" si="3"/>
        <v>-62194955</v>
      </c>
    </row>
    <row r="13" spans="1:17" ht="13.5" customHeight="1" x14ac:dyDescent="0.15">
      <c r="A13" s="205"/>
      <c r="B13" s="440" t="s">
        <v>228</v>
      </c>
      <c r="C13" s="442" t="s">
        <v>70</v>
      </c>
      <c r="D13" s="314" t="s">
        <v>221</v>
      </c>
      <c r="E13" s="315">
        <v>92452302</v>
      </c>
      <c r="F13" s="316">
        <v>79601943</v>
      </c>
      <c r="G13" s="316">
        <v>85636115</v>
      </c>
      <c r="H13" s="316">
        <v>78307940</v>
      </c>
      <c r="I13" s="316">
        <v>0</v>
      </c>
      <c r="J13" s="316">
        <v>0</v>
      </c>
      <c r="K13" s="316">
        <v>0</v>
      </c>
      <c r="L13" s="316">
        <v>0</v>
      </c>
      <c r="M13" s="316">
        <v>0</v>
      </c>
      <c r="N13" s="316">
        <v>0</v>
      </c>
      <c r="O13" s="316">
        <v>0</v>
      </c>
      <c r="P13" s="317">
        <v>0</v>
      </c>
      <c r="Q13" s="318">
        <f t="shared" ref="Q13:Q15" si="5">SUM(E13:P13)</f>
        <v>335998300</v>
      </c>
    </row>
    <row r="14" spans="1:17" x14ac:dyDescent="0.15">
      <c r="A14" s="227"/>
      <c r="B14" s="438"/>
      <c r="C14" s="443"/>
      <c r="D14" s="188" t="s">
        <v>222</v>
      </c>
      <c r="E14" s="189">
        <v>76489201</v>
      </c>
      <c r="F14" s="190">
        <v>67636130</v>
      </c>
      <c r="G14" s="190">
        <v>67657682</v>
      </c>
      <c r="H14" s="190">
        <v>62011120</v>
      </c>
      <c r="I14" s="190">
        <v>0</v>
      </c>
      <c r="J14" s="190">
        <v>0</v>
      </c>
      <c r="K14" s="190">
        <v>0</v>
      </c>
      <c r="L14" s="190">
        <v>0</v>
      </c>
      <c r="M14" s="190">
        <v>0</v>
      </c>
      <c r="N14" s="190">
        <v>0</v>
      </c>
      <c r="O14" s="190">
        <v>0</v>
      </c>
      <c r="P14" s="191">
        <v>0</v>
      </c>
      <c r="Q14" s="192">
        <f t="shared" si="5"/>
        <v>273794133</v>
      </c>
    </row>
    <row r="15" spans="1:17" x14ac:dyDescent="0.15">
      <c r="B15" s="438"/>
      <c r="C15" s="443"/>
      <c r="D15" s="193" t="s">
        <v>223</v>
      </c>
      <c r="E15" s="220">
        <f>E13-E14</f>
        <v>15963101</v>
      </c>
      <c r="F15" s="195">
        <f>F13-F14</f>
        <v>11965813</v>
      </c>
      <c r="G15" s="195">
        <f>G13-G14</f>
        <v>17978433</v>
      </c>
      <c r="H15" s="195">
        <f>H13-H14</f>
        <v>16296820</v>
      </c>
      <c r="I15" s="195">
        <f t="shared" ref="I15:O15" si="6">I13-I14</f>
        <v>0</v>
      </c>
      <c r="J15" s="195">
        <f t="shared" si="6"/>
        <v>0</v>
      </c>
      <c r="K15" s="195">
        <f t="shared" si="6"/>
        <v>0</v>
      </c>
      <c r="L15" s="195">
        <f t="shared" si="6"/>
        <v>0</v>
      </c>
      <c r="M15" s="195">
        <f t="shared" si="6"/>
        <v>0</v>
      </c>
      <c r="N15" s="195">
        <f t="shared" si="6"/>
        <v>0</v>
      </c>
      <c r="O15" s="195">
        <f t="shared" si="6"/>
        <v>0</v>
      </c>
      <c r="P15" s="195">
        <f>P13-P14</f>
        <v>0</v>
      </c>
      <c r="Q15" s="197">
        <f t="shared" si="5"/>
        <v>62204167</v>
      </c>
    </row>
    <row r="16" spans="1:17" x14ac:dyDescent="0.15">
      <c r="B16" s="438"/>
      <c r="C16" s="443"/>
      <c r="D16" s="198" t="s">
        <v>224</v>
      </c>
      <c r="E16" s="199">
        <f>IF(E13=0,0,E15/E13)</f>
        <v>0.17266309929200033</v>
      </c>
      <c r="F16" s="200">
        <f>IF(F13=0,0,F15/F13)</f>
        <v>0.1503206146613783</v>
      </c>
      <c r="G16" s="200">
        <f>IF(G13=0,0,G15/G13)</f>
        <v>0.20993984839223498</v>
      </c>
      <c r="H16" s="200">
        <f>IF(H13=0,0,H15/H13)</f>
        <v>0.20811197434129924</v>
      </c>
      <c r="I16" s="200">
        <f t="shared" ref="I16:O16" si="7">IF(I13=0,0,I15/I13)</f>
        <v>0</v>
      </c>
      <c r="J16" s="200">
        <f t="shared" si="7"/>
        <v>0</v>
      </c>
      <c r="K16" s="200">
        <f t="shared" si="7"/>
        <v>0</v>
      </c>
      <c r="L16" s="200">
        <f t="shared" si="7"/>
        <v>0</v>
      </c>
      <c r="M16" s="200">
        <f t="shared" si="7"/>
        <v>0</v>
      </c>
      <c r="N16" s="200">
        <f t="shared" si="7"/>
        <v>0</v>
      </c>
      <c r="O16" s="200">
        <f t="shared" si="7"/>
        <v>0</v>
      </c>
      <c r="P16" s="200">
        <f>IF(P13=0,0,P15/P13)</f>
        <v>0</v>
      </c>
      <c r="Q16" s="202">
        <f t="shared" ref="Q16" si="8">IF(Q13=0,0,Q15/Q13)</f>
        <v>0.18513238608647722</v>
      </c>
    </row>
    <row r="17" spans="2:17" x14ac:dyDescent="0.15">
      <c r="B17" s="438"/>
      <c r="C17" s="443"/>
      <c r="D17" s="188" t="s">
        <v>225</v>
      </c>
      <c r="E17" s="189">
        <v>76001</v>
      </c>
      <c r="F17" s="190">
        <v>748761</v>
      </c>
      <c r="G17" s="190">
        <v>134998</v>
      </c>
      <c r="H17" s="190">
        <v>49984</v>
      </c>
      <c r="I17" s="190">
        <v>0</v>
      </c>
      <c r="J17" s="190">
        <v>0</v>
      </c>
      <c r="K17" s="190">
        <v>0</v>
      </c>
      <c r="L17" s="190">
        <v>0</v>
      </c>
      <c r="M17" s="190">
        <v>0</v>
      </c>
      <c r="N17" s="190">
        <v>0</v>
      </c>
      <c r="O17" s="190">
        <v>0</v>
      </c>
      <c r="P17" s="191">
        <v>0</v>
      </c>
      <c r="Q17" s="192">
        <f t="shared" ref="Q17:Q22" si="9">SUM(E17:P17)</f>
        <v>1009744</v>
      </c>
    </row>
    <row r="18" spans="2:17" x14ac:dyDescent="0.15">
      <c r="B18" s="438"/>
      <c r="C18" s="443"/>
      <c r="D18" s="206" t="s">
        <v>226</v>
      </c>
      <c r="E18" s="221">
        <f>E15-E17</f>
        <v>15887100</v>
      </c>
      <c r="F18" s="208">
        <f>F15-F17</f>
        <v>11217052</v>
      </c>
      <c r="G18" s="208">
        <f>G15-G17</f>
        <v>17843435</v>
      </c>
      <c r="H18" s="208">
        <f>H15-H17</f>
        <v>16246836</v>
      </c>
      <c r="I18" s="208">
        <f t="shared" ref="I18:O18" si="10">I15-I17</f>
        <v>0</v>
      </c>
      <c r="J18" s="208">
        <f t="shared" si="10"/>
        <v>0</v>
      </c>
      <c r="K18" s="208">
        <f t="shared" si="10"/>
        <v>0</v>
      </c>
      <c r="L18" s="208">
        <f t="shared" si="10"/>
        <v>0</v>
      </c>
      <c r="M18" s="208">
        <f t="shared" si="10"/>
        <v>0</v>
      </c>
      <c r="N18" s="208">
        <f t="shared" si="10"/>
        <v>0</v>
      </c>
      <c r="O18" s="208">
        <f t="shared" si="10"/>
        <v>0</v>
      </c>
      <c r="P18" s="208">
        <f>P15-P17</f>
        <v>0</v>
      </c>
      <c r="Q18" s="209">
        <f t="shared" si="9"/>
        <v>61194423</v>
      </c>
    </row>
    <row r="19" spans="2:17" x14ac:dyDescent="0.15">
      <c r="B19" s="438"/>
      <c r="C19" s="444"/>
      <c r="D19" s="210" t="s">
        <v>227</v>
      </c>
      <c r="E19" s="211">
        <v>15887100</v>
      </c>
      <c r="F19" s="212">
        <v>11217056</v>
      </c>
      <c r="G19" s="212">
        <v>17843435</v>
      </c>
      <c r="H19" s="212">
        <v>16246884</v>
      </c>
      <c r="I19" s="212">
        <v>0</v>
      </c>
      <c r="J19" s="212">
        <v>0</v>
      </c>
      <c r="K19" s="212">
        <v>0</v>
      </c>
      <c r="L19" s="212">
        <v>0</v>
      </c>
      <c r="M19" s="212">
        <v>0</v>
      </c>
      <c r="N19" s="212">
        <v>0</v>
      </c>
      <c r="O19" s="212">
        <v>0</v>
      </c>
      <c r="P19" s="213">
        <v>0</v>
      </c>
      <c r="Q19" s="214">
        <f t="shared" si="9"/>
        <v>61194475</v>
      </c>
    </row>
    <row r="20" spans="2:17" x14ac:dyDescent="0.15">
      <c r="B20" s="438"/>
      <c r="C20" s="445" t="s">
        <v>71</v>
      </c>
      <c r="D20" s="215" t="s">
        <v>221</v>
      </c>
      <c r="E20" s="216">
        <v>44505580</v>
      </c>
      <c r="F20" s="217">
        <v>45902050</v>
      </c>
      <c r="G20" s="217">
        <v>46397724</v>
      </c>
      <c r="H20" s="217">
        <v>46924368</v>
      </c>
      <c r="I20" s="217">
        <v>0</v>
      </c>
      <c r="J20" s="217">
        <v>0</v>
      </c>
      <c r="K20" s="217">
        <v>0</v>
      </c>
      <c r="L20" s="217">
        <v>0</v>
      </c>
      <c r="M20" s="217">
        <v>0</v>
      </c>
      <c r="N20" s="217">
        <v>0</v>
      </c>
      <c r="O20" s="217">
        <v>0</v>
      </c>
      <c r="P20" s="218">
        <v>0</v>
      </c>
      <c r="Q20" s="219">
        <f t="shared" si="9"/>
        <v>183729722</v>
      </c>
    </row>
    <row r="21" spans="2:17" x14ac:dyDescent="0.15">
      <c r="B21" s="438"/>
      <c r="C21" s="443"/>
      <c r="D21" s="188" t="s">
        <v>222</v>
      </c>
      <c r="E21" s="189">
        <v>38703506</v>
      </c>
      <c r="F21" s="190">
        <v>39933470</v>
      </c>
      <c r="G21" s="190">
        <v>39417551</v>
      </c>
      <c r="H21" s="190">
        <v>39216364</v>
      </c>
      <c r="I21" s="190">
        <v>0</v>
      </c>
      <c r="J21" s="190">
        <v>0</v>
      </c>
      <c r="K21" s="190">
        <v>0</v>
      </c>
      <c r="L21" s="190">
        <v>0</v>
      </c>
      <c r="M21" s="190">
        <v>0</v>
      </c>
      <c r="N21" s="190">
        <v>0</v>
      </c>
      <c r="O21" s="190">
        <v>0</v>
      </c>
      <c r="P21" s="191">
        <v>0</v>
      </c>
      <c r="Q21" s="192">
        <f t="shared" si="9"/>
        <v>157270891</v>
      </c>
    </row>
    <row r="22" spans="2:17" x14ac:dyDescent="0.15">
      <c r="B22" s="438"/>
      <c r="C22" s="443"/>
      <c r="D22" s="193" t="s">
        <v>223</v>
      </c>
      <c r="E22" s="220">
        <f>E20-E21</f>
        <v>5802074</v>
      </c>
      <c r="F22" s="195">
        <f>F20-F21</f>
        <v>5968580</v>
      </c>
      <c r="G22" s="195">
        <f>G20-G21</f>
        <v>6980173</v>
      </c>
      <c r="H22" s="195">
        <f>H20-H21</f>
        <v>7708004</v>
      </c>
      <c r="I22" s="195">
        <f t="shared" ref="I22:O22" si="11">I20-I21</f>
        <v>0</v>
      </c>
      <c r="J22" s="195">
        <f t="shared" si="11"/>
        <v>0</v>
      </c>
      <c r="K22" s="195">
        <f t="shared" si="11"/>
        <v>0</v>
      </c>
      <c r="L22" s="195">
        <f t="shared" si="11"/>
        <v>0</v>
      </c>
      <c r="M22" s="195">
        <f t="shared" si="11"/>
        <v>0</v>
      </c>
      <c r="N22" s="195">
        <f t="shared" si="11"/>
        <v>0</v>
      </c>
      <c r="O22" s="195">
        <f t="shared" si="11"/>
        <v>0</v>
      </c>
      <c r="P22" s="195">
        <f>P20-P21</f>
        <v>0</v>
      </c>
      <c r="Q22" s="197">
        <f t="shared" si="9"/>
        <v>26458831</v>
      </c>
    </row>
    <row r="23" spans="2:17" x14ac:dyDescent="0.15">
      <c r="B23" s="438"/>
      <c r="C23" s="443"/>
      <c r="D23" s="198" t="s">
        <v>224</v>
      </c>
      <c r="E23" s="199">
        <f>IF(E20=0,0,E22/E20)</f>
        <v>0.13036733820792809</v>
      </c>
      <c r="F23" s="200">
        <f>IF(F20=0,0,F22/F20)</f>
        <v>0.13002861527970974</v>
      </c>
      <c r="G23" s="200">
        <f>IF(G20=0,0,G22/G20)</f>
        <v>0.15044214237750111</v>
      </c>
      <c r="H23" s="200">
        <f>IF(H20=0,0,H22/H20)</f>
        <v>0.16426441800984939</v>
      </c>
      <c r="I23" s="200">
        <f t="shared" ref="I23:O23" si="12">IF(I20=0,0,I22/I20)</f>
        <v>0</v>
      </c>
      <c r="J23" s="200">
        <f t="shared" si="12"/>
        <v>0</v>
      </c>
      <c r="K23" s="200">
        <f t="shared" si="12"/>
        <v>0</v>
      </c>
      <c r="L23" s="200">
        <f t="shared" si="12"/>
        <v>0</v>
      </c>
      <c r="M23" s="200">
        <f t="shared" si="12"/>
        <v>0</v>
      </c>
      <c r="N23" s="200">
        <f t="shared" si="12"/>
        <v>0</v>
      </c>
      <c r="O23" s="200">
        <f t="shared" si="12"/>
        <v>0</v>
      </c>
      <c r="P23" s="200">
        <f>IF(P20=0,0,P22/P20)</f>
        <v>0</v>
      </c>
      <c r="Q23" s="202">
        <f t="shared" ref="Q23" si="13">IF(Q20=0,0,Q22/Q20)</f>
        <v>0.14400953047760012</v>
      </c>
    </row>
    <row r="24" spans="2:17" x14ac:dyDescent="0.15">
      <c r="B24" s="438"/>
      <c r="C24" s="443"/>
      <c r="D24" s="188" t="s">
        <v>225</v>
      </c>
      <c r="E24" s="189">
        <v>57842</v>
      </c>
      <c r="F24" s="190">
        <v>72019</v>
      </c>
      <c r="G24" s="190">
        <v>49489</v>
      </c>
      <c r="H24" s="190">
        <v>41245</v>
      </c>
      <c r="I24" s="190">
        <v>0</v>
      </c>
      <c r="J24" s="190">
        <v>0</v>
      </c>
      <c r="K24" s="190">
        <v>0</v>
      </c>
      <c r="L24" s="190">
        <v>0</v>
      </c>
      <c r="M24" s="190">
        <v>0</v>
      </c>
      <c r="N24" s="190">
        <v>0</v>
      </c>
      <c r="O24" s="190">
        <v>0</v>
      </c>
      <c r="P24" s="191">
        <v>0</v>
      </c>
      <c r="Q24" s="192">
        <f t="shared" ref="Q24:Q29" si="14">SUM(E24:P24)</f>
        <v>220595</v>
      </c>
    </row>
    <row r="25" spans="2:17" x14ac:dyDescent="0.15">
      <c r="B25" s="438"/>
      <c r="C25" s="443"/>
      <c r="D25" s="206" t="s">
        <v>226</v>
      </c>
      <c r="E25" s="221">
        <f>E22-E24</f>
        <v>5744232</v>
      </c>
      <c r="F25" s="208">
        <f>F22-F24</f>
        <v>5896561</v>
      </c>
      <c r="G25" s="208">
        <f>G22-G24</f>
        <v>6930684</v>
      </c>
      <c r="H25" s="208">
        <f>H22-H24</f>
        <v>7666759</v>
      </c>
      <c r="I25" s="208">
        <f t="shared" ref="I25:N25" si="15">I22-I24</f>
        <v>0</v>
      </c>
      <c r="J25" s="208">
        <f t="shared" si="15"/>
        <v>0</v>
      </c>
      <c r="K25" s="208">
        <f t="shared" si="15"/>
        <v>0</v>
      </c>
      <c r="L25" s="208">
        <f t="shared" si="15"/>
        <v>0</v>
      </c>
      <c r="M25" s="208">
        <f t="shared" si="15"/>
        <v>0</v>
      </c>
      <c r="N25" s="208">
        <f t="shared" si="15"/>
        <v>0</v>
      </c>
      <c r="O25" s="208">
        <f>O22-O24</f>
        <v>0</v>
      </c>
      <c r="P25" s="208">
        <f>P22-P24</f>
        <v>0</v>
      </c>
      <c r="Q25" s="209">
        <f t="shared" si="14"/>
        <v>26238236</v>
      </c>
    </row>
    <row r="26" spans="2:17" x14ac:dyDescent="0.15">
      <c r="B26" s="438"/>
      <c r="C26" s="444"/>
      <c r="D26" s="210" t="s">
        <v>227</v>
      </c>
      <c r="E26" s="211">
        <v>5744232</v>
      </c>
      <c r="F26" s="212">
        <v>5896561</v>
      </c>
      <c r="G26" s="212">
        <v>6931466</v>
      </c>
      <c r="H26" s="212">
        <v>7666759</v>
      </c>
      <c r="I26" s="212">
        <v>0</v>
      </c>
      <c r="J26" s="212">
        <v>0</v>
      </c>
      <c r="K26" s="212">
        <v>0</v>
      </c>
      <c r="L26" s="212">
        <v>0</v>
      </c>
      <c r="M26" s="212">
        <v>0</v>
      </c>
      <c r="N26" s="212">
        <v>0</v>
      </c>
      <c r="O26" s="212">
        <v>0</v>
      </c>
      <c r="P26" s="213">
        <v>0</v>
      </c>
      <c r="Q26" s="214">
        <f t="shared" si="14"/>
        <v>26239018</v>
      </c>
    </row>
    <row r="27" spans="2:17" x14ac:dyDescent="0.15">
      <c r="B27" s="438"/>
      <c r="C27" s="445" t="s">
        <v>72</v>
      </c>
      <c r="D27" s="215" t="s">
        <v>221</v>
      </c>
      <c r="E27" s="216">
        <v>37847876</v>
      </c>
      <c r="F27" s="217">
        <v>38781043</v>
      </c>
      <c r="G27" s="217">
        <v>38895227</v>
      </c>
      <c r="H27" s="217">
        <v>38724647</v>
      </c>
      <c r="I27" s="217">
        <v>0</v>
      </c>
      <c r="J27" s="217">
        <v>0</v>
      </c>
      <c r="K27" s="217">
        <v>0</v>
      </c>
      <c r="L27" s="217">
        <v>0</v>
      </c>
      <c r="M27" s="217">
        <v>0</v>
      </c>
      <c r="N27" s="217">
        <v>0</v>
      </c>
      <c r="O27" s="217">
        <v>0</v>
      </c>
      <c r="P27" s="218">
        <v>0</v>
      </c>
      <c r="Q27" s="219">
        <f t="shared" si="14"/>
        <v>154248793</v>
      </c>
    </row>
    <row r="28" spans="2:17" x14ac:dyDescent="0.15">
      <c r="B28" s="438"/>
      <c r="C28" s="443"/>
      <c r="D28" s="188" t="s">
        <v>222</v>
      </c>
      <c r="E28" s="189">
        <v>29701433</v>
      </c>
      <c r="F28" s="190">
        <v>31534165</v>
      </c>
      <c r="G28" s="190">
        <v>31291800</v>
      </c>
      <c r="H28" s="190">
        <v>30969753</v>
      </c>
      <c r="I28" s="190">
        <v>0</v>
      </c>
      <c r="J28" s="190">
        <v>0</v>
      </c>
      <c r="K28" s="190">
        <v>0</v>
      </c>
      <c r="L28" s="190">
        <v>0</v>
      </c>
      <c r="M28" s="190">
        <v>0</v>
      </c>
      <c r="N28" s="190">
        <v>0</v>
      </c>
      <c r="O28" s="190">
        <v>0</v>
      </c>
      <c r="P28" s="191">
        <v>0</v>
      </c>
      <c r="Q28" s="192">
        <f t="shared" si="14"/>
        <v>123497151</v>
      </c>
    </row>
    <row r="29" spans="2:17" x14ac:dyDescent="0.15">
      <c r="B29" s="438"/>
      <c r="C29" s="443"/>
      <c r="D29" s="193" t="s">
        <v>223</v>
      </c>
      <c r="E29" s="220">
        <f>E27-E28</f>
        <v>8146443</v>
      </c>
      <c r="F29" s="195">
        <f>F27-F28</f>
        <v>7246878</v>
      </c>
      <c r="G29" s="195">
        <f>G27-G28</f>
        <v>7603427</v>
      </c>
      <c r="H29" s="195">
        <f>H27-H28</f>
        <v>7754894</v>
      </c>
      <c r="I29" s="195">
        <f t="shared" ref="I29:O29" si="16">I27-I28</f>
        <v>0</v>
      </c>
      <c r="J29" s="195">
        <f t="shared" si="16"/>
        <v>0</v>
      </c>
      <c r="K29" s="195">
        <f t="shared" si="16"/>
        <v>0</v>
      </c>
      <c r="L29" s="195">
        <f t="shared" si="16"/>
        <v>0</v>
      </c>
      <c r="M29" s="195">
        <f t="shared" si="16"/>
        <v>0</v>
      </c>
      <c r="N29" s="195">
        <f t="shared" si="16"/>
        <v>0</v>
      </c>
      <c r="O29" s="195">
        <f t="shared" si="16"/>
        <v>0</v>
      </c>
      <c r="P29" s="195">
        <f>P27-P28</f>
        <v>0</v>
      </c>
      <c r="Q29" s="197">
        <f t="shared" si="14"/>
        <v>30751642</v>
      </c>
    </row>
    <row r="30" spans="2:17" x14ac:dyDescent="0.15">
      <c r="B30" s="438"/>
      <c r="C30" s="443"/>
      <c r="D30" s="198" t="s">
        <v>224</v>
      </c>
      <c r="E30" s="199">
        <f>IF(E27=0,0,E29/E27)</f>
        <v>0.21524174830841233</v>
      </c>
      <c r="F30" s="200">
        <f>IF(F27=0,0,F29/F27)</f>
        <v>0.1868665058853626</v>
      </c>
      <c r="G30" s="200">
        <f>IF(G27=0,0,G29/G27)</f>
        <v>0.19548483416744167</v>
      </c>
      <c r="H30" s="200">
        <f>IF(H27=0,0,H29/H27)</f>
        <v>0.20025731932430527</v>
      </c>
      <c r="I30" s="200">
        <f t="shared" ref="I30:O30" si="17">IF(I27=0,0,I29/I27)</f>
        <v>0</v>
      </c>
      <c r="J30" s="200">
        <f t="shared" si="17"/>
        <v>0</v>
      </c>
      <c r="K30" s="200">
        <f t="shared" si="17"/>
        <v>0</v>
      </c>
      <c r="L30" s="200">
        <f t="shared" si="17"/>
        <v>0</v>
      </c>
      <c r="M30" s="200">
        <f t="shared" si="17"/>
        <v>0</v>
      </c>
      <c r="N30" s="200">
        <f t="shared" si="17"/>
        <v>0</v>
      </c>
      <c r="O30" s="200">
        <f t="shared" si="17"/>
        <v>0</v>
      </c>
      <c r="P30" s="200">
        <f>IF(P27=0,0,P29/P27)</f>
        <v>0</v>
      </c>
      <c r="Q30" s="202">
        <f t="shared" ref="Q30" si="18">IF(Q27=0,0,Q29/Q27)</f>
        <v>0.19936390685403937</v>
      </c>
    </row>
    <row r="31" spans="2:17" x14ac:dyDescent="0.15">
      <c r="B31" s="438"/>
      <c r="C31" s="443"/>
      <c r="D31" s="188" t="s">
        <v>225</v>
      </c>
      <c r="E31" s="189">
        <v>232385</v>
      </c>
      <c r="F31" s="190">
        <v>264708</v>
      </c>
      <c r="G31" s="190">
        <v>152365</v>
      </c>
      <c r="H31" s="190">
        <v>152205</v>
      </c>
      <c r="I31" s="190">
        <v>0</v>
      </c>
      <c r="J31" s="190">
        <v>0</v>
      </c>
      <c r="K31" s="190">
        <v>0</v>
      </c>
      <c r="L31" s="190">
        <v>0</v>
      </c>
      <c r="M31" s="190">
        <v>0</v>
      </c>
      <c r="N31" s="190">
        <v>0</v>
      </c>
      <c r="O31" s="190">
        <v>0</v>
      </c>
      <c r="P31" s="191">
        <v>0</v>
      </c>
      <c r="Q31" s="192">
        <f t="shared" ref="Q31:Q36" si="19">SUM(E31:P31)</f>
        <v>801663</v>
      </c>
    </row>
    <row r="32" spans="2:17" x14ac:dyDescent="0.15">
      <c r="B32" s="438"/>
      <c r="C32" s="443"/>
      <c r="D32" s="206" t="s">
        <v>226</v>
      </c>
      <c r="E32" s="221">
        <f>E29-E31</f>
        <v>7914058</v>
      </c>
      <c r="F32" s="208">
        <f>F29-F31</f>
        <v>6982170</v>
      </c>
      <c r="G32" s="208">
        <f>G29-G31</f>
        <v>7451062</v>
      </c>
      <c r="H32" s="208">
        <f>H29-H31</f>
        <v>7602689</v>
      </c>
      <c r="I32" s="208">
        <f t="shared" ref="I32:O32" si="20">I29-I31</f>
        <v>0</v>
      </c>
      <c r="J32" s="208">
        <f t="shared" si="20"/>
        <v>0</v>
      </c>
      <c r="K32" s="208">
        <f t="shared" si="20"/>
        <v>0</v>
      </c>
      <c r="L32" s="208">
        <f t="shared" si="20"/>
        <v>0</v>
      </c>
      <c r="M32" s="208">
        <f t="shared" si="20"/>
        <v>0</v>
      </c>
      <c r="N32" s="208">
        <f t="shared" si="20"/>
        <v>0</v>
      </c>
      <c r="O32" s="208">
        <f t="shared" si="20"/>
        <v>0</v>
      </c>
      <c r="P32" s="208">
        <f>P29-P31</f>
        <v>0</v>
      </c>
      <c r="Q32" s="209">
        <f t="shared" si="19"/>
        <v>29949979</v>
      </c>
    </row>
    <row r="33" spans="2:17" x14ac:dyDescent="0.15">
      <c r="B33" s="438"/>
      <c r="C33" s="444"/>
      <c r="D33" s="222" t="s">
        <v>227</v>
      </c>
      <c r="E33" s="223">
        <v>7914058</v>
      </c>
      <c r="F33" s="224">
        <v>6982170</v>
      </c>
      <c r="G33" s="224">
        <v>7451062</v>
      </c>
      <c r="H33" s="224">
        <v>7602689</v>
      </c>
      <c r="I33" s="224">
        <v>0</v>
      </c>
      <c r="J33" s="224">
        <v>0</v>
      </c>
      <c r="K33" s="224">
        <v>0</v>
      </c>
      <c r="L33" s="224">
        <v>0</v>
      </c>
      <c r="M33" s="224">
        <v>0</v>
      </c>
      <c r="N33" s="224">
        <v>0</v>
      </c>
      <c r="O33" s="224">
        <v>0</v>
      </c>
      <c r="P33" s="225">
        <v>0</v>
      </c>
      <c r="Q33" s="226">
        <f t="shared" si="19"/>
        <v>29949979</v>
      </c>
    </row>
    <row r="34" spans="2:17" x14ac:dyDescent="0.15">
      <c r="B34" s="438"/>
      <c r="C34" s="445" t="s">
        <v>73</v>
      </c>
      <c r="D34" s="215" t="s">
        <v>221</v>
      </c>
      <c r="E34" s="216">
        <v>18020482</v>
      </c>
      <c r="F34" s="217">
        <v>19751745</v>
      </c>
      <c r="G34" s="217">
        <v>25272387</v>
      </c>
      <c r="H34" s="217">
        <v>18673310</v>
      </c>
      <c r="I34" s="217">
        <v>0</v>
      </c>
      <c r="J34" s="217">
        <v>0</v>
      </c>
      <c r="K34" s="217">
        <v>0</v>
      </c>
      <c r="L34" s="217">
        <v>0</v>
      </c>
      <c r="M34" s="217">
        <v>0</v>
      </c>
      <c r="N34" s="217">
        <v>0</v>
      </c>
      <c r="O34" s="217">
        <v>0</v>
      </c>
      <c r="P34" s="218">
        <v>0</v>
      </c>
      <c r="Q34" s="219">
        <f t="shared" si="19"/>
        <v>81717924</v>
      </c>
    </row>
    <row r="35" spans="2:17" x14ac:dyDescent="0.15">
      <c r="B35" s="438"/>
      <c r="C35" s="443"/>
      <c r="D35" s="188" t="s">
        <v>222</v>
      </c>
      <c r="E35" s="189">
        <v>15852788</v>
      </c>
      <c r="F35" s="190">
        <v>18135708</v>
      </c>
      <c r="G35" s="190">
        <v>20990709</v>
      </c>
      <c r="H35" s="190">
        <v>16076188</v>
      </c>
      <c r="I35" s="190">
        <v>0</v>
      </c>
      <c r="J35" s="190">
        <v>0</v>
      </c>
      <c r="K35" s="190">
        <v>0</v>
      </c>
      <c r="L35" s="190">
        <v>0</v>
      </c>
      <c r="M35" s="190">
        <v>0</v>
      </c>
      <c r="N35" s="190">
        <v>0</v>
      </c>
      <c r="O35" s="190">
        <v>0</v>
      </c>
      <c r="P35" s="191">
        <v>0</v>
      </c>
      <c r="Q35" s="192">
        <f t="shared" si="19"/>
        <v>71055393</v>
      </c>
    </row>
    <row r="36" spans="2:17" x14ac:dyDescent="0.15">
      <c r="B36" s="438"/>
      <c r="C36" s="443"/>
      <c r="D36" s="193" t="s">
        <v>223</v>
      </c>
      <c r="E36" s="220">
        <f>E34-E35</f>
        <v>2167694</v>
      </c>
      <c r="F36" s="195">
        <f>F34-F35</f>
        <v>1616037</v>
      </c>
      <c r="G36" s="195">
        <f>G34-G35</f>
        <v>4281678</v>
      </c>
      <c r="H36" s="195">
        <f>H34-H35</f>
        <v>2597122</v>
      </c>
      <c r="I36" s="195">
        <f t="shared" ref="I36:O36" si="21">I34-I35</f>
        <v>0</v>
      </c>
      <c r="J36" s="195">
        <f t="shared" si="21"/>
        <v>0</v>
      </c>
      <c r="K36" s="195">
        <f t="shared" si="21"/>
        <v>0</v>
      </c>
      <c r="L36" s="195">
        <f t="shared" si="21"/>
        <v>0</v>
      </c>
      <c r="M36" s="195">
        <f t="shared" si="21"/>
        <v>0</v>
      </c>
      <c r="N36" s="195">
        <f t="shared" si="21"/>
        <v>0</v>
      </c>
      <c r="O36" s="195">
        <f t="shared" si="21"/>
        <v>0</v>
      </c>
      <c r="P36" s="195">
        <f>P34-P35</f>
        <v>0</v>
      </c>
      <c r="Q36" s="197">
        <f t="shared" si="19"/>
        <v>10662531</v>
      </c>
    </row>
    <row r="37" spans="2:17" x14ac:dyDescent="0.15">
      <c r="B37" s="438"/>
      <c r="C37" s="443"/>
      <c r="D37" s="198" t="s">
        <v>224</v>
      </c>
      <c r="E37" s="199">
        <f>IF(E34=0,0,E36/E34)</f>
        <v>0.1202905671446524</v>
      </c>
      <c r="F37" s="200">
        <f>IF(F34=0,0,F36/F34)</f>
        <v>8.1817429295487562E-2</v>
      </c>
      <c r="G37" s="200">
        <f>IF(G34=0,0,G36/G34)</f>
        <v>0.16942119476090645</v>
      </c>
      <c r="H37" s="200">
        <f>IF(H34=0,0,H36/H34)</f>
        <v>0.1390820374106144</v>
      </c>
      <c r="I37" s="200">
        <f t="shared" ref="I37:O37" si="22">IF(I34=0,0,I36/I34)</f>
        <v>0</v>
      </c>
      <c r="J37" s="200">
        <f t="shared" si="22"/>
        <v>0</v>
      </c>
      <c r="K37" s="200">
        <f t="shared" si="22"/>
        <v>0</v>
      </c>
      <c r="L37" s="200">
        <f t="shared" si="22"/>
        <v>0</v>
      </c>
      <c r="M37" s="200">
        <f t="shared" si="22"/>
        <v>0</v>
      </c>
      <c r="N37" s="200">
        <f t="shared" si="22"/>
        <v>0</v>
      </c>
      <c r="O37" s="200">
        <f t="shared" si="22"/>
        <v>0</v>
      </c>
      <c r="P37" s="200">
        <f>IF(P34=0,0,P36/P34)</f>
        <v>0</v>
      </c>
      <c r="Q37" s="202">
        <f t="shared" ref="Q37" si="23">IF(Q34=0,0,Q36/Q34)</f>
        <v>0.1304797096901287</v>
      </c>
    </row>
    <row r="38" spans="2:17" x14ac:dyDescent="0.15">
      <c r="B38" s="438"/>
      <c r="C38" s="443"/>
      <c r="D38" s="188" t="s">
        <v>225</v>
      </c>
      <c r="E38" s="189">
        <v>256355</v>
      </c>
      <c r="F38" s="190">
        <v>240403</v>
      </c>
      <c r="G38" s="190">
        <v>242849</v>
      </c>
      <c r="H38" s="190">
        <v>341420</v>
      </c>
      <c r="I38" s="190">
        <v>0</v>
      </c>
      <c r="J38" s="190">
        <v>0</v>
      </c>
      <c r="K38" s="190">
        <v>0</v>
      </c>
      <c r="L38" s="190">
        <v>0</v>
      </c>
      <c r="M38" s="190">
        <v>0</v>
      </c>
      <c r="N38" s="190">
        <v>0</v>
      </c>
      <c r="O38" s="190">
        <v>0</v>
      </c>
      <c r="P38" s="191">
        <v>0</v>
      </c>
      <c r="Q38" s="192">
        <f t="shared" ref="Q38:Q50" si="24">SUM(E38:P38)</f>
        <v>1081027</v>
      </c>
    </row>
    <row r="39" spans="2:17" x14ac:dyDescent="0.15">
      <c r="B39" s="438"/>
      <c r="C39" s="443"/>
      <c r="D39" s="206" t="s">
        <v>226</v>
      </c>
      <c r="E39" s="221">
        <f>E36-E38</f>
        <v>1911339</v>
      </c>
      <c r="F39" s="208">
        <f>F36-F38</f>
        <v>1375634</v>
      </c>
      <c r="G39" s="208">
        <f>G36-G38</f>
        <v>4038829</v>
      </c>
      <c r="H39" s="208">
        <f>H36-H38</f>
        <v>2255702</v>
      </c>
      <c r="I39" s="208">
        <f t="shared" ref="I39:O39" si="25">I36-I38</f>
        <v>0</v>
      </c>
      <c r="J39" s="208">
        <f t="shared" si="25"/>
        <v>0</v>
      </c>
      <c r="K39" s="208">
        <f t="shared" si="25"/>
        <v>0</v>
      </c>
      <c r="L39" s="208">
        <f t="shared" si="25"/>
        <v>0</v>
      </c>
      <c r="M39" s="208">
        <f t="shared" si="25"/>
        <v>0</v>
      </c>
      <c r="N39" s="208">
        <f t="shared" si="25"/>
        <v>0</v>
      </c>
      <c r="O39" s="208">
        <f t="shared" si="25"/>
        <v>0</v>
      </c>
      <c r="P39" s="208">
        <f>P36-P38</f>
        <v>0</v>
      </c>
      <c r="Q39" s="209">
        <f t="shared" si="24"/>
        <v>9581504</v>
      </c>
    </row>
    <row r="40" spans="2:17" x14ac:dyDescent="0.15">
      <c r="B40" s="438"/>
      <c r="C40" s="444"/>
      <c r="D40" s="222" t="s">
        <v>227</v>
      </c>
      <c r="E40" s="223">
        <v>1911339</v>
      </c>
      <c r="F40" s="224">
        <v>1375634</v>
      </c>
      <c r="G40" s="224">
        <v>4038829</v>
      </c>
      <c r="H40" s="224">
        <v>2255702</v>
      </c>
      <c r="I40" s="224">
        <v>0</v>
      </c>
      <c r="J40" s="224">
        <v>0</v>
      </c>
      <c r="K40" s="224">
        <v>0</v>
      </c>
      <c r="L40" s="224">
        <v>0</v>
      </c>
      <c r="M40" s="224">
        <v>0</v>
      </c>
      <c r="N40" s="224">
        <v>0</v>
      </c>
      <c r="O40" s="224">
        <v>0</v>
      </c>
      <c r="P40" s="225">
        <v>0</v>
      </c>
      <c r="Q40" s="226">
        <f>SUM(E40:P40)</f>
        <v>9581504</v>
      </c>
    </row>
    <row r="41" spans="2:17" x14ac:dyDescent="0.15">
      <c r="B41" s="438"/>
      <c r="C41" s="439" t="s">
        <v>229</v>
      </c>
      <c r="D41" s="182" t="s">
        <v>221</v>
      </c>
      <c r="E41" s="183">
        <v>192826240</v>
      </c>
      <c r="F41" s="185">
        <v>184036781</v>
      </c>
      <c r="G41" s="185">
        <v>196201453</v>
      </c>
      <c r="H41" s="185">
        <v>182630265</v>
      </c>
      <c r="I41" s="185">
        <v>0</v>
      </c>
      <c r="J41" s="185">
        <v>0</v>
      </c>
      <c r="K41" s="185">
        <v>0</v>
      </c>
      <c r="L41" s="185">
        <v>0</v>
      </c>
      <c r="M41" s="185">
        <v>0</v>
      </c>
      <c r="N41" s="185">
        <v>0</v>
      </c>
      <c r="O41" s="185">
        <v>0</v>
      </c>
      <c r="P41" s="186">
        <v>0</v>
      </c>
      <c r="Q41" s="187">
        <f t="shared" ref="Q41:Q43" si="26">SUM(E41:P41)</f>
        <v>755694739</v>
      </c>
    </row>
    <row r="42" spans="2:17" x14ac:dyDescent="0.15">
      <c r="B42" s="438"/>
      <c r="C42" s="439"/>
      <c r="D42" s="188" t="s">
        <v>222</v>
      </c>
      <c r="E42" s="189">
        <v>160746928</v>
      </c>
      <c r="F42" s="190">
        <v>157239473</v>
      </c>
      <c r="G42" s="190">
        <v>159357742</v>
      </c>
      <c r="H42" s="190">
        <v>148273425</v>
      </c>
      <c r="I42" s="190">
        <v>0</v>
      </c>
      <c r="J42" s="190">
        <v>0</v>
      </c>
      <c r="K42" s="190">
        <v>0</v>
      </c>
      <c r="L42" s="190">
        <v>0</v>
      </c>
      <c r="M42" s="190">
        <v>0</v>
      </c>
      <c r="N42" s="190">
        <v>0</v>
      </c>
      <c r="O42" s="190">
        <v>0</v>
      </c>
      <c r="P42" s="191">
        <v>0</v>
      </c>
      <c r="Q42" s="192">
        <f t="shared" si="26"/>
        <v>625617568</v>
      </c>
    </row>
    <row r="43" spans="2:17" x14ac:dyDescent="0.15">
      <c r="B43" s="438"/>
      <c r="C43" s="439"/>
      <c r="D43" s="193" t="s">
        <v>223</v>
      </c>
      <c r="E43" s="220">
        <f>E41-E42</f>
        <v>32079312</v>
      </c>
      <c r="F43" s="195">
        <f>F41-F42</f>
        <v>26797308</v>
      </c>
      <c r="G43" s="195">
        <f>G41-G42</f>
        <v>36843711</v>
      </c>
      <c r="H43" s="195">
        <f>H41-H42</f>
        <v>34356840</v>
      </c>
      <c r="I43" s="195">
        <f t="shared" ref="I43:O43" si="27">I41-I42</f>
        <v>0</v>
      </c>
      <c r="J43" s="195">
        <f t="shared" si="27"/>
        <v>0</v>
      </c>
      <c r="K43" s="195">
        <f t="shared" si="27"/>
        <v>0</v>
      </c>
      <c r="L43" s="195">
        <f t="shared" si="27"/>
        <v>0</v>
      </c>
      <c r="M43" s="195">
        <f t="shared" si="27"/>
        <v>0</v>
      </c>
      <c r="N43" s="195">
        <f t="shared" si="27"/>
        <v>0</v>
      </c>
      <c r="O43" s="195">
        <f t="shared" si="27"/>
        <v>0</v>
      </c>
      <c r="P43" s="195">
        <f>P41-P42</f>
        <v>0</v>
      </c>
      <c r="Q43" s="197">
        <f t="shared" si="26"/>
        <v>130077171</v>
      </c>
    </row>
    <row r="44" spans="2:17" x14ac:dyDescent="0.15">
      <c r="B44" s="438"/>
      <c r="C44" s="439"/>
      <c r="D44" s="198" t="s">
        <v>224</v>
      </c>
      <c r="E44" s="199">
        <f>IF(E41=0,0,E43/E41)</f>
        <v>0.16636383098067981</v>
      </c>
      <c r="F44" s="200">
        <f>IF(F41=0,0,F43/F41)</f>
        <v>0.14560843682654936</v>
      </c>
      <c r="G44" s="200">
        <f>IF(G41=0,0,G43/G41)</f>
        <v>0.18778510778918645</v>
      </c>
      <c r="H44" s="200">
        <f>IF(H41=0,0,H43/H41)</f>
        <v>0.1881223793876661</v>
      </c>
      <c r="I44" s="200">
        <f t="shared" ref="I44:O44" si="28">IF(I41=0,0,I43/I41)</f>
        <v>0</v>
      </c>
      <c r="J44" s="200">
        <f t="shared" si="28"/>
        <v>0</v>
      </c>
      <c r="K44" s="200">
        <f t="shared" si="28"/>
        <v>0</v>
      </c>
      <c r="L44" s="200">
        <f t="shared" si="28"/>
        <v>0</v>
      </c>
      <c r="M44" s="200">
        <f t="shared" si="28"/>
        <v>0</v>
      </c>
      <c r="N44" s="200">
        <f t="shared" si="28"/>
        <v>0</v>
      </c>
      <c r="O44" s="200">
        <f t="shared" si="28"/>
        <v>0</v>
      </c>
      <c r="P44" s="200">
        <f>IF(P41=0,0,P43/P41)</f>
        <v>0</v>
      </c>
      <c r="Q44" s="202">
        <f t="shared" ref="Q44" si="29">IF(Q41=0,0,Q43/Q41)</f>
        <v>0.17212925310573057</v>
      </c>
    </row>
    <row r="45" spans="2:17" x14ac:dyDescent="0.15">
      <c r="B45" s="438"/>
      <c r="C45" s="439"/>
      <c r="D45" s="188" t="s">
        <v>225</v>
      </c>
      <c r="E45" s="189">
        <v>3447750</v>
      </c>
      <c r="F45" s="190">
        <v>4150886</v>
      </c>
      <c r="G45" s="190">
        <v>3404026</v>
      </c>
      <c r="H45" s="190">
        <v>3409220</v>
      </c>
      <c r="I45" s="190">
        <v>0</v>
      </c>
      <c r="J45" s="190">
        <v>0</v>
      </c>
      <c r="K45" s="190">
        <v>0</v>
      </c>
      <c r="L45" s="190">
        <v>0</v>
      </c>
      <c r="M45" s="190">
        <v>0</v>
      </c>
      <c r="N45" s="190">
        <v>0</v>
      </c>
      <c r="O45" s="190">
        <v>0</v>
      </c>
      <c r="P45" s="191">
        <v>0</v>
      </c>
      <c r="Q45" s="192">
        <f t="shared" ref="Q45:Q47" si="30">SUM(E45:P45)</f>
        <v>14411882</v>
      </c>
    </row>
    <row r="46" spans="2:17" x14ac:dyDescent="0.15">
      <c r="B46" s="438"/>
      <c r="C46" s="439"/>
      <c r="D46" s="206" t="s">
        <v>226</v>
      </c>
      <c r="E46" s="221">
        <f>E43-E45</f>
        <v>28631562</v>
      </c>
      <c r="F46" s="208">
        <f>F43-F45</f>
        <v>22646422</v>
      </c>
      <c r="G46" s="208">
        <f>G43-G45</f>
        <v>33439685</v>
      </c>
      <c r="H46" s="208">
        <f>H43-H45</f>
        <v>30947620</v>
      </c>
      <c r="I46" s="208">
        <f t="shared" ref="I46:O46" si="31">I43-I45</f>
        <v>0</v>
      </c>
      <c r="J46" s="208">
        <f t="shared" si="31"/>
        <v>0</v>
      </c>
      <c r="K46" s="208">
        <f t="shared" si="31"/>
        <v>0</v>
      </c>
      <c r="L46" s="208">
        <f t="shared" si="31"/>
        <v>0</v>
      </c>
      <c r="M46" s="208">
        <f t="shared" si="31"/>
        <v>0</v>
      </c>
      <c r="N46" s="208">
        <f t="shared" si="31"/>
        <v>0</v>
      </c>
      <c r="O46" s="208">
        <f t="shared" si="31"/>
        <v>0</v>
      </c>
      <c r="P46" s="208">
        <f>P43-P45</f>
        <v>0</v>
      </c>
      <c r="Q46" s="209">
        <f t="shared" si="30"/>
        <v>115665289</v>
      </c>
    </row>
    <row r="47" spans="2:17" x14ac:dyDescent="0.15">
      <c r="B47" s="441"/>
      <c r="C47" s="446"/>
      <c r="D47" s="210" t="s">
        <v>227</v>
      </c>
      <c r="E47" s="211">
        <v>28631562</v>
      </c>
      <c r="F47" s="212">
        <v>22646426</v>
      </c>
      <c r="G47" s="212">
        <v>33440467</v>
      </c>
      <c r="H47" s="212">
        <v>30947668</v>
      </c>
      <c r="I47" s="212">
        <v>0</v>
      </c>
      <c r="J47" s="212">
        <v>0</v>
      </c>
      <c r="K47" s="212">
        <v>0</v>
      </c>
      <c r="L47" s="212">
        <v>0</v>
      </c>
      <c r="M47" s="212">
        <v>0</v>
      </c>
      <c r="N47" s="212">
        <v>0</v>
      </c>
      <c r="O47" s="212">
        <v>0</v>
      </c>
      <c r="P47" s="213">
        <v>0</v>
      </c>
      <c r="Q47" s="214">
        <f t="shared" si="30"/>
        <v>115666123</v>
      </c>
    </row>
    <row r="48" spans="2:17" ht="13.5" customHeight="1" x14ac:dyDescent="0.15">
      <c r="B48" s="422" t="s">
        <v>230</v>
      </c>
      <c r="C48" s="423"/>
      <c r="D48" s="215" t="s">
        <v>221</v>
      </c>
      <c r="E48" s="216">
        <v>0</v>
      </c>
      <c r="F48" s="217">
        <v>0</v>
      </c>
      <c r="G48" s="217">
        <v>0</v>
      </c>
      <c r="H48" s="217">
        <v>0</v>
      </c>
      <c r="I48" s="217">
        <v>0</v>
      </c>
      <c r="J48" s="217">
        <v>0</v>
      </c>
      <c r="K48" s="217">
        <v>0</v>
      </c>
      <c r="L48" s="217">
        <v>0</v>
      </c>
      <c r="M48" s="217">
        <v>0</v>
      </c>
      <c r="N48" s="217">
        <v>0</v>
      </c>
      <c r="O48" s="217">
        <v>0</v>
      </c>
      <c r="P48" s="218">
        <v>0</v>
      </c>
      <c r="Q48" s="219">
        <f t="shared" si="24"/>
        <v>0</v>
      </c>
    </row>
    <row r="49" spans="2:17" x14ac:dyDescent="0.15">
      <c r="B49" s="424"/>
      <c r="C49" s="425"/>
      <c r="D49" s="188" t="s">
        <v>222</v>
      </c>
      <c r="E49" s="189">
        <v>8648764</v>
      </c>
      <c r="F49" s="190">
        <v>7001937</v>
      </c>
      <c r="G49" s="190">
        <v>6095595</v>
      </c>
      <c r="H49" s="190">
        <v>6988839</v>
      </c>
      <c r="I49" s="190">
        <v>0</v>
      </c>
      <c r="J49" s="190">
        <v>0</v>
      </c>
      <c r="K49" s="190">
        <v>0</v>
      </c>
      <c r="L49" s="190">
        <v>0</v>
      </c>
      <c r="M49" s="190">
        <v>0</v>
      </c>
      <c r="N49" s="190">
        <v>0</v>
      </c>
      <c r="O49" s="190">
        <v>0</v>
      </c>
      <c r="P49" s="191">
        <v>0</v>
      </c>
      <c r="Q49" s="192">
        <f t="shared" si="24"/>
        <v>28735135</v>
      </c>
    </row>
    <row r="50" spans="2:17" x14ac:dyDescent="0.15">
      <c r="B50" s="424"/>
      <c r="C50" s="425"/>
      <c r="D50" s="193" t="s">
        <v>223</v>
      </c>
      <c r="E50" s="220">
        <f>E48-E49</f>
        <v>-8648764</v>
      </c>
      <c r="F50" s="195">
        <f>F48-F49</f>
        <v>-7001937</v>
      </c>
      <c r="G50" s="195">
        <f>G48-G49</f>
        <v>-6095595</v>
      </c>
      <c r="H50" s="195">
        <f>H48-H49</f>
        <v>-6988839</v>
      </c>
      <c r="I50" s="195">
        <f t="shared" ref="I50:O50" si="32">I48-I49</f>
        <v>0</v>
      </c>
      <c r="J50" s="195">
        <f t="shared" si="32"/>
        <v>0</v>
      </c>
      <c r="K50" s="195">
        <f t="shared" si="32"/>
        <v>0</v>
      </c>
      <c r="L50" s="195">
        <f t="shared" si="32"/>
        <v>0</v>
      </c>
      <c r="M50" s="195">
        <f t="shared" si="32"/>
        <v>0</v>
      </c>
      <c r="N50" s="195">
        <f t="shared" si="32"/>
        <v>0</v>
      </c>
      <c r="O50" s="195">
        <f t="shared" si="32"/>
        <v>0</v>
      </c>
      <c r="P50" s="195">
        <f>P48-P49</f>
        <v>0</v>
      </c>
      <c r="Q50" s="197">
        <f t="shared" si="24"/>
        <v>-28735135</v>
      </c>
    </row>
    <row r="51" spans="2:17" x14ac:dyDescent="0.15">
      <c r="B51" s="424"/>
      <c r="C51" s="425"/>
      <c r="D51" s="198" t="s">
        <v>224</v>
      </c>
      <c r="E51" s="199">
        <f>IF(E48=0,0,E50/E48)</f>
        <v>0</v>
      </c>
      <c r="F51" s="200">
        <f>IF(F48=0,0,F50/F48)</f>
        <v>0</v>
      </c>
      <c r="G51" s="200">
        <f>IF(G48=0,0,G50/G48)</f>
        <v>0</v>
      </c>
      <c r="H51" s="200">
        <f>IF(H48=0,0,H50/H48)</f>
        <v>0</v>
      </c>
      <c r="I51" s="200">
        <f t="shared" ref="I51:O51" si="33">IF(I48=0,0,I50/I48)</f>
        <v>0</v>
      </c>
      <c r="J51" s="200">
        <f t="shared" si="33"/>
        <v>0</v>
      </c>
      <c r="K51" s="200">
        <f t="shared" si="33"/>
        <v>0</v>
      </c>
      <c r="L51" s="200">
        <f t="shared" si="33"/>
        <v>0</v>
      </c>
      <c r="M51" s="200">
        <f t="shared" si="33"/>
        <v>0</v>
      </c>
      <c r="N51" s="200">
        <f t="shared" si="33"/>
        <v>0</v>
      </c>
      <c r="O51" s="200">
        <f t="shared" si="33"/>
        <v>0</v>
      </c>
      <c r="P51" s="200">
        <f>IF(P48=0,0,P50/P48)</f>
        <v>0</v>
      </c>
      <c r="Q51" s="202">
        <f t="shared" ref="Q51" si="34">IF(Q48=0,0,Q50/Q48)</f>
        <v>0</v>
      </c>
    </row>
    <row r="52" spans="2:17" x14ac:dyDescent="0.15">
      <c r="B52" s="424"/>
      <c r="C52" s="425"/>
      <c r="D52" s="188" t="s">
        <v>225</v>
      </c>
      <c r="E52" s="189">
        <v>908309</v>
      </c>
      <c r="F52" s="190">
        <v>-808306</v>
      </c>
      <c r="G52" s="190">
        <v>80001</v>
      </c>
      <c r="H52" s="190">
        <v>130002</v>
      </c>
      <c r="I52" s="190">
        <v>0</v>
      </c>
      <c r="J52" s="190">
        <v>0</v>
      </c>
      <c r="K52" s="190">
        <v>0</v>
      </c>
      <c r="L52" s="190">
        <v>0</v>
      </c>
      <c r="M52" s="190">
        <v>0</v>
      </c>
      <c r="N52" s="190">
        <v>0</v>
      </c>
      <c r="O52" s="190">
        <v>0</v>
      </c>
      <c r="P52" s="191">
        <v>0</v>
      </c>
      <c r="Q52" s="192">
        <f t="shared" ref="Q52:Q57" si="35">SUM(E52:P52)</f>
        <v>310006</v>
      </c>
    </row>
    <row r="53" spans="2:17" x14ac:dyDescent="0.15">
      <c r="B53" s="424"/>
      <c r="C53" s="425"/>
      <c r="D53" s="206" t="s">
        <v>226</v>
      </c>
      <c r="E53" s="221">
        <f>E50-E52</f>
        <v>-9557073</v>
      </c>
      <c r="F53" s="208">
        <f>F50-F52</f>
        <v>-6193631</v>
      </c>
      <c r="G53" s="208">
        <f>G50-G52</f>
        <v>-6175596</v>
      </c>
      <c r="H53" s="208">
        <f>H50-H52</f>
        <v>-7118841</v>
      </c>
      <c r="I53" s="208">
        <f t="shared" ref="I53:O53" si="36">I50-I52</f>
        <v>0</v>
      </c>
      <c r="J53" s="208">
        <f t="shared" si="36"/>
        <v>0</v>
      </c>
      <c r="K53" s="208">
        <f t="shared" si="36"/>
        <v>0</v>
      </c>
      <c r="L53" s="208">
        <f t="shared" si="36"/>
        <v>0</v>
      </c>
      <c r="M53" s="208">
        <f t="shared" si="36"/>
        <v>0</v>
      </c>
      <c r="N53" s="208">
        <f t="shared" si="36"/>
        <v>0</v>
      </c>
      <c r="O53" s="208">
        <f t="shared" si="36"/>
        <v>0</v>
      </c>
      <c r="P53" s="208">
        <f>P50-P52</f>
        <v>0</v>
      </c>
      <c r="Q53" s="209">
        <f t="shared" si="35"/>
        <v>-29045141</v>
      </c>
    </row>
    <row r="54" spans="2:17" ht="14.25" thickBot="1" x14ac:dyDescent="0.2">
      <c r="B54" s="426"/>
      <c r="C54" s="427"/>
      <c r="D54" s="222" t="s">
        <v>227</v>
      </c>
      <c r="E54" s="223">
        <v>-9557073</v>
      </c>
      <c r="F54" s="228">
        <v>-6193631</v>
      </c>
      <c r="G54" s="224">
        <v>-6175596</v>
      </c>
      <c r="H54" s="224">
        <v>-7118841</v>
      </c>
      <c r="I54" s="224">
        <v>0</v>
      </c>
      <c r="J54" s="224">
        <v>0</v>
      </c>
      <c r="K54" s="224">
        <v>0</v>
      </c>
      <c r="L54" s="224">
        <v>0</v>
      </c>
      <c r="M54" s="224">
        <v>0</v>
      </c>
      <c r="N54" s="224">
        <v>0</v>
      </c>
      <c r="O54" s="224">
        <v>0</v>
      </c>
      <c r="P54" s="225">
        <v>0</v>
      </c>
      <c r="Q54" s="226">
        <f>SUM(E54:P54)</f>
        <v>-29045141</v>
      </c>
    </row>
    <row r="55" spans="2:17" ht="14.25" thickTop="1" x14ac:dyDescent="0.15">
      <c r="B55" s="428" t="s">
        <v>69</v>
      </c>
      <c r="C55" s="429"/>
      <c r="D55" s="229" t="s">
        <v>221</v>
      </c>
      <c r="E55" s="230">
        <f t="shared" ref="E55:P55" si="37">E6+E41+E48</f>
        <v>192896240</v>
      </c>
      <c r="F55" s="231">
        <f t="shared" si="37"/>
        <v>184106781</v>
      </c>
      <c r="G55" s="231">
        <f t="shared" si="37"/>
        <v>196271453</v>
      </c>
      <c r="H55" s="231">
        <f t="shared" si="37"/>
        <v>182700265</v>
      </c>
      <c r="I55" s="231">
        <f t="shared" si="37"/>
        <v>0</v>
      </c>
      <c r="J55" s="231">
        <f t="shared" si="37"/>
        <v>0</v>
      </c>
      <c r="K55" s="231">
        <f t="shared" si="37"/>
        <v>0</v>
      </c>
      <c r="L55" s="231">
        <f t="shared" si="37"/>
        <v>0</v>
      </c>
      <c r="M55" s="231">
        <f t="shared" si="37"/>
        <v>0</v>
      </c>
      <c r="N55" s="231">
        <f t="shared" si="37"/>
        <v>0</v>
      </c>
      <c r="O55" s="231">
        <f t="shared" si="37"/>
        <v>0</v>
      </c>
      <c r="P55" s="232">
        <f t="shared" si="37"/>
        <v>0</v>
      </c>
      <c r="Q55" s="233">
        <f t="shared" si="35"/>
        <v>755974739</v>
      </c>
    </row>
    <row r="56" spans="2:17" x14ac:dyDescent="0.15">
      <c r="B56" s="430"/>
      <c r="C56" s="431"/>
      <c r="D56" s="188" t="s">
        <v>222</v>
      </c>
      <c r="E56" s="234">
        <f t="shared" ref="E56:P56" si="38">E7+E42+E49</f>
        <v>169395692</v>
      </c>
      <c r="F56" s="190">
        <f t="shared" si="38"/>
        <v>164241410</v>
      </c>
      <c r="G56" s="190">
        <f t="shared" si="38"/>
        <v>165453337</v>
      </c>
      <c r="H56" s="190">
        <f t="shared" si="38"/>
        <v>155262264</v>
      </c>
      <c r="I56" s="190">
        <f t="shared" si="38"/>
        <v>0</v>
      </c>
      <c r="J56" s="190">
        <f t="shared" si="38"/>
        <v>0</v>
      </c>
      <c r="K56" s="190">
        <f t="shared" si="38"/>
        <v>0</v>
      </c>
      <c r="L56" s="190">
        <f t="shared" si="38"/>
        <v>0</v>
      </c>
      <c r="M56" s="190">
        <f t="shared" si="38"/>
        <v>0</v>
      </c>
      <c r="N56" s="190">
        <f t="shared" si="38"/>
        <v>0</v>
      </c>
      <c r="O56" s="190">
        <f t="shared" si="38"/>
        <v>0</v>
      </c>
      <c r="P56" s="191">
        <f t="shared" si="38"/>
        <v>0</v>
      </c>
      <c r="Q56" s="192">
        <f>SUM(E56:P56)</f>
        <v>654352703</v>
      </c>
    </row>
    <row r="57" spans="2:17" x14ac:dyDescent="0.15">
      <c r="B57" s="430"/>
      <c r="C57" s="431"/>
      <c r="D57" s="193" t="s">
        <v>223</v>
      </c>
      <c r="E57" s="194">
        <f t="shared" ref="E57:P57" si="39">E8+E43+E50</f>
        <v>23500548</v>
      </c>
      <c r="F57" s="195">
        <f t="shared" si="39"/>
        <v>19865371</v>
      </c>
      <c r="G57" s="195">
        <f t="shared" si="39"/>
        <v>30818116</v>
      </c>
      <c r="H57" s="195">
        <f t="shared" si="39"/>
        <v>27438001</v>
      </c>
      <c r="I57" s="195">
        <f t="shared" si="39"/>
        <v>0</v>
      </c>
      <c r="J57" s="195">
        <f t="shared" si="39"/>
        <v>0</v>
      </c>
      <c r="K57" s="195">
        <f t="shared" si="39"/>
        <v>0</v>
      </c>
      <c r="L57" s="195">
        <f t="shared" si="39"/>
        <v>0</v>
      </c>
      <c r="M57" s="195">
        <f t="shared" si="39"/>
        <v>0</v>
      </c>
      <c r="N57" s="195">
        <f t="shared" si="39"/>
        <v>0</v>
      </c>
      <c r="O57" s="195">
        <f t="shared" si="39"/>
        <v>0</v>
      </c>
      <c r="P57" s="196">
        <f t="shared" si="39"/>
        <v>0</v>
      </c>
      <c r="Q57" s="197">
        <f t="shared" si="35"/>
        <v>101622036</v>
      </c>
    </row>
    <row r="58" spans="2:17" x14ac:dyDescent="0.15">
      <c r="B58" s="430"/>
      <c r="C58" s="431"/>
      <c r="D58" s="198" t="s">
        <v>224</v>
      </c>
      <c r="E58" s="199">
        <f>IF(E55=0,0,E57/E55)</f>
        <v>0.12182999523474382</v>
      </c>
      <c r="F58" s="200">
        <f t="shared" ref="F58:Q58" si="40">IF(F55=0,0,F57/F55)</f>
        <v>0.10790135426896634</v>
      </c>
      <c r="G58" s="200">
        <f>IF(G55=0,0,G57/G55)</f>
        <v>0.15701782163909492</v>
      </c>
      <c r="H58" s="200">
        <f t="shared" si="40"/>
        <v>0.15018041161571385</v>
      </c>
      <c r="I58" s="200">
        <f t="shared" si="40"/>
        <v>0</v>
      </c>
      <c r="J58" s="200">
        <f t="shared" si="40"/>
        <v>0</v>
      </c>
      <c r="K58" s="200">
        <f t="shared" si="40"/>
        <v>0</v>
      </c>
      <c r="L58" s="200">
        <f t="shared" si="40"/>
        <v>0</v>
      </c>
      <c r="M58" s="200">
        <f t="shared" si="40"/>
        <v>0</v>
      </c>
      <c r="N58" s="200">
        <f t="shared" si="40"/>
        <v>0</v>
      </c>
      <c r="O58" s="200">
        <f t="shared" si="40"/>
        <v>0</v>
      </c>
      <c r="P58" s="200">
        <f t="shared" si="40"/>
        <v>0</v>
      </c>
      <c r="Q58" s="202">
        <f t="shared" si="40"/>
        <v>0.13442517422529909</v>
      </c>
    </row>
    <row r="59" spans="2:17" x14ac:dyDescent="0.15">
      <c r="B59" s="430"/>
      <c r="C59" s="431"/>
      <c r="D59" s="188" t="s">
        <v>225</v>
      </c>
      <c r="E59" s="234">
        <f t="shared" ref="E59:P59" si="41">E10+E45+E52</f>
        <v>19725820</v>
      </c>
      <c r="F59" s="190">
        <f t="shared" si="41"/>
        <v>21118909</v>
      </c>
      <c r="G59" s="190">
        <f t="shared" si="41"/>
        <v>17195455</v>
      </c>
      <c r="H59" s="190">
        <f t="shared" si="41"/>
        <v>18972024</v>
      </c>
      <c r="I59" s="190">
        <f t="shared" si="41"/>
        <v>0</v>
      </c>
      <c r="J59" s="190">
        <f t="shared" si="41"/>
        <v>0</v>
      </c>
      <c r="K59" s="190">
        <f t="shared" si="41"/>
        <v>0</v>
      </c>
      <c r="L59" s="190">
        <f t="shared" si="41"/>
        <v>0</v>
      </c>
      <c r="M59" s="190">
        <f t="shared" si="41"/>
        <v>0</v>
      </c>
      <c r="N59" s="190">
        <f t="shared" si="41"/>
        <v>0</v>
      </c>
      <c r="O59" s="190">
        <f t="shared" si="41"/>
        <v>0</v>
      </c>
      <c r="P59" s="191">
        <f t="shared" si="41"/>
        <v>0</v>
      </c>
      <c r="Q59" s="192">
        <f>SUM(E59:P59)</f>
        <v>77012208</v>
      </c>
    </row>
    <row r="60" spans="2:17" x14ac:dyDescent="0.15">
      <c r="B60" s="430"/>
      <c r="C60" s="431"/>
      <c r="D60" s="206" t="s">
        <v>226</v>
      </c>
      <c r="E60" s="207">
        <f t="shared" ref="E60:P60" si="42">E11+E46+E53</f>
        <v>3774728</v>
      </c>
      <c r="F60" s="208">
        <f t="shared" si="42"/>
        <v>-1253538</v>
      </c>
      <c r="G60" s="208">
        <f t="shared" si="42"/>
        <v>13622661</v>
      </c>
      <c r="H60" s="208">
        <f t="shared" si="42"/>
        <v>8465977</v>
      </c>
      <c r="I60" s="208">
        <f t="shared" si="42"/>
        <v>0</v>
      </c>
      <c r="J60" s="208">
        <f t="shared" si="42"/>
        <v>0</v>
      </c>
      <c r="K60" s="208">
        <f t="shared" si="42"/>
        <v>0</v>
      </c>
      <c r="L60" s="208">
        <f t="shared" si="42"/>
        <v>0</v>
      </c>
      <c r="M60" s="208">
        <f t="shared" si="42"/>
        <v>0</v>
      </c>
      <c r="N60" s="208">
        <f t="shared" si="42"/>
        <v>0</v>
      </c>
      <c r="O60" s="208">
        <f t="shared" si="42"/>
        <v>0</v>
      </c>
      <c r="P60" s="235">
        <f t="shared" si="42"/>
        <v>0</v>
      </c>
      <c r="Q60" s="209">
        <f>SUM(E60:P60)</f>
        <v>24609828</v>
      </c>
    </row>
    <row r="61" spans="2:17" ht="14.25" thickBot="1" x14ac:dyDescent="0.2">
      <c r="B61" s="432"/>
      <c r="C61" s="433"/>
      <c r="D61" s="236" t="s">
        <v>227</v>
      </c>
      <c r="E61" s="237">
        <f t="shared" ref="E61:P61" si="43">E12+E47+E54</f>
        <v>3786109</v>
      </c>
      <c r="F61" s="238">
        <f t="shared" si="43"/>
        <v>-1365129</v>
      </c>
      <c r="G61" s="238">
        <f t="shared" si="43"/>
        <v>13633788</v>
      </c>
      <c r="H61" s="238">
        <f t="shared" si="43"/>
        <v>8371259</v>
      </c>
      <c r="I61" s="238">
        <f t="shared" si="43"/>
        <v>0</v>
      </c>
      <c r="J61" s="238">
        <f t="shared" si="43"/>
        <v>0</v>
      </c>
      <c r="K61" s="238">
        <f t="shared" si="43"/>
        <v>0</v>
      </c>
      <c r="L61" s="238">
        <f t="shared" si="43"/>
        <v>0</v>
      </c>
      <c r="M61" s="238">
        <f t="shared" si="43"/>
        <v>0</v>
      </c>
      <c r="N61" s="238">
        <f t="shared" si="43"/>
        <v>0</v>
      </c>
      <c r="O61" s="238">
        <f t="shared" si="43"/>
        <v>0</v>
      </c>
      <c r="P61" s="239">
        <f t="shared" si="43"/>
        <v>0</v>
      </c>
      <c r="Q61" s="240">
        <f>SUM(E61:P61)</f>
        <v>24426027</v>
      </c>
    </row>
  </sheetData>
  <dataConsolidate/>
  <mergeCells count="10">
    <mergeCell ref="B48:C54"/>
    <mergeCell ref="B55:C61"/>
    <mergeCell ref="B5:C5"/>
    <mergeCell ref="B6:C12"/>
    <mergeCell ref="B13:B47"/>
    <mergeCell ref="C13:C19"/>
    <mergeCell ref="C20:C26"/>
    <mergeCell ref="C27:C33"/>
    <mergeCell ref="C34:C40"/>
    <mergeCell ref="C41:C47"/>
  </mergeCells>
  <phoneticPr fontId="1"/>
  <pageMargins left="0.59055118110236227" right="0.39370078740157483" top="0.47244094488188981" bottom="0.39370078740157483" header="0.31496062992125984" footer="0.31496062992125984"/>
  <pageSetup paperSize="9" scale="7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DCB1-DB74-49F3-A83E-E1AFFADAF790}">
  <sheetPr>
    <pageSetUpPr fitToPage="1"/>
  </sheetPr>
  <dimension ref="A1:O32"/>
  <sheetViews>
    <sheetView showGridLines="0" zoomScale="75" zoomScaleNormal="75" workbookViewId="0">
      <selection activeCell="B6" sqref="B6"/>
    </sheetView>
  </sheetViews>
  <sheetFormatPr defaultColWidth="9" defaultRowHeight="13.5" x14ac:dyDescent="0.15"/>
  <cols>
    <col min="1" max="1" width="2.75" style="4" customWidth="1"/>
    <col min="2" max="2" width="21.125" style="7" customWidth="1"/>
    <col min="3" max="11" width="11.375" style="8" customWidth="1"/>
    <col min="12" max="13" width="11.75" style="8" customWidth="1"/>
    <col min="14" max="14" width="11.5" style="8" customWidth="1"/>
    <col min="15" max="15" width="7.5" style="10" customWidth="1"/>
    <col min="16" max="237" width="9" style="7" customWidth="1"/>
    <col min="238" max="238" width="5" style="7" bestFit="1" customWidth="1"/>
    <col min="239" max="239" width="2.75" style="7" customWidth="1"/>
    <col min="240" max="240" width="21.125" style="7" customWidth="1"/>
    <col min="241" max="247" width="11.375" style="7" customWidth="1"/>
    <col min="248" max="249" width="11.75" style="7" customWidth="1"/>
    <col min="250" max="250" width="11.5" style="7" customWidth="1"/>
    <col min="251" max="251" width="7.5" style="7" customWidth="1"/>
    <col min="252" max="252" width="3.625" style="7" customWidth="1"/>
    <col min="253" max="253" width="5.75" style="7" bestFit="1" customWidth="1"/>
    <col min="254" max="16384" width="9" style="7"/>
  </cols>
  <sheetData>
    <row r="1" spans="1:15" s="4" customFormat="1" x14ac:dyDescent="0.15">
      <c r="A1" s="1"/>
      <c r="B1" s="1" t="s">
        <v>102</v>
      </c>
      <c r="C1" s="2"/>
      <c r="D1" s="2"/>
      <c r="E1" s="2"/>
      <c r="F1" s="2"/>
      <c r="G1" s="2"/>
      <c r="H1" s="2"/>
      <c r="I1" s="2"/>
      <c r="J1" s="2"/>
      <c r="K1" s="2"/>
      <c r="L1" s="2"/>
      <c r="N1" s="2"/>
      <c r="O1" s="3" t="s">
        <v>104</v>
      </c>
    </row>
    <row r="2" spans="1:15" s="4" customFormat="1" x14ac:dyDescent="0.15">
      <c r="B2" s="1" t="s">
        <v>258</v>
      </c>
      <c r="C2" s="2"/>
      <c r="D2" s="2"/>
      <c r="E2" s="2"/>
      <c r="F2" s="2"/>
      <c r="G2" s="2"/>
      <c r="H2" s="2"/>
      <c r="I2" s="2"/>
      <c r="J2" s="2"/>
      <c r="K2" s="2"/>
      <c r="L2" s="2"/>
      <c r="N2" s="2"/>
    </row>
    <row r="3" spans="1:15" s="4" customFormat="1" x14ac:dyDescent="0.15">
      <c r="C3" s="2"/>
      <c r="D3" s="2"/>
      <c r="E3" s="2"/>
      <c r="F3" s="2"/>
      <c r="G3" s="2"/>
      <c r="H3" s="2"/>
      <c r="I3" s="2"/>
      <c r="J3" s="2"/>
      <c r="K3" s="2"/>
      <c r="L3" s="2"/>
      <c r="N3" s="5"/>
      <c r="O3" s="6" t="s">
        <v>259</v>
      </c>
    </row>
    <row r="4" spans="1:15" s="4" customFormat="1" x14ac:dyDescent="0.15">
      <c r="C4" s="2"/>
      <c r="D4" s="2"/>
      <c r="E4" s="2"/>
      <c r="F4" s="2"/>
      <c r="G4" s="2"/>
      <c r="H4" s="2"/>
      <c r="I4" s="2"/>
      <c r="J4" s="2"/>
      <c r="K4" s="2"/>
      <c r="L4" s="2"/>
      <c r="N4" s="2"/>
      <c r="O4" s="3" t="s">
        <v>105</v>
      </c>
    </row>
    <row r="5" spans="1:15" x14ac:dyDescent="0.15">
      <c r="L5" s="9"/>
    </row>
    <row r="6" spans="1:15" ht="14.25" thickBot="1" x14ac:dyDescent="0.2"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1:15" ht="14.25" thickBot="1" x14ac:dyDescent="0.2">
      <c r="B7" s="382" t="s">
        <v>62</v>
      </c>
      <c r="C7" s="386"/>
      <c r="D7" s="386"/>
      <c r="E7" s="386"/>
      <c r="F7" s="386"/>
      <c r="G7" s="386"/>
      <c r="H7" s="386"/>
      <c r="I7" s="386"/>
      <c r="J7" s="386"/>
      <c r="K7" s="386"/>
      <c r="L7" s="387"/>
      <c r="M7" s="388" t="s">
        <v>64</v>
      </c>
      <c r="N7" s="391" t="s">
        <v>65</v>
      </c>
      <c r="O7" s="394" t="s">
        <v>66</v>
      </c>
    </row>
    <row r="8" spans="1:15" ht="21" customHeight="1" x14ac:dyDescent="0.15">
      <c r="B8" s="383"/>
      <c r="C8" s="447" t="s">
        <v>260</v>
      </c>
      <c r="D8" s="448"/>
      <c r="E8" s="448"/>
      <c r="F8" s="448"/>
      <c r="G8" s="448"/>
      <c r="H8" s="400"/>
      <c r="I8" s="449" t="s">
        <v>261</v>
      </c>
      <c r="J8" s="451" t="s">
        <v>69</v>
      </c>
      <c r="K8" s="453" t="s">
        <v>262</v>
      </c>
      <c r="L8" s="404" t="s">
        <v>69</v>
      </c>
      <c r="M8" s="389"/>
      <c r="N8" s="392"/>
      <c r="O8" s="395"/>
    </row>
    <row r="9" spans="1:15" s="14" customFormat="1" ht="21" customHeight="1" thickBot="1" x14ac:dyDescent="0.2">
      <c r="A9" s="4"/>
      <c r="B9" s="384"/>
      <c r="C9" s="12" t="s">
        <v>263</v>
      </c>
      <c r="D9" s="12" t="s">
        <v>264</v>
      </c>
      <c r="E9" s="12" t="s">
        <v>265</v>
      </c>
      <c r="F9" s="12" t="s">
        <v>266</v>
      </c>
      <c r="G9" s="12" t="s">
        <v>267</v>
      </c>
      <c r="H9" s="320" t="s">
        <v>268</v>
      </c>
      <c r="I9" s="450"/>
      <c r="J9" s="452"/>
      <c r="K9" s="450"/>
      <c r="L9" s="405"/>
      <c r="M9" s="390"/>
      <c r="N9" s="393"/>
      <c r="O9" s="396"/>
    </row>
    <row r="10" spans="1:15" x14ac:dyDescent="0.15">
      <c r="B10" s="15" t="s">
        <v>1</v>
      </c>
      <c r="C10" s="18">
        <v>73084842</v>
      </c>
      <c r="D10" s="18">
        <v>57892797</v>
      </c>
      <c r="E10" s="18">
        <v>23663050</v>
      </c>
      <c r="F10" s="18">
        <v>25839296</v>
      </c>
      <c r="G10" s="18">
        <v>0</v>
      </c>
      <c r="H10" s="18">
        <f>SUBTOTAL(9,C10:G10)</f>
        <v>180479985</v>
      </c>
      <c r="I10" s="321">
        <v>0</v>
      </c>
      <c r="J10" s="322">
        <f>SUBTOTAL(9,B10:I10)</f>
        <v>180479985</v>
      </c>
      <c r="K10" s="16">
        <v>2150280</v>
      </c>
      <c r="L10" s="17">
        <f>SUBTOTAL(9,C10:K10)</f>
        <v>182630265</v>
      </c>
      <c r="M10" s="18">
        <v>176362500</v>
      </c>
      <c r="N10" s="19">
        <f>L10-M10</f>
        <v>6267765</v>
      </c>
      <c r="O10" s="20">
        <f>IF(M10=0,0,ROUND(L10/M10%,1))</f>
        <v>103.6</v>
      </c>
    </row>
    <row r="11" spans="1:15" x14ac:dyDescent="0.15">
      <c r="B11" s="33" t="s">
        <v>269</v>
      </c>
      <c r="C11" s="34">
        <v>0</v>
      </c>
      <c r="D11" s="34">
        <v>0</v>
      </c>
      <c r="E11" s="34">
        <v>0</v>
      </c>
      <c r="F11" s="34">
        <v>0</v>
      </c>
      <c r="G11" s="34">
        <v>0</v>
      </c>
      <c r="H11" s="34">
        <v>0</v>
      </c>
      <c r="I11" s="323">
        <v>0</v>
      </c>
      <c r="J11" s="324">
        <v>70000</v>
      </c>
      <c r="K11" s="35">
        <v>0</v>
      </c>
      <c r="L11" s="36">
        <f>SUBTOTAL(9,C11:K11)</f>
        <v>70000</v>
      </c>
      <c r="M11" s="34">
        <v>70000</v>
      </c>
      <c r="N11" s="37">
        <f>L11-M11</f>
        <v>0</v>
      </c>
      <c r="O11" s="38">
        <f>IF(M11=0,0,ROUND(L11/M11%,1))</f>
        <v>100</v>
      </c>
    </row>
    <row r="12" spans="1:15" x14ac:dyDescent="0.15">
      <c r="B12" s="27" t="s">
        <v>2</v>
      </c>
      <c r="C12" s="28">
        <f>SUM(C10:C11)</f>
        <v>73084842</v>
      </c>
      <c r="D12" s="28">
        <f t="shared" ref="D12:K12" si="0">SUM(D10:D11)</f>
        <v>57892797</v>
      </c>
      <c r="E12" s="28">
        <f t="shared" si="0"/>
        <v>23663050</v>
      </c>
      <c r="F12" s="28">
        <f t="shared" si="0"/>
        <v>25839296</v>
      </c>
      <c r="G12" s="28">
        <f t="shared" si="0"/>
        <v>0</v>
      </c>
      <c r="H12" s="28">
        <f>SUM(H10:H11)</f>
        <v>180479985</v>
      </c>
      <c r="I12" s="325">
        <f t="shared" si="0"/>
        <v>0</v>
      </c>
      <c r="J12" s="326">
        <f t="shared" si="0"/>
        <v>180549985</v>
      </c>
      <c r="K12" s="29">
        <f t="shared" si="0"/>
        <v>2150280</v>
      </c>
      <c r="L12" s="30">
        <f>SUM(L10:L11)</f>
        <v>182700265</v>
      </c>
      <c r="M12" s="28">
        <f t="shared" ref="M12:N12" si="1">SUM(M10:M11)</f>
        <v>176432500</v>
      </c>
      <c r="N12" s="31">
        <f t="shared" si="1"/>
        <v>6267765</v>
      </c>
      <c r="O12" s="32">
        <f>IF(M12=0,0,ROUND(L12/M12%,1))</f>
        <v>103.6</v>
      </c>
    </row>
    <row r="13" spans="1:15" x14ac:dyDescent="0.15">
      <c r="B13" s="33"/>
      <c r="C13" s="34"/>
      <c r="D13" s="34"/>
      <c r="E13" s="34"/>
      <c r="F13" s="34"/>
      <c r="G13" s="34"/>
      <c r="H13" s="34"/>
      <c r="I13" s="323"/>
      <c r="J13" s="324"/>
      <c r="K13" s="35"/>
      <c r="L13" s="36"/>
      <c r="M13" s="34"/>
      <c r="N13" s="37"/>
      <c r="O13" s="38"/>
    </row>
    <row r="14" spans="1:15" x14ac:dyDescent="0.15">
      <c r="B14" s="39" t="s">
        <v>77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f t="shared" ref="H14:H21" si="2">SUBTOTAL(9,C14:G14)</f>
        <v>0</v>
      </c>
      <c r="I14" s="327">
        <v>0</v>
      </c>
      <c r="J14" s="328">
        <f t="shared" ref="J14:J21" si="3">SUBTOTAL(9,B14:I14)</f>
        <v>0</v>
      </c>
      <c r="K14" s="41">
        <v>0</v>
      </c>
      <c r="L14" s="42">
        <f t="shared" ref="L14:L21" si="4">SUBTOTAL(9,C14:K14)</f>
        <v>0</v>
      </c>
      <c r="M14" s="40">
        <v>0</v>
      </c>
      <c r="N14" s="43">
        <f t="shared" ref="N14:N25" si="5">L14-M14</f>
        <v>0</v>
      </c>
      <c r="O14" s="44">
        <f t="shared" ref="O14:O25" si="6">IF(M14=0,0,ROUND(L14/M14%,1))</f>
        <v>0</v>
      </c>
    </row>
    <row r="15" spans="1:15" x14ac:dyDescent="0.15">
      <c r="B15" s="39" t="s">
        <v>78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f t="shared" si="2"/>
        <v>0</v>
      </c>
      <c r="I15" s="327">
        <v>0</v>
      </c>
      <c r="J15" s="328">
        <f t="shared" si="3"/>
        <v>0</v>
      </c>
      <c r="K15" s="41">
        <v>0</v>
      </c>
      <c r="L15" s="42">
        <f t="shared" si="4"/>
        <v>0</v>
      </c>
      <c r="M15" s="40">
        <v>0</v>
      </c>
      <c r="N15" s="43">
        <f t="shared" si="5"/>
        <v>0</v>
      </c>
      <c r="O15" s="44">
        <f t="shared" si="6"/>
        <v>0</v>
      </c>
    </row>
    <row r="16" spans="1:15" x14ac:dyDescent="0.15">
      <c r="B16" s="45" t="s">
        <v>3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f t="shared" si="2"/>
        <v>0</v>
      </c>
      <c r="I16" s="327">
        <v>0</v>
      </c>
      <c r="J16" s="328">
        <f t="shared" si="3"/>
        <v>0</v>
      </c>
      <c r="K16" s="41">
        <v>1035144</v>
      </c>
      <c r="L16" s="42">
        <f t="shared" si="4"/>
        <v>1035144</v>
      </c>
      <c r="M16" s="40">
        <v>1903000</v>
      </c>
      <c r="N16" s="43">
        <f t="shared" si="5"/>
        <v>-867856</v>
      </c>
      <c r="O16" s="44">
        <f t="shared" si="6"/>
        <v>54.4</v>
      </c>
    </row>
    <row r="17" spans="2:15" x14ac:dyDescent="0.15">
      <c r="B17" s="39" t="s">
        <v>79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f t="shared" si="2"/>
        <v>0</v>
      </c>
      <c r="I17" s="327">
        <v>0</v>
      </c>
      <c r="J17" s="328">
        <f t="shared" si="3"/>
        <v>0</v>
      </c>
      <c r="K17" s="41">
        <v>0</v>
      </c>
      <c r="L17" s="42">
        <f t="shared" si="4"/>
        <v>0</v>
      </c>
      <c r="M17" s="40">
        <v>0</v>
      </c>
      <c r="N17" s="43">
        <f t="shared" si="5"/>
        <v>0</v>
      </c>
      <c r="O17" s="44">
        <f t="shared" si="6"/>
        <v>0</v>
      </c>
    </row>
    <row r="18" spans="2:15" x14ac:dyDescent="0.15">
      <c r="B18" s="46" t="s">
        <v>80</v>
      </c>
      <c r="C18" s="47">
        <f>事業部別製造_発生!C11</f>
        <v>0</v>
      </c>
      <c r="D18" s="47">
        <f>事業部別製造_発生!D11</f>
        <v>0</v>
      </c>
      <c r="E18" s="47">
        <f>事業部別製造_発生!E11</f>
        <v>0</v>
      </c>
      <c r="F18" s="47">
        <f>事業部別製造_発生!F11</f>
        <v>1207536</v>
      </c>
      <c r="G18" s="47">
        <f>事業部別製造_発生!G11</f>
        <v>0</v>
      </c>
      <c r="H18" s="47">
        <f>SUBTOTAL(9,C18:G18)</f>
        <v>1207536</v>
      </c>
      <c r="I18" s="329">
        <v>0</v>
      </c>
      <c r="J18" s="330">
        <f t="shared" si="3"/>
        <v>1207536</v>
      </c>
      <c r="K18" s="48">
        <v>0</v>
      </c>
      <c r="L18" s="49">
        <f t="shared" si="4"/>
        <v>1207536</v>
      </c>
      <c r="M18" s="47">
        <v>130200</v>
      </c>
      <c r="N18" s="50">
        <f t="shared" si="5"/>
        <v>1077336</v>
      </c>
      <c r="O18" s="51">
        <f t="shared" si="6"/>
        <v>927.4</v>
      </c>
    </row>
    <row r="19" spans="2:15" x14ac:dyDescent="0.15">
      <c r="B19" s="52" t="s">
        <v>81</v>
      </c>
      <c r="C19" s="53">
        <f>事業部別製造_発生!C18</f>
        <v>48311215</v>
      </c>
      <c r="D19" s="53">
        <f>事業部別製造_発生!D18</f>
        <v>37284928</v>
      </c>
      <c r="E19" s="53">
        <f>事業部別製造_発生!E18</f>
        <v>9186142</v>
      </c>
      <c r="F19" s="53">
        <f>事業部別製造_発生!F18</f>
        <v>17543121</v>
      </c>
      <c r="G19" s="53">
        <f>事業部別製造_発生!G18</f>
        <v>985586</v>
      </c>
      <c r="H19" s="53">
        <f t="shared" si="2"/>
        <v>113310992</v>
      </c>
      <c r="I19" s="331">
        <v>3590019</v>
      </c>
      <c r="J19" s="332">
        <f t="shared" si="3"/>
        <v>116901011</v>
      </c>
      <c r="K19" s="54">
        <v>0</v>
      </c>
      <c r="L19" s="55">
        <f t="shared" si="4"/>
        <v>116901011</v>
      </c>
      <c r="M19" s="53">
        <v>117460323</v>
      </c>
      <c r="N19" s="56">
        <f t="shared" si="5"/>
        <v>-559312</v>
      </c>
      <c r="O19" s="57">
        <f t="shared" si="6"/>
        <v>99.5</v>
      </c>
    </row>
    <row r="20" spans="2:15" x14ac:dyDescent="0.15">
      <c r="B20" s="52" t="s">
        <v>82</v>
      </c>
      <c r="C20" s="53">
        <f>事業部別製造_発生!C21</f>
        <v>12970270</v>
      </c>
      <c r="D20" s="53">
        <f>事業部別製造_発生!D21</f>
        <v>8290647</v>
      </c>
      <c r="E20" s="53">
        <f>事業部別製造_発生!E21</f>
        <v>4327556</v>
      </c>
      <c r="F20" s="53">
        <f>事業部別製造_発生!F21</f>
        <v>7115905</v>
      </c>
      <c r="G20" s="53">
        <f>事業部別製造_発生!G21</f>
        <v>0</v>
      </c>
      <c r="H20" s="53">
        <f t="shared" si="2"/>
        <v>32704378</v>
      </c>
      <c r="I20" s="331">
        <v>0</v>
      </c>
      <c r="J20" s="332">
        <f t="shared" si="3"/>
        <v>32704378</v>
      </c>
      <c r="K20" s="54">
        <v>0</v>
      </c>
      <c r="L20" s="55">
        <f t="shared" si="4"/>
        <v>32704378</v>
      </c>
      <c r="M20" s="53">
        <v>30182511</v>
      </c>
      <c r="N20" s="56">
        <f t="shared" si="5"/>
        <v>2521867</v>
      </c>
      <c r="O20" s="57">
        <f t="shared" si="6"/>
        <v>108.4</v>
      </c>
    </row>
    <row r="21" spans="2:15" x14ac:dyDescent="0.15">
      <c r="B21" s="58" t="s">
        <v>83</v>
      </c>
      <c r="C21" s="59">
        <f>事業部別製造_発生!C43</f>
        <v>1902181</v>
      </c>
      <c r="D21" s="59">
        <f>事業部別製造_発生!D43</f>
        <v>2149362</v>
      </c>
      <c r="E21" s="59">
        <f>事業部別製造_発生!E43</f>
        <v>10210273</v>
      </c>
      <c r="F21" s="59">
        <f>事業部別製造_発生!F43</f>
        <v>1651022</v>
      </c>
      <c r="G21" s="59">
        <f>事業部別製造_発生!G43</f>
        <v>120833</v>
      </c>
      <c r="H21" s="59">
        <f t="shared" si="2"/>
        <v>16033671</v>
      </c>
      <c r="I21" s="333">
        <v>237950</v>
      </c>
      <c r="J21" s="334">
        <f t="shared" si="3"/>
        <v>16271621</v>
      </c>
      <c r="K21" s="60">
        <v>0</v>
      </c>
      <c r="L21" s="61">
        <f t="shared" si="4"/>
        <v>16271621</v>
      </c>
      <c r="M21" s="59">
        <v>17391330</v>
      </c>
      <c r="N21" s="62">
        <f t="shared" si="5"/>
        <v>-1119709</v>
      </c>
      <c r="O21" s="63">
        <f t="shared" si="6"/>
        <v>93.6</v>
      </c>
    </row>
    <row r="22" spans="2:15" x14ac:dyDescent="0.15">
      <c r="B22" s="64" t="s">
        <v>4</v>
      </c>
      <c r="C22" s="65">
        <f t="shared" ref="C22:I22" si="7">SUM(C18:C21)</f>
        <v>63183666</v>
      </c>
      <c r="D22" s="65">
        <f t="shared" si="7"/>
        <v>47724937</v>
      </c>
      <c r="E22" s="65">
        <f t="shared" si="7"/>
        <v>23723971</v>
      </c>
      <c r="F22" s="65">
        <f t="shared" si="7"/>
        <v>27517584</v>
      </c>
      <c r="G22" s="65">
        <f t="shared" si="7"/>
        <v>1106419</v>
      </c>
      <c r="H22" s="65">
        <f t="shared" si="7"/>
        <v>163256577</v>
      </c>
      <c r="I22" s="335">
        <f t="shared" si="7"/>
        <v>3827969</v>
      </c>
      <c r="J22" s="336">
        <f t="shared" ref="J22:M22" si="8">SUM(J18:J21)</f>
        <v>167084546</v>
      </c>
      <c r="K22" s="66">
        <f t="shared" si="8"/>
        <v>0</v>
      </c>
      <c r="L22" s="67">
        <f t="shared" si="8"/>
        <v>167084546</v>
      </c>
      <c r="M22" s="65">
        <f t="shared" si="8"/>
        <v>165164364</v>
      </c>
      <c r="N22" s="68">
        <f t="shared" si="5"/>
        <v>1920182</v>
      </c>
      <c r="O22" s="69">
        <f t="shared" si="6"/>
        <v>101.2</v>
      </c>
    </row>
    <row r="23" spans="2:15" x14ac:dyDescent="0.15">
      <c r="B23" s="70" t="s">
        <v>84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f t="shared" ref="H23" si="9">SUBTOTAL(9,C23:G23)</f>
        <v>0</v>
      </c>
      <c r="I23" s="337">
        <v>0</v>
      </c>
      <c r="J23" s="338">
        <f>SUBTOTAL(9,B23:I23)</f>
        <v>0</v>
      </c>
      <c r="K23" s="72">
        <v>-830000</v>
      </c>
      <c r="L23" s="73">
        <f>SUBTOTAL(9,C23:K23)</f>
        <v>-830000</v>
      </c>
      <c r="M23" s="71">
        <v>0</v>
      </c>
      <c r="N23" s="74">
        <f t="shared" si="5"/>
        <v>-830000</v>
      </c>
      <c r="O23" s="75">
        <f t="shared" si="6"/>
        <v>0</v>
      </c>
    </row>
    <row r="24" spans="2:15" x14ac:dyDescent="0.15">
      <c r="B24" s="76" t="s">
        <v>85</v>
      </c>
      <c r="C24" s="77">
        <v>1346648</v>
      </c>
      <c r="D24" s="77">
        <v>-67140</v>
      </c>
      <c r="E24" s="77">
        <v>7348954</v>
      </c>
      <c r="F24" s="77">
        <v>5058964</v>
      </c>
      <c r="G24" s="77">
        <v>0</v>
      </c>
      <c r="H24" s="77">
        <f>SUBTOTAL(9,C24:G24)</f>
        <v>13687426</v>
      </c>
      <c r="I24" s="339">
        <v>0</v>
      </c>
      <c r="J24" s="340">
        <f>SUBTOTAL(9,B24:I24)</f>
        <v>13687426</v>
      </c>
      <c r="K24" s="78">
        <v>0</v>
      </c>
      <c r="L24" s="79">
        <f>SUBTOTAL(9,C24:K24)</f>
        <v>13687426</v>
      </c>
      <c r="M24" s="77">
        <v>5958572</v>
      </c>
      <c r="N24" s="80">
        <f t="shared" si="5"/>
        <v>7728854</v>
      </c>
      <c r="O24" s="81">
        <f t="shared" si="6"/>
        <v>229.7</v>
      </c>
    </row>
    <row r="25" spans="2:15" x14ac:dyDescent="0.15">
      <c r="B25" s="82" t="s">
        <v>86</v>
      </c>
      <c r="C25" s="83">
        <f t="shared" ref="C25:I25" si="10">SUM(C14:C17)+C22-SUM(C23:C24)</f>
        <v>61837018</v>
      </c>
      <c r="D25" s="83">
        <f t="shared" si="10"/>
        <v>47792077</v>
      </c>
      <c r="E25" s="83">
        <f t="shared" si="10"/>
        <v>16375017</v>
      </c>
      <c r="F25" s="83">
        <f t="shared" si="10"/>
        <v>22458620</v>
      </c>
      <c r="G25" s="83">
        <f t="shared" si="10"/>
        <v>1106419</v>
      </c>
      <c r="H25" s="83">
        <f t="shared" si="10"/>
        <v>149569151</v>
      </c>
      <c r="I25" s="341">
        <f t="shared" si="10"/>
        <v>3827969</v>
      </c>
      <c r="J25" s="342">
        <f t="shared" ref="J25:M25" si="11">SUM(J14:J17)+J22-SUM(J23:J24)</f>
        <v>153397120</v>
      </c>
      <c r="K25" s="84">
        <f t="shared" si="11"/>
        <v>1865144</v>
      </c>
      <c r="L25" s="85">
        <f>SUM(L14:L17)+L22-SUM(L23:L24)</f>
        <v>155262264</v>
      </c>
      <c r="M25" s="83">
        <f t="shared" si="11"/>
        <v>161108792</v>
      </c>
      <c r="N25" s="86">
        <f t="shared" si="5"/>
        <v>-5846528</v>
      </c>
      <c r="O25" s="87">
        <f t="shared" si="6"/>
        <v>96.4</v>
      </c>
    </row>
    <row r="26" spans="2:15" ht="14.25" thickBot="1" x14ac:dyDescent="0.2">
      <c r="B26" s="33"/>
      <c r="C26" s="88"/>
      <c r="D26" s="88"/>
      <c r="E26" s="88"/>
      <c r="F26" s="88"/>
      <c r="G26" s="88"/>
      <c r="H26" s="88"/>
      <c r="I26" s="323"/>
      <c r="J26" s="343"/>
      <c r="K26" s="35"/>
      <c r="L26" s="36"/>
      <c r="M26" s="34"/>
      <c r="N26" s="37"/>
      <c r="O26" s="38"/>
    </row>
    <row r="27" spans="2:15" ht="15" thickTop="1" thickBot="1" x14ac:dyDescent="0.2">
      <c r="B27" s="89" t="s">
        <v>5</v>
      </c>
      <c r="C27" s="90">
        <f>C12-C25</f>
        <v>11247824</v>
      </c>
      <c r="D27" s="90">
        <f t="shared" ref="D27:K27" si="12">D12-D25</f>
        <v>10100720</v>
      </c>
      <c r="E27" s="90">
        <f t="shared" si="12"/>
        <v>7288033</v>
      </c>
      <c r="F27" s="90">
        <f t="shared" si="12"/>
        <v>3380676</v>
      </c>
      <c r="G27" s="90">
        <f>G12-G25</f>
        <v>-1106419</v>
      </c>
      <c r="H27" s="90">
        <f>H12-H25</f>
        <v>30910834</v>
      </c>
      <c r="I27" s="344">
        <f t="shared" si="12"/>
        <v>-3827969</v>
      </c>
      <c r="J27" s="345">
        <f>J12-J25</f>
        <v>27152865</v>
      </c>
      <c r="K27" s="91">
        <f t="shared" si="12"/>
        <v>285136</v>
      </c>
      <c r="L27" s="92">
        <f>L12-L25</f>
        <v>27438001</v>
      </c>
      <c r="M27" s="90">
        <f>M12-M25</f>
        <v>15323708</v>
      </c>
      <c r="N27" s="93">
        <f>L27-M27</f>
        <v>12114293</v>
      </c>
      <c r="O27" s="94">
        <f>IF(M27=0,0,ROUND(L27/M27%,1))</f>
        <v>179.1</v>
      </c>
    </row>
    <row r="28" spans="2:15" ht="14.25" thickTop="1" x14ac:dyDescent="0.15">
      <c r="B28" s="109"/>
      <c r="C28" s="110"/>
      <c r="D28" s="110"/>
      <c r="E28" s="110"/>
      <c r="F28" s="110"/>
      <c r="G28" s="110"/>
      <c r="H28" s="110"/>
      <c r="I28" s="346"/>
      <c r="J28" s="347"/>
      <c r="K28" s="348"/>
      <c r="L28" s="110"/>
      <c r="M28" s="110"/>
      <c r="N28" s="110"/>
      <c r="O28" s="349"/>
    </row>
    <row r="29" spans="2:15" ht="14.25" thickBot="1" x14ac:dyDescent="0.2">
      <c r="B29" s="115"/>
      <c r="C29" s="116"/>
      <c r="D29" s="116"/>
      <c r="E29" s="116"/>
      <c r="F29" s="116"/>
      <c r="G29" s="116"/>
      <c r="H29" s="116"/>
      <c r="I29" s="350"/>
      <c r="J29" s="351"/>
      <c r="K29" s="352"/>
      <c r="L29" s="116"/>
      <c r="M29" s="116"/>
      <c r="N29" s="116"/>
      <c r="O29" s="353"/>
    </row>
    <row r="30" spans="2:15" ht="14.25" thickBot="1" x14ac:dyDescent="0.2">
      <c r="B30" s="121" t="s">
        <v>96</v>
      </c>
      <c r="C30" s="354">
        <v>1528824</v>
      </c>
      <c r="D30" s="127">
        <v>2768</v>
      </c>
      <c r="E30" s="127">
        <v>0</v>
      </c>
      <c r="F30" s="127">
        <v>67666</v>
      </c>
      <c r="G30" s="127">
        <v>0</v>
      </c>
      <c r="H30" s="127">
        <f>SUM(C30:G30)</f>
        <v>1599258</v>
      </c>
      <c r="I30" s="355">
        <v>0</v>
      </c>
      <c r="J30" s="356">
        <f>H30+I30</f>
        <v>1599258</v>
      </c>
      <c r="K30" s="357">
        <v>0</v>
      </c>
      <c r="L30" s="126">
        <f>J30</f>
        <v>1599258</v>
      </c>
      <c r="M30" s="126"/>
      <c r="N30" s="126"/>
      <c r="O30" s="358"/>
    </row>
    <row r="32" spans="2:15" s="359" customFormat="1" x14ac:dyDescent="0.15"/>
  </sheetData>
  <mergeCells count="10">
    <mergeCell ref="B7:B9"/>
    <mergeCell ref="C7:L7"/>
    <mergeCell ref="M7:M9"/>
    <mergeCell ref="N7:N9"/>
    <mergeCell ref="O7:O9"/>
    <mergeCell ref="C8:H8"/>
    <mergeCell ref="I8:I9"/>
    <mergeCell ref="J8:J9"/>
    <mergeCell ref="K8:K9"/>
    <mergeCell ref="L8:L9"/>
  </mergeCells>
  <phoneticPr fontId="1"/>
  <pageMargins left="0.47244094488188981" right="0.31496062992125984" top="0.78740157480314965" bottom="0.59055118110236227" header="0.31496062992125984" footer="0.31496062992125984"/>
  <pageSetup paperSize="9" scale="6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F53E7-3F9B-4E14-AE57-56210C8C71F8}">
  <sheetPr>
    <pageSetUpPr fitToPage="1"/>
  </sheetPr>
  <dimension ref="A1:N49"/>
  <sheetViews>
    <sheetView showGridLines="0" zoomScale="75" zoomScaleNormal="75" workbookViewId="0">
      <selection activeCell="B6" sqref="B6"/>
    </sheetView>
  </sheetViews>
  <sheetFormatPr defaultColWidth="11.5" defaultRowHeight="13.5" x14ac:dyDescent="0.15"/>
  <cols>
    <col min="1" max="1" width="2.75" style="4" customWidth="1"/>
    <col min="2" max="2" width="21.125" style="7" customWidth="1"/>
    <col min="3" max="10" width="11.5" style="7" customWidth="1"/>
    <col min="11" max="11" width="11.75" style="7" customWidth="1"/>
    <col min="12" max="12" width="11.375" style="7" customWidth="1"/>
    <col min="13" max="13" width="7.5" style="10" customWidth="1"/>
    <col min="14" max="248" width="9" style="129" customWidth="1"/>
    <col min="249" max="249" width="2.75" style="129" customWidth="1"/>
    <col min="250" max="250" width="21.125" style="129" customWidth="1"/>
    <col min="251" max="16384" width="11.5" style="129"/>
  </cols>
  <sheetData>
    <row r="1" spans="1:13" s="4" customFormat="1" x14ac:dyDescent="0.15">
      <c r="B1" s="1" t="s">
        <v>102</v>
      </c>
      <c r="C1" s="2"/>
      <c r="D1" s="2"/>
      <c r="E1" s="2"/>
      <c r="F1" s="2"/>
      <c r="G1" s="2"/>
      <c r="H1" s="2"/>
      <c r="I1" s="2"/>
      <c r="J1" s="2"/>
      <c r="M1" s="3" t="s">
        <v>104</v>
      </c>
    </row>
    <row r="2" spans="1:13" s="4" customFormat="1" x14ac:dyDescent="0.15">
      <c r="B2" s="1" t="s">
        <v>270</v>
      </c>
      <c r="C2" s="2"/>
      <c r="D2" s="2"/>
      <c r="E2" s="2"/>
      <c r="F2" s="2"/>
      <c r="G2" s="2"/>
      <c r="H2" s="2"/>
      <c r="I2" s="2"/>
      <c r="J2" s="2"/>
    </row>
    <row r="3" spans="1:13" s="4" customFormat="1" x14ac:dyDescent="0.15">
      <c r="C3" s="2"/>
      <c r="D3" s="2"/>
      <c r="E3" s="2"/>
      <c r="F3" s="2"/>
      <c r="G3" s="2"/>
      <c r="H3" s="2"/>
      <c r="I3" s="2"/>
      <c r="J3" s="2"/>
      <c r="M3" s="6" t="s">
        <v>271</v>
      </c>
    </row>
    <row r="4" spans="1:13" s="4" customFormat="1" x14ac:dyDescent="0.15">
      <c r="C4" s="2"/>
      <c r="D4" s="2"/>
      <c r="E4" s="2"/>
      <c r="F4" s="2"/>
      <c r="G4" s="2"/>
      <c r="H4" s="2"/>
      <c r="I4" s="2"/>
      <c r="J4" s="2"/>
      <c r="M4" s="3" t="s">
        <v>105</v>
      </c>
    </row>
    <row r="5" spans="1:13" x14ac:dyDescent="0.15">
      <c r="C5" s="8"/>
      <c r="D5" s="8"/>
      <c r="E5" s="8"/>
      <c r="F5" s="8"/>
      <c r="G5" s="8"/>
      <c r="H5" s="8"/>
      <c r="I5" s="8"/>
      <c r="J5" s="8"/>
    </row>
    <row r="6" spans="1:13" ht="14.25" thickBot="1" x14ac:dyDescent="0.2">
      <c r="C6" s="11"/>
      <c r="D6" s="11"/>
      <c r="E6" s="11"/>
      <c r="F6" s="11"/>
      <c r="G6" s="11"/>
      <c r="H6" s="11"/>
      <c r="I6" s="11"/>
      <c r="J6" s="11"/>
    </row>
    <row r="7" spans="1:13" ht="14.25" thickBot="1" x14ac:dyDescent="0.2">
      <c r="B7" s="406" t="s">
        <v>62</v>
      </c>
      <c r="C7" s="409"/>
      <c r="D7" s="409"/>
      <c r="E7" s="409"/>
      <c r="F7" s="409"/>
      <c r="G7" s="409"/>
      <c r="H7" s="409"/>
      <c r="I7" s="409"/>
      <c r="J7" s="409"/>
      <c r="K7" s="388" t="s">
        <v>64</v>
      </c>
      <c r="L7" s="391" t="s">
        <v>65</v>
      </c>
      <c r="M7" s="394" t="s">
        <v>66</v>
      </c>
    </row>
    <row r="8" spans="1:13" ht="21" customHeight="1" x14ac:dyDescent="0.15">
      <c r="B8" s="407"/>
      <c r="C8" s="447" t="s">
        <v>260</v>
      </c>
      <c r="D8" s="448"/>
      <c r="E8" s="448"/>
      <c r="F8" s="448"/>
      <c r="G8" s="448"/>
      <c r="H8" s="400"/>
      <c r="I8" s="454" t="s">
        <v>261</v>
      </c>
      <c r="J8" s="451" t="s">
        <v>69</v>
      </c>
      <c r="K8" s="411"/>
      <c r="L8" s="392"/>
      <c r="M8" s="395"/>
    </row>
    <row r="9" spans="1:13" s="130" customFormat="1" ht="21" customHeight="1" thickBot="1" x14ac:dyDescent="0.2">
      <c r="A9" s="4"/>
      <c r="B9" s="384"/>
      <c r="C9" s="12" t="s">
        <v>263</v>
      </c>
      <c r="D9" s="12" t="s">
        <v>264</v>
      </c>
      <c r="E9" s="12" t="s">
        <v>265</v>
      </c>
      <c r="F9" s="12" t="s">
        <v>266</v>
      </c>
      <c r="G9" s="12" t="s">
        <v>267</v>
      </c>
      <c r="H9" s="320" t="s">
        <v>268</v>
      </c>
      <c r="I9" s="455"/>
      <c r="J9" s="452"/>
      <c r="K9" s="412"/>
      <c r="L9" s="393"/>
      <c r="M9" s="396"/>
    </row>
    <row r="10" spans="1:13" x14ac:dyDescent="0.15">
      <c r="A10" s="131"/>
      <c r="B10" s="132" t="s">
        <v>59</v>
      </c>
      <c r="C10" s="133">
        <v>0</v>
      </c>
      <c r="D10" s="133">
        <v>0</v>
      </c>
      <c r="E10" s="133">
        <v>0</v>
      </c>
      <c r="F10" s="133">
        <v>1207536</v>
      </c>
      <c r="G10" s="133">
        <v>0</v>
      </c>
      <c r="H10" s="133">
        <f>SUBTOTAL(9,C10:G10)</f>
        <v>1207536</v>
      </c>
      <c r="I10" s="360">
        <v>0</v>
      </c>
      <c r="J10" s="361">
        <f>SUBTOTAL(9,C10:I10)</f>
        <v>1207536</v>
      </c>
      <c r="K10" s="362">
        <v>130200</v>
      </c>
      <c r="L10" s="136">
        <f>J10-K10</f>
        <v>1077336</v>
      </c>
      <c r="M10" s="137">
        <f>IF(K10=0,0,ROUND(J10/K10%,1))</f>
        <v>927.4</v>
      </c>
    </row>
    <row r="11" spans="1:13" x14ac:dyDescent="0.15">
      <c r="A11" s="131"/>
      <c r="B11" s="138" t="s">
        <v>58</v>
      </c>
      <c r="C11" s="139">
        <f t="shared" ref="C11:K11" si="0">SUM(C10:C10)</f>
        <v>0</v>
      </c>
      <c r="D11" s="139">
        <f t="shared" si="0"/>
        <v>0</v>
      </c>
      <c r="E11" s="139">
        <f t="shared" si="0"/>
        <v>0</v>
      </c>
      <c r="F11" s="139">
        <f t="shared" si="0"/>
        <v>1207536</v>
      </c>
      <c r="G11" s="139">
        <f t="shared" si="0"/>
        <v>0</v>
      </c>
      <c r="H11" s="139">
        <f t="shared" si="0"/>
        <v>1207536</v>
      </c>
      <c r="I11" s="363">
        <f t="shared" si="0"/>
        <v>0</v>
      </c>
      <c r="J11" s="364">
        <f t="shared" si="0"/>
        <v>1207536</v>
      </c>
      <c r="K11" s="365">
        <f t="shared" si="0"/>
        <v>130200</v>
      </c>
      <c r="L11" s="142">
        <f>J11-K11</f>
        <v>1077336</v>
      </c>
      <c r="M11" s="143">
        <f t="shared" ref="M11:M45" si="1">IF(K11=0,0,ROUND(J11/K11%,1))</f>
        <v>927.4</v>
      </c>
    </row>
    <row r="12" spans="1:13" x14ac:dyDescent="0.15">
      <c r="A12" s="131"/>
      <c r="B12" s="144"/>
      <c r="C12" s="18"/>
      <c r="D12" s="18"/>
      <c r="E12" s="18"/>
      <c r="F12" s="18"/>
      <c r="G12" s="18"/>
      <c r="H12" s="18"/>
      <c r="I12" s="321"/>
      <c r="J12" s="366"/>
      <c r="K12" s="367"/>
      <c r="L12" s="19"/>
      <c r="M12" s="20"/>
    </row>
    <row r="13" spans="1:13" x14ac:dyDescent="0.15">
      <c r="A13" s="131"/>
      <c r="B13" s="145" t="s">
        <v>57</v>
      </c>
      <c r="C13" s="22">
        <v>32518314</v>
      </c>
      <c r="D13" s="22">
        <v>25249339</v>
      </c>
      <c r="E13" s="22">
        <v>6759588</v>
      </c>
      <c r="F13" s="22">
        <v>11825388</v>
      </c>
      <c r="G13" s="22">
        <v>649972</v>
      </c>
      <c r="H13" s="22">
        <f t="shared" ref="H13:H17" si="2">SUBTOTAL(9,C13:G13)</f>
        <v>77002601</v>
      </c>
      <c r="I13" s="368">
        <v>0</v>
      </c>
      <c r="J13" s="369">
        <f>SUBTOTAL(9,C13:I13)</f>
        <v>77002601</v>
      </c>
      <c r="K13" s="370">
        <v>77968890</v>
      </c>
      <c r="L13" s="25">
        <f t="shared" ref="L13:L18" si="3">J13-K13</f>
        <v>-966289</v>
      </c>
      <c r="M13" s="26">
        <f t="shared" si="1"/>
        <v>98.8</v>
      </c>
    </row>
    <row r="14" spans="1:13" x14ac:dyDescent="0.15">
      <c r="A14" s="131"/>
      <c r="B14" s="145" t="s">
        <v>56</v>
      </c>
      <c r="C14" s="22">
        <v>9463623</v>
      </c>
      <c r="D14" s="22">
        <v>7179044</v>
      </c>
      <c r="E14" s="22">
        <v>1271173</v>
      </c>
      <c r="F14" s="22">
        <v>3433475</v>
      </c>
      <c r="G14" s="22">
        <v>215404</v>
      </c>
      <c r="H14" s="22">
        <f t="shared" si="2"/>
        <v>21562719</v>
      </c>
      <c r="I14" s="368">
        <v>410145</v>
      </c>
      <c r="J14" s="369">
        <f>SUBTOTAL(9,C14:I14)</f>
        <v>21972864</v>
      </c>
      <c r="K14" s="370">
        <v>21239942</v>
      </c>
      <c r="L14" s="25">
        <f t="shared" si="3"/>
        <v>732922</v>
      </c>
      <c r="M14" s="26">
        <f t="shared" si="1"/>
        <v>103.5</v>
      </c>
    </row>
    <row r="15" spans="1:13" x14ac:dyDescent="0.15">
      <c r="A15" s="131"/>
      <c r="B15" s="145" t="s">
        <v>55</v>
      </c>
      <c r="C15" s="22">
        <v>6314821</v>
      </c>
      <c r="D15" s="22">
        <v>4842437</v>
      </c>
      <c r="E15" s="22">
        <v>1150322</v>
      </c>
      <c r="F15" s="22">
        <v>2279990</v>
      </c>
      <c r="G15" s="22">
        <v>119969</v>
      </c>
      <c r="H15" s="22">
        <f t="shared" si="2"/>
        <v>14707539</v>
      </c>
      <c r="I15" s="368">
        <v>19542</v>
      </c>
      <c r="J15" s="369">
        <f>SUBTOTAL(9,C15:I15)</f>
        <v>14727081</v>
      </c>
      <c r="K15" s="370">
        <v>14869359</v>
      </c>
      <c r="L15" s="25">
        <f t="shared" si="3"/>
        <v>-142278</v>
      </c>
      <c r="M15" s="26">
        <f t="shared" si="1"/>
        <v>99</v>
      </c>
    </row>
    <row r="16" spans="1:13" x14ac:dyDescent="0.15">
      <c r="A16" s="131"/>
      <c r="B16" s="146" t="s">
        <v>54</v>
      </c>
      <c r="C16" s="100">
        <v>14457</v>
      </c>
      <c r="D16" s="100">
        <v>14108</v>
      </c>
      <c r="E16" s="100">
        <v>5059</v>
      </c>
      <c r="F16" s="100">
        <v>4268</v>
      </c>
      <c r="G16" s="100">
        <v>241</v>
      </c>
      <c r="H16" s="100">
        <f t="shared" si="2"/>
        <v>38133</v>
      </c>
      <c r="I16" s="371">
        <v>0</v>
      </c>
      <c r="J16" s="372">
        <f>SUBTOTAL(9,C16:I16)</f>
        <v>38133</v>
      </c>
      <c r="K16" s="373">
        <v>221800</v>
      </c>
      <c r="L16" s="103">
        <f t="shared" si="3"/>
        <v>-183667</v>
      </c>
      <c r="M16" s="104">
        <f t="shared" si="1"/>
        <v>17.2</v>
      </c>
    </row>
    <row r="17" spans="1:13" x14ac:dyDescent="0.15">
      <c r="A17" s="131"/>
      <c r="B17" s="147" t="s">
        <v>98</v>
      </c>
      <c r="C17" s="100">
        <v>0</v>
      </c>
      <c r="D17" s="100">
        <v>0</v>
      </c>
      <c r="E17" s="100">
        <v>0</v>
      </c>
      <c r="F17" s="100">
        <v>0</v>
      </c>
      <c r="G17" s="100">
        <v>0</v>
      </c>
      <c r="H17" s="100">
        <f t="shared" si="2"/>
        <v>0</v>
      </c>
      <c r="I17" s="371">
        <v>3160332</v>
      </c>
      <c r="J17" s="372">
        <f>SUBTOTAL(9,C17:I17)</f>
        <v>3160332</v>
      </c>
      <c r="K17" s="373">
        <v>3160332</v>
      </c>
      <c r="L17" s="103">
        <f t="shared" si="3"/>
        <v>0</v>
      </c>
      <c r="M17" s="104">
        <f t="shared" si="1"/>
        <v>100</v>
      </c>
    </row>
    <row r="18" spans="1:13" x14ac:dyDescent="0.15">
      <c r="A18" s="131"/>
      <c r="B18" s="148" t="s">
        <v>99</v>
      </c>
      <c r="C18" s="139">
        <f t="shared" ref="C18:J18" si="4">SUM(C13:C17)</f>
        <v>48311215</v>
      </c>
      <c r="D18" s="139">
        <f t="shared" si="4"/>
        <v>37284928</v>
      </c>
      <c r="E18" s="139">
        <f t="shared" si="4"/>
        <v>9186142</v>
      </c>
      <c r="F18" s="139">
        <f t="shared" ref="F18" si="5">SUM(F13:F17)</f>
        <v>17543121</v>
      </c>
      <c r="G18" s="139">
        <f t="shared" si="4"/>
        <v>985586</v>
      </c>
      <c r="H18" s="139">
        <f t="shared" si="4"/>
        <v>113310992</v>
      </c>
      <c r="I18" s="363">
        <f t="shared" si="4"/>
        <v>3590019</v>
      </c>
      <c r="J18" s="364">
        <f t="shared" si="4"/>
        <v>116901011</v>
      </c>
      <c r="K18" s="365">
        <f>SUM(K13:K17)</f>
        <v>117460323</v>
      </c>
      <c r="L18" s="142">
        <f t="shared" si="3"/>
        <v>-559312</v>
      </c>
      <c r="M18" s="143">
        <f t="shared" si="1"/>
        <v>99.5</v>
      </c>
    </row>
    <row r="19" spans="1:13" x14ac:dyDescent="0.15">
      <c r="A19" s="131"/>
      <c r="B19" s="144"/>
      <c r="C19" s="18"/>
      <c r="D19" s="18"/>
      <c r="E19" s="18"/>
      <c r="F19" s="18"/>
      <c r="G19" s="18"/>
      <c r="H19" s="18"/>
      <c r="I19" s="321"/>
      <c r="J19" s="366"/>
      <c r="K19" s="367"/>
      <c r="L19" s="19"/>
      <c r="M19" s="20"/>
    </row>
    <row r="20" spans="1:13" x14ac:dyDescent="0.15">
      <c r="A20" s="131"/>
      <c r="B20" s="145" t="s">
        <v>53</v>
      </c>
      <c r="C20" s="22">
        <v>12970270</v>
      </c>
      <c r="D20" s="22">
        <v>8290647</v>
      </c>
      <c r="E20" s="22">
        <v>4327556</v>
      </c>
      <c r="F20" s="22">
        <v>7115905</v>
      </c>
      <c r="G20" s="22">
        <v>0</v>
      </c>
      <c r="H20" s="22">
        <f>SUBTOTAL(9,C20:G20)</f>
        <v>32704378</v>
      </c>
      <c r="I20" s="368">
        <v>0</v>
      </c>
      <c r="J20" s="369">
        <f>SUBTOTAL(9,C20:I20)</f>
        <v>32704378</v>
      </c>
      <c r="K20" s="370">
        <v>30182511</v>
      </c>
      <c r="L20" s="25">
        <f t="shared" ref="L20:L21" si="6">J20-K20</f>
        <v>2521867</v>
      </c>
      <c r="M20" s="26">
        <f t="shared" si="1"/>
        <v>108.4</v>
      </c>
    </row>
    <row r="21" spans="1:13" x14ac:dyDescent="0.15">
      <c r="A21" s="131"/>
      <c r="B21" s="138" t="s">
        <v>52</v>
      </c>
      <c r="C21" s="139">
        <f t="shared" ref="C21:K21" si="7">SUM(C20:C20)</f>
        <v>12970270</v>
      </c>
      <c r="D21" s="139">
        <f t="shared" si="7"/>
        <v>8290647</v>
      </c>
      <c r="E21" s="139">
        <f t="shared" si="7"/>
        <v>4327556</v>
      </c>
      <c r="F21" s="139">
        <f t="shared" ref="F21" si="8">SUM(F20:F20)</f>
        <v>7115905</v>
      </c>
      <c r="G21" s="139">
        <f t="shared" si="7"/>
        <v>0</v>
      </c>
      <c r="H21" s="139">
        <f t="shared" si="7"/>
        <v>32704378</v>
      </c>
      <c r="I21" s="363">
        <f t="shared" si="7"/>
        <v>0</v>
      </c>
      <c r="J21" s="364">
        <f t="shared" si="7"/>
        <v>32704378</v>
      </c>
      <c r="K21" s="365">
        <f t="shared" si="7"/>
        <v>30182511</v>
      </c>
      <c r="L21" s="142">
        <f t="shared" si="6"/>
        <v>2521867</v>
      </c>
      <c r="M21" s="143">
        <f t="shared" si="1"/>
        <v>108.4</v>
      </c>
    </row>
    <row r="22" spans="1:13" x14ac:dyDescent="0.15">
      <c r="A22" s="131"/>
      <c r="B22" s="144"/>
      <c r="C22" s="18"/>
      <c r="D22" s="18"/>
      <c r="E22" s="18"/>
      <c r="F22" s="18"/>
      <c r="G22" s="18"/>
      <c r="H22" s="18"/>
      <c r="I22" s="321"/>
      <c r="J22" s="366"/>
      <c r="K22" s="367"/>
      <c r="L22" s="19"/>
      <c r="M22" s="20"/>
    </row>
    <row r="23" spans="1:13" x14ac:dyDescent="0.15">
      <c r="A23" s="131"/>
      <c r="B23" s="145" t="s">
        <v>51</v>
      </c>
      <c r="C23" s="22">
        <v>285235</v>
      </c>
      <c r="D23" s="22">
        <v>21286</v>
      </c>
      <c r="E23" s="22">
        <v>919637</v>
      </c>
      <c r="F23" s="22">
        <v>49314</v>
      </c>
      <c r="G23" s="22">
        <v>152</v>
      </c>
      <c r="H23" s="22">
        <f t="shared" ref="H23:H42" si="9">SUBTOTAL(9,C23:G23)</f>
        <v>1275624</v>
      </c>
      <c r="I23" s="368">
        <v>0</v>
      </c>
      <c r="J23" s="369">
        <f t="shared" ref="J23:J42" si="10">SUBTOTAL(9,C23:I23)</f>
        <v>1275624</v>
      </c>
      <c r="K23" s="370">
        <v>624500</v>
      </c>
      <c r="L23" s="25">
        <f t="shared" ref="L23:L43" si="11">J23-K23</f>
        <v>651124</v>
      </c>
      <c r="M23" s="26">
        <f t="shared" si="1"/>
        <v>204.3</v>
      </c>
    </row>
    <row r="24" spans="1:13" x14ac:dyDescent="0.15">
      <c r="A24" s="131"/>
      <c r="B24" s="145" t="s">
        <v>50</v>
      </c>
      <c r="C24" s="22">
        <v>886245</v>
      </c>
      <c r="D24" s="22">
        <v>1013637</v>
      </c>
      <c r="E24" s="22">
        <v>4732400</v>
      </c>
      <c r="F24" s="22">
        <v>509590</v>
      </c>
      <c r="G24" s="22">
        <v>0</v>
      </c>
      <c r="H24" s="22">
        <f t="shared" si="9"/>
        <v>7141872</v>
      </c>
      <c r="I24" s="368">
        <v>0</v>
      </c>
      <c r="J24" s="369">
        <f t="shared" si="10"/>
        <v>7141872</v>
      </c>
      <c r="K24" s="370">
        <v>7141872</v>
      </c>
      <c r="L24" s="25">
        <f t="shared" si="11"/>
        <v>0</v>
      </c>
      <c r="M24" s="26">
        <f t="shared" si="1"/>
        <v>100</v>
      </c>
    </row>
    <row r="25" spans="1:13" x14ac:dyDescent="0.15">
      <c r="A25" s="131"/>
      <c r="B25" s="145" t="s">
        <v>49</v>
      </c>
      <c r="C25" s="22">
        <v>54451</v>
      </c>
      <c r="D25" s="22">
        <v>43262</v>
      </c>
      <c r="E25" s="22">
        <v>13165</v>
      </c>
      <c r="F25" s="22">
        <v>20283</v>
      </c>
      <c r="G25" s="22">
        <v>1144</v>
      </c>
      <c r="H25" s="22">
        <f t="shared" si="9"/>
        <v>132305</v>
      </c>
      <c r="I25" s="368">
        <v>0</v>
      </c>
      <c r="J25" s="369">
        <f t="shared" si="10"/>
        <v>132305</v>
      </c>
      <c r="K25" s="370">
        <v>123000</v>
      </c>
      <c r="L25" s="25">
        <f t="shared" si="11"/>
        <v>9305</v>
      </c>
      <c r="M25" s="26">
        <f t="shared" si="1"/>
        <v>107.6</v>
      </c>
    </row>
    <row r="26" spans="1:13" x14ac:dyDescent="0.15">
      <c r="A26" s="131"/>
      <c r="B26" s="145" t="s">
        <v>48</v>
      </c>
      <c r="C26" s="100">
        <v>0</v>
      </c>
      <c r="D26" s="100">
        <v>0</v>
      </c>
      <c r="E26" s="100">
        <v>20000</v>
      </c>
      <c r="F26" s="100">
        <v>0</v>
      </c>
      <c r="G26" s="100">
        <v>0</v>
      </c>
      <c r="H26" s="100">
        <f t="shared" si="9"/>
        <v>20000</v>
      </c>
      <c r="I26" s="368">
        <v>0</v>
      </c>
      <c r="J26" s="372">
        <f t="shared" si="10"/>
        <v>20000</v>
      </c>
      <c r="K26" s="370">
        <v>20000</v>
      </c>
      <c r="L26" s="25">
        <f t="shared" si="11"/>
        <v>0</v>
      </c>
      <c r="M26" s="26">
        <f t="shared" si="1"/>
        <v>100</v>
      </c>
    </row>
    <row r="27" spans="1:13" x14ac:dyDescent="0.15">
      <c r="A27" s="149"/>
      <c r="B27" s="150" t="s">
        <v>100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f t="shared" si="9"/>
        <v>0</v>
      </c>
      <c r="I27" s="368">
        <v>237950</v>
      </c>
      <c r="J27" s="369">
        <f t="shared" si="10"/>
        <v>237950</v>
      </c>
      <c r="K27" s="370">
        <v>250000</v>
      </c>
      <c r="L27" s="25">
        <f t="shared" si="11"/>
        <v>-12050</v>
      </c>
      <c r="M27" s="26">
        <f t="shared" si="1"/>
        <v>95.2</v>
      </c>
    </row>
    <row r="28" spans="1:13" x14ac:dyDescent="0.15">
      <c r="A28" s="131"/>
      <c r="B28" s="145" t="s">
        <v>47</v>
      </c>
      <c r="C28" s="22">
        <v>45908</v>
      </c>
      <c r="D28" s="22">
        <v>49766</v>
      </c>
      <c r="E28" s="22">
        <v>685993</v>
      </c>
      <c r="F28" s="22">
        <v>43669</v>
      </c>
      <c r="G28" s="22">
        <v>0</v>
      </c>
      <c r="H28" s="22">
        <f t="shared" si="9"/>
        <v>825336</v>
      </c>
      <c r="I28" s="368">
        <v>0</v>
      </c>
      <c r="J28" s="369">
        <f t="shared" si="10"/>
        <v>825336</v>
      </c>
      <c r="K28" s="370">
        <v>880909</v>
      </c>
      <c r="L28" s="25">
        <f t="shared" si="11"/>
        <v>-55573</v>
      </c>
      <c r="M28" s="26">
        <f t="shared" si="1"/>
        <v>93.7</v>
      </c>
    </row>
    <row r="29" spans="1:13" x14ac:dyDescent="0.15">
      <c r="A29" s="131"/>
      <c r="B29" s="145" t="s">
        <v>46</v>
      </c>
      <c r="C29" s="22">
        <v>290171</v>
      </c>
      <c r="D29" s="22">
        <v>503093</v>
      </c>
      <c r="E29" s="22">
        <v>1144290</v>
      </c>
      <c r="F29" s="22">
        <v>583012</v>
      </c>
      <c r="G29" s="22">
        <v>1191</v>
      </c>
      <c r="H29" s="22">
        <f t="shared" si="9"/>
        <v>2521757</v>
      </c>
      <c r="I29" s="368">
        <v>0</v>
      </c>
      <c r="J29" s="369">
        <f t="shared" si="10"/>
        <v>2521757</v>
      </c>
      <c r="K29" s="370">
        <v>2633700</v>
      </c>
      <c r="L29" s="25">
        <f t="shared" si="11"/>
        <v>-111943</v>
      </c>
      <c r="M29" s="26">
        <f t="shared" si="1"/>
        <v>95.7</v>
      </c>
    </row>
    <row r="30" spans="1:13" x14ac:dyDescent="0.15">
      <c r="A30" s="131"/>
      <c r="B30" s="145" t="s">
        <v>45</v>
      </c>
      <c r="C30" s="22">
        <v>99978</v>
      </c>
      <c r="D30" s="22">
        <v>148765</v>
      </c>
      <c r="E30" s="22">
        <v>136345</v>
      </c>
      <c r="F30" s="22">
        <v>139301</v>
      </c>
      <c r="G30" s="22">
        <v>157</v>
      </c>
      <c r="H30" s="22">
        <f t="shared" si="9"/>
        <v>524546</v>
      </c>
      <c r="I30" s="368">
        <v>0</v>
      </c>
      <c r="J30" s="369">
        <f t="shared" si="10"/>
        <v>524546</v>
      </c>
      <c r="K30" s="370">
        <v>528950</v>
      </c>
      <c r="L30" s="25">
        <f t="shared" si="11"/>
        <v>-4404</v>
      </c>
      <c r="M30" s="26">
        <f t="shared" si="1"/>
        <v>99.2</v>
      </c>
    </row>
    <row r="31" spans="1:13" x14ac:dyDescent="0.15">
      <c r="A31" s="131"/>
      <c r="B31" s="145" t="s">
        <v>44</v>
      </c>
      <c r="C31" s="22">
        <v>0</v>
      </c>
      <c r="D31" s="22">
        <v>1580</v>
      </c>
      <c r="E31" s="22">
        <v>0</v>
      </c>
      <c r="F31" s="22">
        <v>0</v>
      </c>
      <c r="G31" s="22">
        <v>0</v>
      </c>
      <c r="H31" s="22">
        <f t="shared" si="9"/>
        <v>1580</v>
      </c>
      <c r="I31" s="368">
        <v>0</v>
      </c>
      <c r="J31" s="369">
        <f t="shared" si="10"/>
        <v>1580</v>
      </c>
      <c r="K31" s="370">
        <v>139000</v>
      </c>
      <c r="L31" s="25">
        <f t="shared" si="11"/>
        <v>-137420</v>
      </c>
      <c r="M31" s="26">
        <f t="shared" si="1"/>
        <v>1.1000000000000001</v>
      </c>
    </row>
    <row r="32" spans="1:13" x14ac:dyDescent="0.15">
      <c r="A32" s="131"/>
      <c r="B32" s="145" t="s">
        <v>43</v>
      </c>
      <c r="C32" s="22">
        <v>72944</v>
      </c>
      <c r="D32" s="22">
        <v>72415</v>
      </c>
      <c r="E32" s="22">
        <v>483166</v>
      </c>
      <c r="F32" s="22">
        <v>41942</v>
      </c>
      <c r="G32" s="22">
        <v>0</v>
      </c>
      <c r="H32" s="22">
        <f t="shared" si="9"/>
        <v>670467</v>
      </c>
      <c r="I32" s="368">
        <v>0</v>
      </c>
      <c r="J32" s="369">
        <f t="shared" si="10"/>
        <v>670467</v>
      </c>
      <c r="K32" s="370">
        <v>463528</v>
      </c>
      <c r="L32" s="25">
        <f t="shared" si="11"/>
        <v>206939</v>
      </c>
      <c r="M32" s="26">
        <f t="shared" si="1"/>
        <v>144.6</v>
      </c>
    </row>
    <row r="33" spans="1:14" x14ac:dyDescent="0.15">
      <c r="A33" s="131"/>
      <c r="B33" s="145" t="s">
        <v>42</v>
      </c>
      <c r="C33" s="100">
        <v>78657</v>
      </c>
      <c r="D33" s="100">
        <v>30071</v>
      </c>
      <c r="E33" s="100">
        <v>11884</v>
      </c>
      <c r="F33" s="100">
        <v>20433</v>
      </c>
      <c r="G33" s="100">
        <v>4569</v>
      </c>
      <c r="H33" s="100">
        <f t="shared" si="9"/>
        <v>145614</v>
      </c>
      <c r="I33" s="368">
        <v>0</v>
      </c>
      <c r="J33" s="372">
        <f t="shared" si="10"/>
        <v>145614</v>
      </c>
      <c r="K33" s="370">
        <v>495840</v>
      </c>
      <c r="L33" s="25">
        <f t="shared" si="11"/>
        <v>-350226</v>
      </c>
      <c r="M33" s="26">
        <f t="shared" si="1"/>
        <v>29.4</v>
      </c>
    </row>
    <row r="34" spans="1:14" x14ac:dyDescent="0.15">
      <c r="A34" s="131"/>
      <c r="B34" s="145" t="s">
        <v>41</v>
      </c>
      <c r="C34" s="22">
        <v>2261</v>
      </c>
      <c r="D34" s="22">
        <v>0</v>
      </c>
      <c r="E34" s="22">
        <v>0</v>
      </c>
      <c r="F34" s="22">
        <v>0</v>
      </c>
      <c r="G34" s="22">
        <v>112500</v>
      </c>
      <c r="H34" s="22">
        <f t="shared" si="9"/>
        <v>114761</v>
      </c>
      <c r="I34" s="368">
        <v>0</v>
      </c>
      <c r="J34" s="369">
        <f t="shared" si="10"/>
        <v>114761</v>
      </c>
      <c r="K34" s="370">
        <v>83000</v>
      </c>
      <c r="L34" s="25">
        <f t="shared" si="11"/>
        <v>31761</v>
      </c>
      <c r="M34" s="26">
        <f t="shared" si="1"/>
        <v>138.30000000000001</v>
      </c>
    </row>
    <row r="35" spans="1:14" x14ac:dyDescent="0.15">
      <c r="A35" s="131"/>
      <c r="B35" s="145" t="s">
        <v>40</v>
      </c>
      <c r="C35" s="22">
        <v>0</v>
      </c>
      <c r="D35" s="22">
        <v>0</v>
      </c>
      <c r="E35" s="22">
        <v>4000</v>
      </c>
      <c r="F35" s="22">
        <v>0</v>
      </c>
      <c r="G35" s="22">
        <v>0</v>
      </c>
      <c r="H35" s="22">
        <f t="shared" si="9"/>
        <v>4000</v>
      </c>
      <c r="I35" s="368">
        <v>0</v>
      </c>
      <c r="J35" s="369">
        <f t="shared" si="10"/>
        <v>4000</v>
      </c>
      <c r="K35" s="370">
        <v>0</v>
      </c>
      <c r="L35" s="25">
        <f t="shared" si="11"/>
        <v>4000</v>
      </c>
      <c r="M35" s="26">
        <f t="shared" si="1"/>
        <v>0</v>
      </c>
    </row>
    <row r="36" spans="1:14" x14ac:dyDescent="0.15">
      <c r="A36" s="131"/>
      <c r="B36" s="145" t="s">
        <v>39</v>
      </c>
      <c r="C36" s="100">
        <v>0</v>
      </c>
      <c r="D36" s="100">
        <v>0</v>
      </c>
      <c r="E36" s="100">
        <v>0</v>
      </c>
      <c r="F36" s="100">
        <v>0</v>
      </c>
      <c r="G36" s="100">
        <v>0</v>
      </c>
      <c r="H36" s="100">
        <f t="shared" si="9"/>
        <v>0</v>
      </c>
      <c r="I36" s="368">
        <v>0</v>
      </c>
      <c r="J36" s="372">
        <f t="shared" si="10"/>
        <v>0</v>
      </c>
      <c r="K36" s="370">
        <v>0</v>
      </c>
      <c r="L36" s="25">
        <f t="shared" si="11"/>
        <v>0</v>
      </c>
      <c r="M36" s="26">
        <f t="shared" si="1"/>
        <v>0</v>
      </c>
    </row>
    <row r="37" spans="1:14" x14ac:dyDescent="0.15">
      <c r="A37" s="131"/>
      <c r="B37" s="145" t="s">
        <v>38</v>
      </c>
      <c r="C37" s="22">
        <v>0</v>
      </c>
      <c r="D37" s="22">
        <v>144616</v>
      </c>
      <c r="E37" s="22">
        <v>1308553</v>
      </c>
      <c r="F37" s="22">
        <v>0</v>
      </c>
      <c r="G37" s="22">
        <v>0</v>
      </c>
      <c r="H37" s="22">
        <f t="shared" si="9"/>
        <v>1453169</v>
      </c>
      <c r="I37" s="368">
        <v>0</v>
      </c>
      <c r="J37" s="369">
        <f t="shared" si="10"/>
        <v>1453169</v>
      </c>
      <c r="K37" s="370">
        <v>3112000</v>
      </c>
      <c r="L37" s="25">
        <f t="shared" si="11"/>
        <v>-1658831</v>
      </c>
      <c r="M37" s="26">
        <f t="shared" si="1"/>
        <v>46.7</v>
      </c>
    </row>
    <row r="38" spans="1:14" x14ac:dyDescent="0.15">
      <c r="A38" s="131"/>
      <c r="B38" s="145" t="s">
        <v>37</v>
      </c>
      <c r="C38" s="22">
        <v>0</v>
      </c>
      <c r="D38" s="22">
        <v>50000</v>
      </c>
      <c r="E38" s="22">
        <v>239000</v>
      </c>
      <c r="F38" s="22">
        <v>0</v>
      </c>
      <c r="G38" s="22">
        <v>0</v>
      </c>
      <c r="H38" s="22">
        <f t="shared" si="9"/>
        <v>289000</v>
      </c>
      <c r="I38" s="368">
        <v>0</v>
      </c>
      <c r="J38" s="369">
        <f t="shared" si="10"/>
        <v>289000</v>
      </c>
      <c r="K38" s="370">
        <v>292000</v>
      </c>
      <c r="L38" s="25">
        <f t="shared" si="11"/>
        <v>-3000</v>
      </c>
      <c r="M38" s="26">
        <f t="shared" si="1"/>
        <v>99</v>
      </c>
    </row>
    <row r="39" spans="1:14" x14ac:dyDescent="0.15">
      <c r="A39" s="131"/>
      <c r="B39" s="146" t="s">
        <v>36</v>
      </c>
      <c r="C39" s="100">
        <v>24500</v>
      </c>
      <c r="D39" s="100">
        <v>27119</v>
      </c>
      <c r="E39" s="100">
        <v>2290</v>
      </c>
      <c r="F39" s="100">
        <v>216359</v>
      </c>
      <c r="G39" s="100">
        <v>246</v>
      </c>
      <c r="H39" s="100">
        <f t="shared" si="9"/>
        <v>270514</v>
      </c>
      <c r="I39" s="368">
        <v>0</v>
      </c>
      <c r="J39" s="372">
        <f t="shared" si="10"/>
        <v>270514</v>
      </c>
      <c r="K39" s="373">
        <v>232000</v>
      </c>
      <c r="L39" s="103">
        <f t="shared" si="11"/>
        <v>38514</v>
      </c>
      <c r="M39" s="104">
        <f t="shared" si="1"/>
        <v>116.6</v>
      </c>
    </row>
    <row r="40" spans="1:14" x14ac:dyDescent="0.15">
      <c r="A40" s="131"/>
      <c r="B40" s="146" t="s">
        <v>272</v>
      </c>
      <c r="C40" s="100">
        <v>0</v>
      </c>
      <c r="D40" s="100">
        <v>0</v>
      </c>
      <c r="E40" s="100">
        <v>88000</v>
      </c>
      <c r="F40" s="100">
        <v>0</v>
      </c>
      <c r="G40" s="100">
        <v>0</v>
      </c>
      <c r="H40" s="100">
        <f t="shared" si="9"/>
        <v>88000</v>
      </c>
      <c r="I40" s="368">
        <v>0</v>
      </c>
      <c r="J40" s="372">
        <f t="shared" si="10"/>
        <v>88000</v>
      </c>
      <c r="K40" s="373">
        <v>105000</v>
      </c>
      <c r="L40" s="103">
        <f t="shared" si="11"/>
        <v>-17000</v>
      </c>
      <c r="M40" s="104">
        <f t="shared" si="1"/>
        <v>83.8</v>
      </c>
    </row>
    <row r="41" spans="1:14" x14ac:dyDescent="0.15">
      <c r="A41" s="131"/>
      <c r="B41" s="146" t="s">
        <v>35</v>
      </c>
      <c r="C41" s="100">
        <v>41621</v>
      </c>
      <c r="D41" s="100">
        <v>33060</v>
      </c>
      <c r="E41" s="100">
        <v>8147</v>
      </c>
      <c r="F41" s="100">
        <v>15498</v>
      </c>
      <c r="G41" s="100">
        <v>874</v>
      </c>
      <c r="H41" s="100">
        <f t="shared" si="9"/>
        <v>99200</v>
      </c>
      <c r="I41" s="368">
        <v>0</v>
      </c>
      <c r="J41" s="372">
        <f t="shared" si="10"/>
        <v>99200</v>
      </c>
      <c r="K41" s="373">
        <v>99200</v>
      </c>
      <c r="L41" s="103">
        <f t="shared" si="11"/>
        <v>0</v>
      </c>
      <c r="M41" s="104">
        <f t="shared" si="1"/>
        <v>100</v>
      </c>
    </row>
    <row r="42" spans="1:14" x14ac:dyDescent="0.15">
      <c r="A42" s="131"/>
      <c r="B42" s="146" t="s">
        <v>34</v>
      </c>
      <c r="C42" s="100">
        <v>20210</v>
      </c>
      <c r="D42" s="100">
        <v>10692</v>
      </c>
      <c r="E42" s="100">
        <v>413403</v>
      </c>
      <c r="F42" s="100">
        <v>11621</v>
      </c>
      <c r="G42" s="100">
        <v>0</v>
      </c>
      <c r="H42" s="100">
        <f t="shared" si="9"/>
        <v>455926</v>
      </c>
      <c r="I42" s="368">
        <v>0</v>
      </c>
      <c r="J42" s="372">
        <f t="shared" si="10"/>
        <v>455926</v>
      </c>
      <c r="K42" s="373">
        <v>166831</v>
      </c>
      <c r="L42" s="103">
        <f t="shared" si="11"/>
        <v>289095</v>
      </c>
      <c r="M42" s="104">
        <f t="shared" si="1"/>
        <v>273.3</v>
      </c>
    </row>
    <row r="43" spans="1:14" x14ac:dyDescent="0.15">
      <c r="A43" s="131"/>
      <c r="B43" s="138" t="s">
        <v>33</v>
      </c>
      <c r="C43" s="139">
        <f t="shared" ref="C43:K43" si="12">SUM(C23:C42)</f>
        <v>1902181</v>
      </c>
      <c r="D43" s="139">
        <f t="shared" si="12"/>
        <v>2149362</v>
      </c>
      <c r="E43" s="139">
        <f t="shared" si="12"/>
        <v>10210273</v>
      </c>
      <c r="F43" s="139">
        <f t="shared" si="12"/>
        <v>1651022</v>
      </c>
      <c r="G43" s="139">
        <f t="shared" si="12"/>
        <v>120833</v>
      </c>
      <c r="H43" s="139">
        <f t="shared" si="12"/>
        <v>16033671</v>
      </c>
      <c r="I43" s="363">
        <f t="shared" si="12"/>
        <v>237950</v>
      </c>
      <c r="J43" s="364">
        <f t="shared" si="12"/>
        <v>16271621</v>
      </c>
      <c r="K43" s="365">
        <f t="shared" si="12"/>
        <v>17391330</v>
      </c>
      <c r="L43" s="142">
        <f t="shared" si="11"/>
        <v>-1119709</v>
      </c>
      <c r="M43" s="143">
        <f t="shared" si="1"/>
        <v>93.6</v>
      </c>
    </row>
    <row r="44" spans="1:14" ht="14.25" thickBot="1" x14ac:dyDescent="0.2">
      <c r="A44" s="131"/>
      <c r="B44" s="151"/>
      <c r="C44" s="34"/>
      <c r="D44" s="34"/>
      <c r="E44" s="34"/>
      <c r="F44" s="34"/>
      <c r="G44" s="34"/>
      <c r="H44" s="34"/>
      <c r="I44" s="323"/>
      <c r="J44" s="374"/>
      <c r="K44" s="375"/>
      <c r="L44" s="37"/>
      <c r="M44" s="38"/>
    </row>
    <row r="45" spans="1:14" ht="15" thickTop="1" thickBot="1" x14ac:dyDescent="0.2">
      <c r="A45" s="131"/>
      <c r="B45" s="152" t="s">
        <v>4</v>
      </c>
      <c r="C45" s="153">
        <f t="shared" ref="C45:K45" si="13">C11+C18+C21+C43</f>
        <v>63183666</v>
      </c>
      <c r="D45" s="153">
        <f t="shared" si="13"/>
        <v>47724937</v>
      </c>
      <c r="E45" s="153">
        <f t="shared" si="13"/>
        <v>23723971</v>
      </c>
      <c r="F45" s="153">
        <f t="shared" si="13"/>
        <v>27517584</v>
      </c>
      <c r="G45" s="153">
        <f t="shared" si="13"/>
        <v>1106419</v>
      </c>
      <c r="H45" s="153">
        <f t="shared" si="13"/>
        <v>163256577</v>
      </c>
      <c r="I45" s="376">
        <f t="shared" si="13"/>
        <v>3827969</v>
      </c>
      <c r="J45" s="377">
        <f t="shared" si="13"/>
        <v>167084546</v>
      </c>
      <c r="K45" s="378">
        <f t="shared" si="13"/>
        <v>165164364</v>
      </c>
      <c r="L45" s="156">
        <f>J45-K45</f>
        <v>1920182</v>
      </c>
      <c r="M45" s="157">
        <f t="shared" si="1"/>
        <v>101.2</v>
      </c>
    </row>
    <row r="46" spans="1:14" x14ac:dyDescent="0.15">
      <c r="C46" s="8"/>
      <c r="D46" s="8"/>
      <c r="E46" s="8"/>
      <c r="F46" s="8"/>
      <c r="G46" s="8"/>
      <c r="H46" s="8"/>
      <c r="I46" s="8"/>
      <c r="J46" s="8"/>
    </row>
    <row r="47" spans="1:14" x14ac:dyDescent="0.15">
      <c r="C47" s="8"/>
      <c r="D47" s="8"/>
      <c r="E47" s="8"/>
      <c r="F47" s="8"/>
      <c r="G47" s="8"/>
      <c r="H47" s="8"/>
      <c r="I47" s="8"/>
      <c r="J47" s="8"/>
    </row>
    <row r="48" spans="1:14" s="7" customFormat="1" x14ac:dyDescent="0.15">
      <c r="A48" s="4"/>
      <c r="C48" s="8"/>
      <c r="D48" s="8"/>
      <c r="E48" s="8"/>
      <c r="F48" s="8"/>
      <c r="G48" s="8"/>
      <c r="H48" s="8"/>
      <c r="I48" s="8"/>
      <c r="J48" s="8"/>
      <c r="M48" s="10"/>
      <c r="N48" s="129"/>
    </row>
    <row r="49" spans="1:14" s="7" customFormat="1" x14ac:dyDescent="0.15">
      <c r="A49" s="4"/>
      <c r="C49" s="8"/>
      <c r="D49" s="8"/>
      <c r="E49" s="8"/>
      <c r="F49" s="8"/>
      <c r="G49" s="8"/>
      <c r="H49" s="8"/>
      <c r="I49" s="8"/>
      <c r="J49" s="8"/>
      <c r="M49" s="10"/>
      <c r="N49" s="129"/>
    </row>
  </sheetData>
  <mergeCells count="8">
    <mergeCell ref="B7:B9"/>
    <mergeCell ref="C7:J7"/>
    <mergeCell ref="K7:K9"/>
    <mergeCell ref="L7:L9"/>
    <mergeCell ref="M7:M9"/>
    <mergeCell ref="C8:H8"/>
    <mergeCell ref="I8:I9"/>
    <mergeCell ref="J8:J9"/>
  </mergeCells>
  <phoneticPr fontId="1"/>
  <pageMargins left="0.47244094488188981" right="0.31496062992125984" top="0.78740157480314965" bottom="0.59055118110236227" header="0.31496062992125984" footer="0.31496062992125984"/>
  <pageSetup paperSize="9" scale="7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861DF-3AE5-46B6-8003-6B54998F9106}">
  <sheetPr>
    <pageSetUpPr fitToPage="1"/>
  </sheetPr>
  <dimension ref="A1:O55"/>
  <sheetViews>
    <sheetView showGridLines="0" zoomScale="75" zoomScaleNormal="75" workbookViewId="0">
      <selection activeCell="B6" sqref="B6"/>
    </sheetView>
  </sheetViews>
  <sheetFormatPr defaultColWidth="9" defaultRowHeight="13.5" x14ac:dyDescent="0.15"/>
  <cols>
    <col min="1" max="1" width="2.75" style="4" customWidth="1"/>
    <col min="2" max="2" width="21.125" style="7" customWidth="1"/>
    <col min="3" max="7" width="11.375" style="8" customWidth="1"/>
    <col min="8" max="8" width="12.375" style="8" customWidth="1"/>
    <col min="9" max="9" width="11.375" style="8" customWidth="1"/>
    <col min="10" max="10" width="13.25" style="8" bestFit="1" customWidth="1"/>
    <col min="11" max="11" width="11.375" style="8" customWidth="1"/>
    <col min="12" max="13" width="11.75" style="8" customWidth="1"/>
    <col min="14" max="14" width="11.5" style="8" customWidth="1"/>
    <col min="15" max="15" width="7.5" style="10" customWidth="1"/>
    <col min="16" max="17" width="9" style="7" customWidth="1"/>
    <col min="18" max="18" width="10.625" style="7" bestFit="1" customWidth="1"/>
    <col min="19" max="237" width="9" style="7" customWidth="1"/>
    <col min="238" max="238" width="5" style="7" bestFit="1" customWidth="1"/>
    <col min="239" max="239" width="2.75" style="7" customWidth="1"/>
    <col min="240" max="240" width="21.125" style="7" customWidth="1"/>
    <col min="241" max="247" width="11.375" style="7" customWidth="1"/>
    <col min="248" max="249" width="11.75" style="7" customWidth="1"/>
    <col min="250" max="250" width="11.5" style="7" customWidth="1"/>
    <col min="251" max="251" width="7.5" style="7" customWidth="1"/>
    <col min="252" max="252" width="3.625" style="7" customWidth="1"/>
    <col min="253" max="253" width="5.75" style="7" bestFit="1" customWidth="1"/>
    <col min="254" max="16384" width="9" style="7"/>
  </cols>
  <sheetData>
    <row r="1" spans="1:15" s="4" customFormat="1" x14ac:dyDescent="0.15">
      <c r="A1" s="1"/>
      <c r="B1" s="1" t="s">
        <v>273</v>
      </c>
      <c r="C1" s="2"/>
      <c r="D1" s="2"/>
      <c r="E1" s="2"/>
      <c r="F1" s="2"/>
      <c r="G1" s="2"/>
      <c r="H1" s="2"/>
      <c r="I1" s="2"/>
      <c r="J1" s="2"/>
      <c r="K1" s="2"/>
      <c r="L1" s="2"/>
      <c r="N1" s="2"/>
      <c r="O1" s="3" t="s">
        <v>104</v>
      </c>
    </row>
    <row r="2" spans="1:15" s="4" customFormat="1" x14ac:dyDescent="0.15">
      <c r="B2" s="1" t="s">
        <v>274</v>
      </c>
      <c r="C2" s="2"/>
      <c r="D2" s="2"/>
      <c r="E2" s="2"/>
      <c r="F2" s="2"/>
      <c r="G2" s="2"/>
      <c r="H2" s="2"/>
      <c r="I2" s="2"/>
      <c r="J2" s="2"/>
      <c r="K2" s="2"/>
      <c r="L2" s="2"/>
      <c r="N2" s="2"/>
    </row>
    <row r="3" spans="1:15" s="4" customFormat="1" x14ac:dyDescent="0.15">
      <c r="C3" s="2"/>
      <c r="D3" s="2"/>
      <c r="E3" s="2"/>
      <c r="F3" s="2"/>
      <c r="G3" s="2"/>
      <c r="H3" s="2"/>
      <c r="I3" s="2"/>
      <c r="J3" s="2"/>
      <c r="K3" s="2"/>
      <c r="L3" s="2"/>
      <c r="N3" s="5"/>
      <c r="O3" s="6" t="s">
        <v>259</v>
      </c>
    </row>
    <row r="4" spans="1:15" s="4" customFormat="1" x14ac:dyDescent="0.15">
      <c r="C4" s="2"/>
      <c r="D4" s="2"/>
      <c r="E4" s="2"/>
      <c r="F4" s="2"/>
      <c r="G4" s="2"/>
      <c r="H4" s="2"/>
      <c r="I4" s="2"/>
      <c r="J4" s="2"/>
      <c r="K4" s="2"/>
      <c r="L4" s="2"/>
      <c r="N4" s="2"/>
      <c r="O4" s="3" t="s">
        <v>105</v>
      </c>
    </row>
    <row r="5" spans="1:15" x14ac:dyDescent="0.15">
      <c r="L5" s="9"/>
    </row>
    <row r="6" spans="1:15" ht="14.25" thickBot="1" x14ac:dyDescent="0.2"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1:15" ht="14.25" thickBot="1" x14ac:dyDescent="0.2">
      <c r="B7" s="382" t="s">
        <v>62</v>
      </c>
      <c r="C7" s="386"/>
      <c r="D7" s="386"/>
      <c r="E7" s="386"/>
      <c r="F7" s="386"/>
      <c r="G7" s="386"/>
      <c r="H7" s="386"/>
      <c r="I7" s="386"/>
      <c r="J7" s="386"/>
      <c r="K7" s="386"/>
      <c r="L7" s="387"/>
      <c r="M7" s="388" t="s">
        <v>64</v>
      </c>
      <c r="N7" s="391" t="s">
        <v>65</v>
      </c>
      <c r="O7" s="394" t="s">
        <v>66</v>
      </c>
    </row>
    <row r="8" spans="1:15" ht="21" customHeight="1" x14ac:dyDescent="0.15">
      <c r="B8" s="383"/>
      <c r="C8" s="447" t="s">
        <v>260</v>
      </c>
      <c r="D8" s="448"/>
      <c r="E8" s="448"/>
      <c r="F8" s="448"/>
      <c r="G8" s="400"/>
      <c r="H8" s="400"/>
      <c r="I8" s="449" t="s">
        <v>261</v>
      </c>
      <c r="J8" s="451" t="s">
        <v>69</v>
      </c>
      <c r="K8" s="453" t="s">
        <v>262</v>
      </c>
      <c r="L8" s="404" t="s">
        <v>69</v>
      </c>
      <c r="M8" s="389"/>
      <c r="N8" s="392"/>
      <c r="O8" s="395"/>
    </row>
    <row r="9" spans="1:15" s="14" customFormat="1" ht="21" customHeight="1" thickBot="1" x14ac:dyDescent="0.2">
      <c r="A9" s="4"/>
      <c r="B9" s="384"/>
      <c r="C9" s="12" t="s">
        <v>263</v>
      </c>
      <c r="D9" s="12" t="s">
        <v>264</v>
      </c>
      <c r="E9" s="12" t="s">
        <v>265</v>
      </c>
      <c r="F9" s="12" t="s">
        <v>266</v>
      </c>
      <c r="G9" s="379" t="s">
        <v>267</v>
      </c>
      <c r="H9" s="320" t="s">
        <v>268</v>
      </c>
      <c r="I9" s="450"/>
      <c r="J9" s="452"/>
      <c r="K9" s="450"/>
      <c r="L9" s="405"/>
      <c r="M9" s="390"/>
      <c r="N9" s="393"/>
      <c r="O9" s="396"/>
    </row>
    <row r="10" spans="1:15" x14ac:dyDescent="0.15">
      <c r="B10" s="15" t="s">
        <v>1</v>
      </c>
      <c r="C10" s="18">
        <v>304893591</v>
      </c>
      <c r="D10" s="18">
        <v>232264727</v>
      </c>
      <c r="E10" s="18">
        <v>100222490</v>
      </c>
      <c r="F10" s="18">
        <v>105310188</v>
      </c>
      <c r="G10" s="18">
        <v>0</v>
      </c>
      <c r="H10" s="18">
        <f>SUBTOTAL(9,C10:G10)</f>
        <v>742690996</v>
      </c>
      <c r="I10" s="321">
        <v>0</v>
      </c>
      <c r="J10" s="322">
        <f>SUBTOTAL(9,B10:I10)</f>
        <v>742690996</v>
      </c>
      <c r="K10" s="16">
        <v>13003743</v>
      </c>
      <c r="L10" s="17">
        <f>SUBTOTAL(9,C10:K10)</f>
        <v>755694739</v>
      </c>
      <c r="M10" s="18">
        <v>764420130</v>
      </c>
      <c r="N10" s="19">
        <f>L10-M10</f>
        <v>-8725391</v>
      </c>
      <c r="O10" s="20">
        <f>IF(M10=0,0,ROUND(L10/M10%,1))</f>
        <v>98.9</v>
      </c>
    </row>
    <row r="11" spans="1:15" x14ac:dyDescent="0.15">
      <c r="B11" s="33" t="s">
        <v>269</v>
      </c>
      <c r="C11" s="34">
        <v>0</v>
      </c>
      <c r="D11" s="34">
        <v>0</v>
      </c>
      <c r="E11" s="34">
        <v>0</v>
      </c>
      <c r="F11" s="34">
        <v>0</v>
      </c>
      <c r="G11" s="34">
        <v>0</v>
      </c>
      <c r="H11" s="34">
        <f>SUBTOTAL(9,C11:G11)</f>
        <v>0</v>
      </c>
      <c r="I11" s="323">
        <v>0</v>
      </c>
      <c r="J11" s="324">
        <v>280000</v>
      </c>
      <c r="K11" s="35">
        <v>0</v>
      </c>
      <c r="L11" s="36">
        <f>SUBTOTAL(9,C11:K11)</f>
        <v>280000</v>
      </c>
      <c r="M11" s="34">
        <v>280000</v>
      </c>
      <c r="N11" s="37">
        <f>L11-M11</f>
        <v>0</v>
      </c>
      <c r="O11" s="38">
        <f>IF(M11=0,0,ROUND(L11/M11%,1))</f>
        <v>100</v>
      </c>
    </row>
    <row r="12" spans="1:15" x14ac:dyDescent="0.15">
      <c r="B12" s="27" t="s">
        <v>2</v>
      </c>
      <c r="C12" s="28">
        <f>SUM(C10:C11)</f>
        <v>304893591</v>
      </c>
      <c r="D12" s="28">
        <f t="shared" ref="D12:K12" si="0">SUM(D10:D11)</f>
        <v>232264727</v>
      </c>
      <c r="E12" s="28">
        <f t="shared" si="0"/>
        <v>100222490</v>
      </c>
      <c r="F12" s="28">
        <f t="shared" si="0"/>
        <v>105310188</v>
      </c>
      <c r="G12" s="28"/>
      <c r="H12" s="28">
        <f>SUM(H10:H11)</f>
        <v>742690996</v>
      </c>
      <c r="I12" s="325">
        <f t="shared" si="0"/>
        <v>0</v>
      </c>
      <c r="J12" s="326">
        <f t="shared" si="0"/>
        <v>742970996</v>
      </c>
      <c r="K12" s="29">
        <f t="shared" si="0"/>
        <v>13003743</v>
      </c>
      <c r="L12" s="30">
        <f>SUM(L10:L11)</f>
        <v>755974739</v>
      </c>
      <c r="M12" s="28">
        <f t="shared" ref="M12:N12" si="1">SUM(M10:M11)</f>
        <v>764700130</v>
      </c>
      <c r="N12" s="31">
        <f t="shared" si="1"/>
        <v>-8725391</v>
      </c>
      <c r="O12" s="32">
        <f>IF(M12=0,0,ROUND(L12/M12%,1))</f>
        <v>98.9</v>
      </c>
    </row>
    <row r="13" spans="1:15" x14ac:dyDescent="0.15">
      <c r="B13" s="33"/>
      <c r="C13" s="34"/>
      <c r="D13" s="34"/>
      <c r="E13" s="34"/>
      <c r="F13" s="34"/>
      <c r="G13" s="34"/>
      <c r="H13" s="34"/>
      <c r="I13" s="323"/>
      <c r="J13" s="324"/>
      <c r="K13" s="35"/>
      <c r="L13" s="36"/>
      <c r="M13" s="34"/>
      <c r="N13" s="37"/>
      <c r="O13" s="38"/>
    </row>
    <row r="14" spans="1:15" x14ac:dyDescent="0.15">
      <c r="B14" s="39" t="s">
        <v>77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f t="shared" ref="H14:H21" si="2">SUBTOTAL(9,C14:G14)</f>
        <v>0</v>
      </c>
      <c r="I14" s="327">
        <v>0</v>
      </c>
      <c r="J14" s="328">
        <f t="shared" ref="J14:J21" si="3">SUBTOTAL(9,B14:I14)</f>
        <v>0</v>
      </c>
      <c r="K14" s="41">
        <v>66352</v>
      </c>
      <c r="L14" s="42">
        <f t="shared" ref="L14:L21" si="4">SUBTOTAL(9,C14:K14)</f>
        <v>66352</v>
      </c>
      <c r="M14" s="40">
        <v>66352</v>
      </c>
      <c r="N14" s="43">
        <f t="shared" ref="N14:N25" si="5">L14-M14</f>
        <v>0</v>
      </c>
      <c r="O14" s="44">
        <f t="shared" ref="O14:O25" si="6">IF(M14=0,0,ROUND(L14/M14%,1))</f>
        <v>100</v>
      </c>
    </row>
    <row r="15" spans="1:15" x14ac:dyDescent="0.15">
      <c r="B15" s="39" t="s">
        <v>78</v>
      </c>
      <c r="C15" s="40">
        <v>1442887</v>
      </c>
      <c r="D15" s="40">
        <v>1753822</v>
      </c>
      <c r="E15" s="40">
        <v>14400983</v>
      </c>
      <c r="F15" s="40">
        <v>2033273</v>
      </c>
      <c r="G15" s="40">
        <v>0</v>
      </c>
      <c r="H15" s="40">
        <f t="shared" si="2"/>
        <v>19630965</v>
      </c>
      <c r="I15" s="327">
        <v>691100</v>
      </c>
      <c r="J15" s="328">
        <f t="shared" si="3"/>
        <v>20322065</v>
      </c>
      <c r="K15" s="41">
        <v>0</v>
      </c>
      <c r="L15" s="42">
        <f t="shared" si="4"/>
        <v>20322065</v>
      </c>
      <c r="M15" s="40">
        <v>19630265</v>
      </c>
      <c r="N15" s="43">
        <f t="shared" si="5"/>
        <v>691800</v>
      </c>
      <c r="O15" s="44">
        <f t="shared" si="6"/>
        <v>103.5</v>
      </c>
    </row>
    <row r="16" spans="1:15" x14ac:dyDescent="0.15">
      <c r="B16" s="45" t="s">
        <v>3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f t="shared" si="2"/>
        <v>0</v>
      </c>
      <c r="I16" s="327">
        <v>0</v>
      </c>
      <c r="J16" s="328">
        <f t="shared" si="3"/>
        <v>0</v>
      </c>
      <c r="K16" s="41">
        <v>10708653</v>
      </c>
      <c r="L16" s="42">
        <f t="shared" si="4"/>
        <v>10708653</v>
      </c>
      <c r="M16" s="40">
        <v>15975036</v>
      </c>
      <c r="N16" s="43">
        <f t="shared" si="5"/>
        <v>-5266383</v>
      </c>
      <c r="O16" s="44">
        <f t="shared" si="6"/>
        <v>67</v>
      </c>
    </row>
    <row r="17" spans="2:15" x14ac:dyDescent="0.15">
      <c r="B17" s="39" t="s">
        <v>79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f t="shared" si="2"/>
        <v>0</v>
      </c>
      <c r="I17" s="327">
        <v>0</v>
      </c>
      <c r="J17" s="328">
        <f t="shared" si="3"/>
        <v>0</v>
      </c>
      <c r="K17" s="41">
        <v>0</v>
      </c>
      <c r="L17" s="42">
        <f t="shared" si="4"/>
        <v>0</v>
      </c>
      <c r="M17" s="40">
        <v>0</v>
      </c>
      <c r="N17" s="43">
        <f t="shared" si="5"/>
        <v>0</v>
      </c>
      <c r="O17" s="44">
        <f t="shared" si="6"/>
        <v>0</v>
      </c>
    </row>
    <row r="18" spans="2:15" x14ac:dyDescent="0.15">
      <c r="B18" s="46" t="s">
        <v>80</v>
      </c>
      <c r="C18" s="47">
        <v>0</v>
      </c>
      <c r="D18" s="47">
        <v>1188556</v>
      </c>
      <c r="E18" s="47">
        <v>0</v>
      </c>
      <c r="F18" s="47">
        <v>2056786</v>
      </c>
      <c r="G18" s="47">
        <v>0</v>
      </c>
      <c r="H18" s="47">
        <f t="shared" si="2"/>
        <v>3245342</v>
      </c>
      <c r="I18" s="329">
        <v>0</v>
      </c>
      <c r="J18" s="330">
        <f t="shared" si="3"/>
        <v>3245342</v>
      </c>
      <c r="K18" s="48">
        <v>0</v>
      </c>
      <c r="L18" s="49">
        <f t="shared" si="4"/>
        <v>3245342</v>
      </c>
      <c r="M18" s="47">
        <v>1709356</v>
      </c>
      <c r="N18" s="50">
        <f t="shared" si="5"/>
        <v>1535986</v>
      </c>
      <c r="O18" s="51">
        <f t="shared" si="6"/>
        <v>189.9</v>
      </c>
    </row>
    <row r="19" spans="2:15" x14ac:dyDescent="0.15">
      <c r="B19" s="52" t="s">
        <v>81</v>
      </c>
      <c r="C19" s="53">
        <v>193966065</v>
      </c>
      <c r="D19" s="53">
        <v>151791641</v>
      </c>
      <c r="E19" s="53">
        <v>38374822</v>
      </c>
      <c r="F19" s="53">
        <v>68679130</v>
      </c>
      <c r="G19" s="53">
        <v>3946406</v>
      </c>
      <c r="H19" s="53">
        <f t="shared" si="2"/>
        <v>456758064</v>
      </c>
      <c r="I19" s="331">
        <v>13511218</v>
      </c>
      <c r="J19" s="332">
        <f t="shared" si="3"/>
        <v>470269282</v>
      </c>
      <c r="K19" s="54">
        <v>0</v>
      </c>
      <c r="L19" s="55">
        <f t="shared" si="4"/>
        <v>470269282</v>
      </c>
      <c r="M19" s="53">
        <v>469434244</v>
      </c>
      <c r="N19" s="56">
        <f t="shared" si="5"/>
        <v>835038</v>
      </c>
      <c r="O19" s="57">
        <f t="shared" si="6"/>
        <v>100.2</v>
      </c>
    </row>
    <row r="20" spans="2:15" x14ac:dyDescent="0.15">
      <c r="B20" s="52" t="s">
        <v>82</v>
      </c>
      <c r="C20" s="53">
        <v>54382049</v>
      </c>
      <c r="D20" s="53">
        <v>33570832</v>
      </c>
      <c r="E20" s="53">
        <v>16443121</v>
      </c>
      <c r="F20" s="53">
        <v>26616025</v>
      </c>
      <c r="G20" s="53">
        <v>0</v>
      </c>
      <c r="H20" s="53">
        <f t="shared" si="2"/>
        <v>131012027</v>
      </c>
      <c r="I20" s="331">
        <v>0</v>
      </c>
      <c r="J20" s="332">
        <f t="shared" si="3"/>
        <v>131012027</v>
      </c>
      <c r="K20" s="54">
        <v>0</v>
      </c>
      <c r="L20" s="55">
        <f t="shared" si="4"/>
        <v>131012027</v>
      </c>
      <c r="M20" s="53">
        <v>137485027</v>
      </c>
      <c r="N20" s="56">
        <f t="shared" si="5"/>
        <v>-6473000</v>
      </c>
      <c r="O20" s="57">
        <f t="shared" si="6"/>
        <v>95.3</v>
      </c>
    </row>
    <row r="21" spans="2:15" x14ac:dyDescent="0.15">
      <c r="B21" s="58" t="s">
        <v>83</v>
      </c>
      <c r="C21" s="59">
        <v>6829287</v>
      </c>
      <c r="D21" s="59">
        <v>9623517</v>
      </c>
      <c r="E21" s="59">
        <v>36051880</v>
      </c>
      <c r="F21" s="59">
        <v>6487575</v>
      </c>
      <c r="G21" s="59">
        <v>194157</v>
      </c>
      <c r="H21" s="59">
        <f t="shared" si="2"/>
        <v>59186416</v>
      </c>
      <c r="I21" s="333">
        <v>941918</v>
      </c>
      <c r="J21" s="334">
        <f t="shared" si="3"/>
        <v>60128334</v>
      </c>
      <c r="K21" s="60">
        <v>0</v>
      </c>
      <c r="L21" s="61">
        <f t="shared" si="4"/>
        <v>60128334</v>
      </c>
      <c r="M21" s="59">
        <v>70681156</v>
      </c>
      <c r="N21" s="62">
        <f t="shared" si="5"/>
        <v>-10552822</v>
      </c>
      <c r="O21" s="63">
        <f t="shared" si="6"/>
        <v>85.1</v>
      </c>
    </row>
    <row r="22" spans="2:15" x14ac:dyDescent="0.15">
      <c r="B22" s="64" t="s">
        <v>4</v>
      </c>
      <c r="C22" s="65">
        <f t="shared" ref="C22:M22" si="7">SUM(C18:C21)</f>
        <v>255177401</v>
      </c>
      <c r="D22" s="65">
        <f t="shared" si="7"/>
        <v>196174546</v>
      </c>
      <c r="E22" s="65">
        <f>SUM(E18:E21)</f>
        <v>90869823</v>
      </c>
      <c r="F22" s="65">
        <f>SUM(F18:F21)</f>
        <v>103839516</v>
      </c>
      <c r="G22" s="65">
        <f>SUM(G14:G21)</f>
        <v>4140563</v>
      </c>
      <c r="H22" s="65">
        <f>SUM(H14:H21)</f>
        <v>669832814</v>
      </c>
      <c r="I22" s="335">
        <f t="shared" si="7"/>
        <v>14453136</v>
      </c>
      <c r="J22" s="336">
        <f t="shared" si="7"/>
        <v>664654985</v>
      </c>
      <c r="K22" s="66">
        <f t="shared" si="7"/>
        <v>0</v>
      </c>
      <c r="L22" s="67">
        <f t="shared" si="7"/>
        <v>664654985</v>
      </c>
      <c r="M22" s="65">
        <f t="shared" si="7"/>
        <v>679309783</v>
      </c>
      <c r="N22" s="68">
        <f t="shared" si="5"/>
        <v>-14654798</v>
      </c>
      <c r="O22" s="69">
        <f t="shared" si="6"/>
        <v>97.8</v>
      </c>
    </row>
    <row r="23" spans="2:15" x14ac:dyDescent="0.15">
      <c r="B23" s="70" t="s">
        <v>84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f t="shared" ref="H23" si="8">SUBTOTAL(9,C23:G23)</f>
        <v>0</v>
      </c>
      <c r="I23" s="337">
        <v>0</v>
      </c>
      <c r="J23" s="338">
        <f>SUBTOTAL(9,B23:I23)</f>
        <v>0</v>
      </c>
      <c r="K23" s="72">
        <v>0</v>
      </c>
      <c r="L23" s="73">
        <f>SUBTOTAL(9,C23:K23)</f>
        <v>0</v>
      </c>
      <c r="M23" s="71">
        <v>0</v>
      </c>
      <c r="N23" s="74">
        <f t="shared" si="5"/>
        <v>0</v>
      </c>
      <c r="O23" s="75">
        <f t="shared" si="6"/>
        <v>0</v>
      </c>
    </row>
    <row r="24" spans="2:15" x14ac:dyDescent="0.15">
      <c r="B24" s="76" t="s">
        <v>85</v>
      </c>
      <c r="C24" s="77">
        <v>3080130</v>
      </c>
      <c r="D24" s="77">
        <v>3928561</v>
      </c>
      <c r="E24" s="77">
        <v>23081649</v>
      </c>
      <c r="F24" s="77">
        <v>11309012</v>
      </c>
      <c r="G24" s="77">
        <v>0</v>
      </c>
      <c r="H24" s="77">
        <f>SUBTOTAL(9,C24:G24)</f>
        <v>41399352</v>
      </c>
      <c r="I24" s="339">
        <v>0</v>
      </c>
      <c r="J24" s="340">
        <f>SUBTOTAL(9,B24:I24)</f>
        <v>41399352</v>
      </c>
      <c r="K24" s="78">
        <v>0</v>
      </c>
      <c r="L24" s="79">
        <f>SUBTOTAL(9,C24:K24)</f>
        <v>41399352</v>
      </c>
      <c r="M24" s="77">
        <v>32247067</v>
      </c>
      <c r="N24" s="80">
        <f t="shared" si="5"/>
        <v>9152285</v>
      </c>
      <c r="O24" s="81">
        <f t="shared" si="6"/>
        <v>128.4</v>
      </c>
    </row>
    <row r="25" spans="2:15" x14ac:dyDescent="0.15">
      <c r="B25" s="82" t="s">
        <v>86</v>
      </c>
      <c r="C25" s="83">
        <f>SUM(C14:C17)+C22-SUM(C23:C24)</f>
        <v>253540158</v>
      </c>
      <c r="D25" s="83">
        <f t="shared" ref="D25:M25" si="9">SUM(D14:D17)+D22-SUM(D23:D24)</f>
        <v>193999807</v>
      </c>
      <c r="E25" s="83">
        <f>SUM(E14:E17)+E22-SUM(E23:E24)</f>
        <v>82189157</v>
      </c>
      <c r="F25" s="83">
        <f>SUM(F14:F17)+F22-SUM(F23:F24)</f>
        <v>94563777</v>
      </c>
      <c r="G25" s="83">
        <f t="shared" ref="G25" si="10">SUM(G14:G17)+G22-SUM(G23:G24)</f>
        <v>4140563</v>
      </c>
      <c r="H25" s="83">
        <f t="shared" si="9"/>
        <v>648064427</v>
      </c>
      <c r="I25" s="341">
        <f t="shared" si="9"/>
        <v>15144236</v>
      </c>
      <c r="J25" s="342">
        <f t="shared" si="9"/>
        <v>643577698</v>
      </c>
      <c r="K25" s="84">
        <f t="shared" si="9"/>
        <v>10775005</v>
      </c>
      <c r="L25" s="85">
        <f t="shared" si="9"/>
        <v>654352703</v>
      </c>
      <c r="M25" s="83">
        <f t="shared" si="9"/>
        <v>682734369</v>
      </c>
      <c r="N25" s="86">
        <f t="shared" si="5"/>
        <v>-28381666</v>
      </c>
      <c r="O25" s="87">
        <f t="shared" si="6"/>
        <v>95.8</v>
      </c>
    </row>
    <row r="26" spans="2:15" ht="14.25" thickBot="1" x14ac:dyDescent="0.2">
      <c r="B26" s="33"/>
      <c r="C26" s="88"/>
      <c r="D26" s="88"/>
      <c r="E26" s="88"/>
      <c r="F26" s="88"/>
      <c r="G26" s="88"/>
      <c r="H26" s="88"/>
      <c r="I26" s="323"/>
      <c r="J26" s="343"/>
      <c r="K26" s="35"/>
      <c r="L26" s="36"/>
      <c r="M26" s="34"/>
      <c r="N26" s="37"/>
      <c r="O26" s="38"/>
    </row>
    <row r="27" spans="2:15" ht="15" thickTop="1" thickBot="1" x14ac:dyDescent="0.2">
      <c r="B27" s="89" t="s">
        <v>5</v>
      </c>
      <c r="C27" s="90">
        <f t="shared" ref="C27:K27" si="11">C12-C25</f>
        <v>51353433</v>
      </c>
      <c r="D27" s="90">
        <f t="shared" si="11"/>
        <v>38264920</v>
      </c>
      <c r="E27" s="90">
        <f t="shared" si="11"/>
        <v>18033333</v>
      </c>
      <c r="F27" s="90">
        <f>F12-F25</f>
        <v>10746411</v>
      </c>
      <c r="G27" s="90">
        <f t="shared" ref="G27" si="12">G12-G25</f>
        <v>-4140563</v>
      </c>
      <c r="H27" s="90">
        <f>H12-H25</f>
        <v>94626569</v>
      </c>
      <c r="I27" s="344">
        <f t="shared" si="11"/>
        <v>-15144236</v>
      </c>
      <c r="J27" s="345">
        <f>J12-J25</f>
        <v>99393298</v>
      </c>
      <c r="K27" s="91">
        <f t="shared" si="11"/>
        <v>2228738</v>
      </c>
      <c r="L27" s="92">
        <f>L12-L25</f>
        <v>101622036</v>
      </c>
      <c r="M27" s="90">
        <f t="shared" ref="M27" si="13">M12-M25</f>
        <v>81965761</v>
      </c>
      <c r="N27" s="93">
        <f>L27-M27</f>
        <v>19656275</v>
      </c>
      <c r="O27" s="94">
        <f>IF(M27=0,0,ROUND(L27/M27%,1))</f>
        <v>124</v>
      </c>
    </row>
    <row r="28" spans="2:15" ht="14.25" thickTop="1" x14ac:dyDescent="0.15">
      <c r="B28" s="109"/>
      <c r="C28" s="110"/>
      <c r="D28" s="110"/>
      <c r="E28" s="110"/>
      <c r="F28" s="110"/>
      <c r="G28" s="110"/>
      <c r="H28" s="110"/>
      <c r="I28" s="346"/>
      <c r="J28" s="347"/>
      <c r="K28" s="348"/>
      <c r="L28" s="110"/>
      <c r="M28" s="110"/>
      <c r="N28" s="110"/>
      <c r="O28" s="349"/>
    </row>
    <row r="29" spans="2:15" ht="14.25" thickBot="1" x14ac:dyDescent="0.2">
      <c r="B29" s="115"/>
      <c r="C29" s="116"/>
      <c r="D29" s="116"/>
      <c r="E29" s="116"/>
      <c r="F29" s="116"/>
      <c r="G29" s="116"/>
      <c r="H29" s="116"/>
      <c r="I29" s="350"/>
      <c r="J29" s="351"/>
      <c r="K29" s="352"/>
      <c r="L29" s="116"/>
      <c r="M29" s="116"/>
      <c r="N29" s="116"/>
      <c r="O29" s="353"/>
    </row>
    <row r="30" spans="2:15" ht="14.25" thickBot="1" x14ac:dyDescent="0.2">
      <c r="B30" s="121" t="s">
        <v>96</v>
      </c>
      <c r="C30" s="354">
        <v>4110076</v>
      </c>
      <c r="D30" s="127">
        <v>363241</v>
      </c>
      <c r="E30" s="127">
        <v>0</v>
      </c>
      <c r="F30" s="127">
        <v>3214592</v>
      </c>
      <c r="G30" s="127">
        <v>0</v>
      </c>
      <c r="H30" s="127">
        <f>SUM(C30:G30)</f>
        <v>7687909</v>
      </c>
      <c r="I30" s="355">
        <v>0</v>
      </c>
      <c r="J30" s="356">
        <f>H30+I30</f>
        <v>7687909</v>
      </c>
      <c r="K30" s="357">
        <v>0</v>
      </c>
      <c r="L30" s="126">
        <f>J30</f>
        <v>7687909</v>
      </c>
      <c r="M30" s="126"/>
      <c r="N30" s="126"/>
      <c r="O30" s="358"/>
    </row>
    <row r="32" spans="2:15" s="359" customFormat="1" x14ac:dyDescent="0.15"/>
    <row r="33" spans="3:15" s="359" customFormat="1" x14ac:dyDescent="0.15">
      <c r="C33" s="380"/>
      <c r="D33" s="380"/>
      <c r="E33" s="380"/>
      <c r="F33" s="380"/>
    </row>
    <row r="34" spans="3:15" s="380" customFormat="1" x14ac:dyDescent="0.15"/>
    <row r="35" spans="3:15" x14ac:dyDescent="0.15">
      <c r="J35" s="10"/>
      <c r="K35" s="7"/>
      <c r="L35" s="7"/>
      <c r="M35" s="7"/>
      <c r="N35" s="7"/>
      <c r="O35" s="7"/>
    </row>
    <row r="36" spans="3:15" x14ac:dyDescent="0.15">
      <c r="J36" s="10"/>
      <c r="K36" s="7"/>
      <c r="L36" s="7"/>
      <c r="M36" s="7"/>
      <c r="N36" s="7"/>
      <c r="O36" s="7"/>
    </row>
    <row r="37" spans="3:15" x14ac:dyDescent="0.15">
      <c r="J37" s="10"/>
      <c r="K37" s="380"/>
      <c r="L37" s="380"/>
      <c r="M37" s="380"/>
      <c r="N37" s="7"/>
      <c r="O37" s="7"/>
    </row>
    <row r="38" spans="3:15" x14ac:dyDescent="0.15">
      <c r="J38" s="10"/>
      <c r="K38" s="380"/>
      <c r="L38" s="380"/>
      <c r="M38" s="380"/>
      <c r="N38" s="7"/>
      <c r="O38" s="7"/>
    </row>
    <row r="39" spans="3:15" x14ac:dyDescent="0.15">
      <c r="J39" s="10"/>
      <c r="K39" s="380"/>
      <c r="L39" s="380"/>
      <c r="M39" s="380"/>
      <c r="N39" s="7"/>
      <c r="O39" s="7"/>
    </row>
    <row r="40" spans="3:15" x14ac:dyDescent="0.15">
      <c r="J40" s="10"/>
      <c r="K40" s="380"/>
      <c r="L40" s="380"/>
      <c r="M40" s="380"/>
      <c r="N40" s="7"/>
      <c r="O40" s="7"/>
    </row>
    <row r="41" spans="3:15" x14ac:dyDescent="0.15">
      <c r="J41" s="10"/>
      <c r="K41" s="7"/>
      <c r="L41" s="7"/>
      <c r="M41" s="7"/>
      <c r="N41" s="7"/>
      <c r="O41" s="7"/>
    </row>
    <row r="42" spans="3:15" x14ac:dyDescent="0.15">
      <c r="J42" s="10"/>
      <c r="K42" s="7"/>
      <c r="L42" s="7"/>
      <c r="M42" s="7"/>
      <c r="N42" s="7"/>
      <c r="O42" s="7"/>
    </row>
    <row r="43" spans="3:15" x14ac:dyDescent="0.15">
      <c r="J43" s="10"/>
      <c r="K43" s="7"/>
      <c r="L43" s="7"/>
      <c r="M43" s="7"/>
      <c r="N43" s="7"/>
      <c r="O43" s="7"/>
    </row>
    <row r="44" spans="3:15" x14ac:dyDescent="0.15">
      <c r="J44" s="10"/>
      <c r="K44" s="7"/>
      <c r="L44" s="7"/>
      <c r="M44" s="7"/>
      <c r="N44" s="7"/>
      <c r="O44" s="7"/>
    </row>
    <row r="45" spans="3:15" x14ac:dyDescent="0.15">
      <c r="J45" s="10"/>
      <c r="K45" s="7"/>
      <c r="L45" s="7"/>
      <c r="M45" s="7"/>
      <c r="N45" s="7"/>
      <c r="O45" s="7"/>
    </row>
    <row r="46" spans="3:15" x14ac:dyDescent="0.15">
      <c r="J46" s="10"/>
      <c r="K46" s="7"/>
      <c r="L46" s="7"/>
      <c r="M46" s="7"/>
      <c r="N46" s="7"/>
      <c r="O46" s="7"/>
    </row>
    <row r="47" spans="3:15" x14ac:dyDescent="0.15">
      <c r="J47" s="10"/>
      <c r="K47" s="7"/>
      <c r="L47" s="7"/>
      <c r="M47" s="7"/>
      <c r="N47" s="7"/>
      <c r="O47" s="7"/>
    </row>
    <row r="48" spans="3:15" x14ac:dyDescent="0.15">
      <c r="J48" s="10"/>
      <c r="K48" s="7"/>
      <c r="L48" s="7"/>
      <c r="M48" s="7"/>
      <c r="N48" s="7"/>
      <c r="O48" s="7"/>
    </row>
    <row r="49" spans="10:15" x14ac:dyDescent="0.15">
      <c r="J49" s="10"/>
      <c r="K49" s="7"/>
      <c r="L49" s="7"/>
      <c r="M49" s="7"/>
      <c r="N49" s="7"/>
      <c r="O49" s="7"/>
    </row>
    <row r="50" spans="10:15" x14ac:dyDescent="0.15">
      <c r="J50" s="10"/>
      <c r="K50" s="7"/>
      <c r="L50" s="7"/>
      <c r="M50" s="7"/>
      <c r="N50" s="7"/>
      <c r="O50" s="7"/>
    </row>
    <row r="51" spans="10:15" x14ac:dyDescent="0.15">
      <c r="J51" s="10"/>
      <c r="K51" s="7"/>
      <c r="L51" s="7"/>
      <c r="M51" s="7"/>
      <c r="N51" s="7"/>
      <c r="O51" s="7"/>
    </row>
    <row r="52" spans="10:15" x14ac:dyDescent="0.15">
      <c r="J52" s="10"/>
      <c r="K52" s="7"/>
      <c r="L52" s="7"/>
      <c r="M52" s="7"/>
      <c r="N52" s="7"/>
      <c r="O52" s="7"/>
    </row>
    <row r="53" spans="10:15" x14ac:dyDescent="0.15">
      <c r="J53" s="10"/>
      <c r="K53" s="7"/>
      <c r="L53" s="7"/>
      <c r="M53" s="7"/>
      <c r="N53" s="7"/>
      <c r="O53" s="7"/>
    </row>
    <row r="54" spans="10:15" x14ac:dyDescent="0.15">
      <c r="J54" s="10"/>
      <c r="K54" s="7"/>
      <c r="L54" s="7"/>
      <c r="M54" s="7"/>
      <c r="N54" s="7"/>
      <c r="O54" s="7"/>
    </row>
    <row r="55" spans="10:15" x14ac:dyDescent="0.15">
      <c r="J55" s="10"/>
      <c r="K55" s="7"/>
      <c r="L55" s="7"/>
      <c r="M55" s="7"/>
      <c r="N55" s="7"/>
      <c r="O55" s="7"/>
    </row>
  </sheetData>
  <mergeCells count="10">
    <mergeCell ref="B7:B9"/>
    <mergeCell ref="C7:L7"/>
    <mergeCell ref="M7:M9"/>
    <mergeCell ref="N7:N9"/>
    <mergeCell ref="O7:O9"/>
    <mergeCell ref="C8:H8"/>
    <mergeCell ref="I8:I9"/>
    <mergeCell ref="J8:J9"/>
    <mergeCell ref="K8:K9"/>
    <mergeCell ref="L8:L9"/>
  </mergeCells>
  <phoneticPr fontId="1"/>
  <pageMargins left="0.47244094488188981" right="0.31496062992125984" top="0.78740157480314965" bottom="0.59055118110236227" header="0.31496062992125984" footer="0.31496062992125984"/>
  <pageSetup paperSize="9" scale="61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5FE1D08D47007428E56BCC682BC7021" ma:contentTypeVersion="7" ma:contentTypeDescription="新しいドキュメントを作成します。" ma:contentTypeScope="" ma:versionID="13cd066bab36f75648f4068471d2e453">
  <xsd:schema xmlns:xsd="http://www.w3.org/2001/XMLSchema" xmlns:xs="http://www.w3.org/2001/XMLSchema" xmlns:p="http://schemas.microsoft.com/office/2006/metadata/properties" xmlns:ns2="7e118bdd-8da6-4ca2-a01e-e05f6e21cc1a" targetNamespace="http://schemas.microsoft.com/office/2006/metadata/properties" ma:root="true" ma:fieldsID="a0db5709736bf1dbf2d72ea10994cf1d" ns2:_="">
    <xsd:import namespace="7e118bdd-8da6-4ca2-a01e-e05f6e21cc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118bdd-8da6-4ca2-a01e-e05f6e21cc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4A744A0-3D66-4845-AF5E-8589E81CEF00}"/>
</file>

<file path=customXml/itemProps2.xml><?xml version="1.0" encoding="utf-8"?>
<ds:datastoreItem xmlns:ds="http://schemas.openxmlformats.org/officeDocument/2006/customXml" ds:itemID="{51367830-0C2C-4F50-9892-0B9B843B0F90}"/>
</file>

<file path=customXml/itemProps3.xml><?xml version="1.0" encoding="utf-8"?>
<ds:datastoreItem xmlns:ds="http://schemas.openxmlformats.org/officeDocument/2006/customXml" ds:itemID="{3390E500-284E-4FDA-A270-CC21C96613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損益_発生</vt:lpstr>
      <vt:lpstr>製造_発生</vt:lpstr>
      <vt:lpstr>損益_累計</vt:lpstr>
      <vt:lpstr>製造_累計</vt:lpstr>
      <vt:lpstr>稼動準備</vt:lpstr>
      <vt:lpstr>実績推移</vt:lpstr>
      <vt:lpstr>事業部別損益_発生</vt:lpstr>
      <vt:lpstr>事業部別製造_発生</vt:lpstr>
      <vt:lpstr>事業部別損益_累計</vt:lpstr>
      <vt:lpstr>事業部別製造_累計</vt:lpstr>
      <vt:lpstr>稼動ﾍﾞｰｽ実績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齊藤 久子</dc:creator>
  <cp:lastModifiedBy>竹田 欣也</cp:lastModifiedBy>
  <cp:lastPrinted>2022-02-10T01:38:34Z</cp:lastPrinted>
  <dcterms:created xsi:type="dcterms:W3CDTF">2022-02-09T07:07:14Z</dcterms:created>
  <dcterms:modified xsi:type="dcterms:W3CDTF">2022-02-10T01:56:05Z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0x01010065FE1D08D47007428E56BCC682BC7021</vt:lpwstr>
  </property>
</Properties>
</file>