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nitasps23/Documents/coding_temple/projects/"/>
    </mc:Choice>
  </mc:AlternateContent>
  <xr:revisionPtr revIDLastSave="0" documentId="13_ncr:1_{4477EADE-C527-E441-97B3-1C2F3C35049C}" xr6:coauthVersionLast="47" xr6:coauthVersionMax="47" xr10:uidLastSave="{00000000-0000-0000-0000-000000000000}"/>
  <bookViews>
    <workbookView xWindow="1120" yWindow="500" windowWidth="33980" windowHeight="28300" xr2:uid="{94256E3F-9CD4-164E-BEE5-D388C882FB5A}"/>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5" i="1" l="1"/>
  <c r="E57" i="1" s="1"/>
  <c r="E40" i="1" s="1"/>
  <c r="F39" i="1"/>
  <c r="C38" i="1"/>
  <c r="C39" i="1"/>
  <c r="D39" i="1"/>
  <c r="E39" i="1"/>
  <c r="D38" i="1"/>
  <c r="E38" i="1"/>
  <c r="F38" i="1"/>
  <c r="C31" i="1"/>
  <c r="D31" i="1"/>
  <c r="E31" i="1"/>
  <c r="F31" i="1"/>
  <c r="D30" i="1"/>
  <c r="E30" i="1"/>
  <c r="F30" i="1"/>
  <c r="C30" i="1"/>
  <c r="A31" i="1"/>
  <c r="A30" i="1"/>
  <c r="D27" i="1"/>
  <c r="E27" i="1"/>
  <c r="F27" i="1"/>
  <c r="C27" i="1"/>
  <c r="C63" i="1" l="1"/>
  <c r="E32" i="1"/>
  <c r="E34" i="1" s="1"/>
  <c r="F32" i="1"/>
  <c r="F34" i="1" s="1"/>
  <c r="E41" i="1"/>
  <c r="D57" i="1"/>
  <c r="D40" i="1" s="1"/>
  <c r="D41" i="1" s="1"/>
  <c r="C57" i="1"/>
  <c r="C40" i="1" s="1"/>
  <c r="C41" i="1" s="1"/>
  <c r="F57" i="1"/>
  <c r="F40" i="1" s="1"/>
  <c r="F41" i="1" s="1"/>
  <c r="C32" i="1"/>
  <c r="C34" i="1" s="1"/>
  <c r="D32" i="1"/>
  <c r="D34" i="1" s="1"/>
  <c r="D35" i="1" l="1"/>
  <c r="D43" i="1"/>
  <c r="D51" i="1" s="1"/>
  <c r="E35" i="1"/>
  <c r="E43" i="1"/>
  <c r="E51" i="1" s="1"/>
  <c r="F35" i="1"/>
  <c r="F43" i="1"/>
  <c r="F51" i="1" s="1"/>
  <c r="C35" i="1"/>
  <c r="C43" i="1"/>
  <c r="C51" i="1" s="1"/>
  <c r="C52" i="1" l="1"/>
  <c r="C62" i="1"/>
  <c r="C64" i="1" s="1"/>
  <c r="C65" i="1" s="1"/>
  <c r="F52" i="1"/>
  <c r="F62" i="1"/>
  <c r="F64" i="1" s="1"/>
  <c r="E52" i="1"/>
  <c r="E62" i="1"/>
  <c r="E64" i="1" s="1"/>
  <c r="D52" i="1"/>
  <c r="D62" i="1"/>
  <c r="D64" i="1" s="1"/>
  <c r="D44" i="1"/>
  <c r="D48" i="1"/>
  <c r="D49" i="1" s="1"/>
  <c r="C44" i="1"/>
  <c r="C48" i="1"/>
  <c r="C49" i="1" s="1"/>
  <c r="E48" i="1"/>
  <c r="E49" i="1" s="1"/>
  <c r="F44" i="1"/>
  <c r="F46" i="1"/>
  <c r="F48" i="1" s="1"/>
  <c r="F49" i="1" s="1"/>
  <c r="E44" i="1"/>
  <c r="E46" i="1"/>
  <c r="D65" i="1" l="1"/>
  <c r="E65" i="1" s="1"/>
  <c r="F65" i="1" s="1"/>
</calcChain>
</file>

<file path=xl/sharedStrings.xml><?xml version="1.0" encoding="utf-8"?>
<sst xmlns="http://schemas.openxmlformats.org/spreadsheetml/2006/main" count="102" uniqueCount="98">
  <si>
    <t>Case Study Data</t>
  </si>
  <si>
    <t>Looking to partner with another company by letting them use and sell our software platform as a service, white labeled, in exchange for a revenue share.</t>
  </si>
  <si>
    <t>Revenue share (to us)</t>
  </si>
  <si>
    <t>Total new customer 2 in first year, then 25 in year 2, then 100 in year 3, then 150 in year 4</t>
  </si>
  <si>
    <t>Figure out if it's interesting proposal and if we should move forward with it</t>
  </si>
  <si>
    <t>Overhead payroll for whitelabel team (annual)</t>
  </si>
  <si>
    <t>Capex buildout of whitelabeling platform</t>
  </si>
  <si>
    <t>(Estimates for each customer account)</t>
  </si>
  <si>
    <t>Asked to find</t>
  </si>
  <si>
    <t>Revenue</t>
  </si>
  <si>
    <t>COGS</t>
  </si>
  <si>
    <t>Gross profit</t>
  </si>
  <si>
    <t>Gross profit margin</t>
  </si>
  <si>
    <t>Operating expenses</t>
  </si>
  <si>
    <t>Operating income</t>
  </si>
  <si>
    <t>Net income</t>
  </si>
  <si>
    <t>(*build the whole income statement)</t>
  </si>
  <si>
    <t>Depreciation</t>
  </si>
  <si>
    <t>P&amp;L vs. cash analysis</t>
  </si>
  <si>
    <t>*anytime we buy assets and depreciating them - the cash impact will be different than the net income</t>
  </si>
  <si>
    <t>FINANCE CASE STUDY</t>
  </si>
  <si>
    <t>Setup: complete case study and offer recommendation (open-ended discussion)</t>
  </si>
  <si>
    <t>Year 1</t>
  </si>
  <si>
    <t>Year 2</t>
  </si>
  <si>
    <t>Year 3</t>
  </si>
  <si>
    <t>Year 4</t>
  </si>
  <si>
    <t>Price per customer (per year)</t>
  </si>
  <si>
    <t>Support rep cost / account (per year)</t>
  </si>
  <si>
    <t>Hosting cost / account (web service etc) (per year)</t>
  </si>
  <si>
    <t xml:space="preserve">New office for whitelabel team (annual) </t>
  </si>
  <si>
    <t>* directly tied to revenue &gt; cost of sale</t>
  </si>
  <si>
    <t>* operating expense</t>
  </si>
  <si>
    <t>*fix overhead payroll; operating expense</t>
  </si>
  <si>
    <t>*up front investment before the platform can be sold to a third-party; operating expense</t>
  </si>
  <si>
    <t>*Num customer x Price x Revenue share</t>
  </si>
  <si>
    <t>Total COGS</t>
  </si>
  <si>
    <t>* cost x Num customer</t>
  </si>
  <si>
    <t>* Revenue - COGS</t>
  </si>
  <si>
    <t>* Gross profit / revenue</t>
  </si>
  <si>
    <t>Office</t>
  </si>
  <si>
    <t>Payroll</t>
  </si>
  <si>
    <t>*because there's a Capex investment; if useful life is not provided - make assumption (software depreciates over 3-4 years in general)</t>
  </si>
  <si>
    <t>Capex</t>
  </si>
  <si>
    <t>Useful Life</t>
  </si>
  <si>
    <t>Depreciation Schedule</t>
  </si>
  <si>
    <t>*assumption</t>
  </si>
  <si>
    <t>*Capex / Useful life</t>
  </si>
  <si>
    <t>Total OPEX</t>
  </si>
  <si>
    <t>*Gross profit - OPEX</t>
  </si>
  <si>
    <t>EBIT %</t>
  </si>
  <si>
    <t>* Earning before interest and taxes = Operating Income / Gross profit</t>
  </si>
  <si>
    <t>Taxes</t>
  </si>
  <si>
    <t>*Assuming there's no interest; If it's a stand-alone company, the loses can be used to offset future profit; For larger profitable company, taxes can just be calcualted in real time</t>
  </si>
  <si>
    <t>*Corporate tax rate @ 21%</t>
  </si>
  <si>
    <t>*Operating income - taxes</t>
  </si>
  <si>
    <t>EBITDA</t>
  </si>
  <si>
    <t>*For business that actually makes a profit, EBITDA is close to operating cash flow and gives better sense of how much money company is actually making when adjusting out all the accouting stuff around the appreciation</t>
  </si>
  <si>
    <t>*Operating income + Depreciation; higher than operating income</t>
  </si>
  <si>
    <t>*EBITDA / Revenue</t>
  </si>
  <si>
    <t>EBITDA %</t>
  </si>
  <si>
    <t>NI %</t>
  </si>
  <si>
    <t>*Net income / Revenue</t>
  </si>
  <si>
    <t>Cash Flow</t>
  </si>
  <si>
    <t>CAPEX</t>
  </si>
  <si>
    <t>Net Cash Flow</t>
  </si>
  <si>
    <t>*Scaling up nicely</t>
  </si>
  <si>
    <t>*EBITDA - CAPEX</t>
  </si>
  <si>
    <t>Cumulative Cash Flow</t>
  </si>
  <si>
    <t>*Start making a payback in year 4; payback period is slightly over 3 years</t>
  </si>
  <si>
    <t>Make a recommendation</t>
  </si>
  <si>
    <t>Quantitative things to evaluate</t>
  </si>
  <si>
    <t>P&amp;L vs. Cash flow</t>
  </si>
  <si>
    <t>Payback period</t>
  </si>
  <si>
    <t>3.5 years</t>
  </si>
  <si>
    <t>How long do we think the partnership could last?</t>
  </si>
  <si>
    <t>*we want to keep eyes on cash flow; P&amp;L &gt; net income gets to 38% and EBITDA % at 56% by year 4 (very appealing - profitable business); *Considering the upfront investment &gt; by year 4 starts to break even</t>
  </si>
  <si>
    <t xml:space="preserve">*If long tern, make assumption that the business is going to invest a couple of million $ and make back $10million </t>
  </si>
  <si>
    <t>How would be finance the project? Debt? Equity? Own cash?</t>
  </si>
  <si>
    <t>*Some business have a couple of million $ on the balance sheet and some don't. What if take out loan and finance the project and just pay back with the future profit</t>
  </si>
  <si>
    <t>How do the margins compare to the overall company?</t>
  </si>
  <si>
    <t xml:space="preserve">*Some business where overall profit % is really high ex: overall (core business) = 60% would we want to pursue a project with 38% profit margin? Maybe not. </t>
  </si>
  <si>
    <t>*If core business is break even and has 5% or less profit margin, maybe the project will be very helpful</t>
  </si>
  <si>
    <t>Qualitative things to evaluate</t>
  </si>
  <si>
    <t>What is the probability of success?</t>
  </si>
  <si>
    <t>*Are they successful company? Is it risky (low probablilty of success)? Then risking a couple million of $ upfront could be dangerous; Startups (low); Huge company (higher less risky)</t>
  </si>
  <si>
    <t>What is the overall goal of the company?</t>
  </si>
  <si>
    <t>*Does this company really want to be selling to third party? Does it align with overall mission of the company?</t>
  </si>
  <si>
    <t>*Could the company afford to lose a couple of million $ if it doesn’t go well? If they have billion $ the balance sheet, they probably will have high toralent for risks.</t>
  </si>
  <si>
    <t>*For small company and it's the founder's life saving, then a lot riskier</t>
  </si>
  <si>
    <t>*Can this other company steal our technology? Would they? Is this international partnership under the rule of laws? If they stole our IP, could we sue them?</t>
  </si>
  <si>
    <t>Risk of project - financial, technological, operational</t>
  </si>
  <si>
    <t>*Would we take our eye off the ball with our own business? If we focus on scaling and it becomes big headache that distract from core business and end up moving resouces to this and hurt overall revenue.</t>
  </si>
  <si>
    <t>Opportunity cost</t>
  </si>
  <si>
    <t>*Are margins better or worse than other opportunities? What other partnership do we have on the table? If we invest the $ in something else or maybe the core business, will we make more than this project? Is it worth the opportunity?</t>
  </si>
  <si>
    <t>My recommendation:</t>
  </si>
  <si>
    <t>If look at the EBITDA, it could be worth potentially $40million of valuation to the company by investing 2-3 million</t>
  </si>
  <si>
    <t>The financial profile is very appealing. So as long as this poses no strategic risk to the company. Let's do it!</t>
  </si>
  <si>
    <t>Only as long as we have the $ to start the project and could lose the money on the project and the company will still be 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</si>
</sst>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5" formatCode="_(&quot;$&quot;* #,##0_);_(&quot;$&quot;* \(#,##0\);_(&quot;$&quot;* &quot;-&quot;??_);_(@_)"/>
    <numFmt numFmtId="166" formatCode="0.0%"/>
    <numFmt numFmtId="167" formatCode="0.0"/>
  </numFmts>
  <fonts count="11" x14ac:knownFonts="1">
    <font>
      <sz val="12"/>
      <color theme="1"/>
      <name val="Aptos Narrow"/>
      <family val="2"/>
      <scheme val="minor"/>
    </font>
    <font>
      <sz val="12"/>
      <color theme="1"/>
      <name val="Aptos Narrow"/>
      <family val="2"/>
      <scheme val="minor"/>
    </font>
    <font>
      <b/>
      <sz val="12"/>
      <color theme="1"/>
      <name val="Aptos Narrow"/>
      <scheme val="minor"/>
    </font>
    <font>
      <b/>
      <u/>
      <sz val="12"/>
      <color theme="1"/>
      <name val="Aptos Narrow"/>
      <scheme val="minor"/>
    </font>
    <font>
      <i/>
      <sz val="12"/>
      <color theme="1"/>
      <name val="Aptos Narrow"/>
      <scheme val="minor"/>
    </font>
    <font>
      <sz val="8"/>
      <name val="Aptos Narrow"/>
      <family val="2"/>
      <scheme val="minor"/>
    </font>
    <font>
      <i/>
      <u/>
      <sz val="12"/>
      <color theme="1"/>
      <name val="Aptos Narrow"/>
      <scheme val="minor"/>
    </font>
    <font>
      <sz val="12"/>
      <color theme="1"/>
      <name val="Aptos Narrow"/>
      <scheme val="minor"/>
    </font>
    <font>
      <sz val="12"/>
      <color theme="3" tint="0.249977111117893"/>
      <name val="Aptos Narrow"/>
      <family val="2"/>
      <scheme val="minor"/>
    </font>
    <font>
      <u/>
      <sz val="12"/>
      <color theme="1"/>
      <name val="Aptos Narrow"/>
      <scheme val="minor"/>
    </font>
    <font>
      <sz val="12"/>
      <color theme="9" tint="-0.249977111117893"/>
      <name val="Aptos Narrow"/>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9">
    <xf numFmtId="0" fontId="0" fillId="0" borderId="0" xfId="0"/>
    <xf numFmtId="0" fontId="2" fillId="0" borderId="0" xfId="0" applyFont="1"/>
    <xf numFmtId="0" fontId="3" fillId="0" borderId="0" xfId="0" applyFont="1"/>
    <xf numFmtId="9" fontId="0" fillId="0" borderId="0" xfId="2" applyFont="1"/>
    <xf numFmtId="165" fontId="0" fillId="0" borderId="0" xfId="1" applyNumberFormat="1" applyFont="1"/>
    <xf numFmtId="165" fontId="0" fillId="0" borderId="0" xfId="0" applyNumberFormat="1"/>
    <xf numFmtId="0" fontId="4" fillId="0" borderId="0" xfId="0" applyFont="1"/>
    <xf numFmtId="0" fontId="6" fillId="0" borderId="0" xfId="0" applyFont="1"/>
    <xf numFmtId="165" fontId="0" fillId="0" borderId="1" xfId="0" applyNumberFormat="1" applyBorder="1"/>
    <xf numFmtId="165" fontId="2" fillId="0" borderId="0" xfId="0" applyNumberFormat="1" applyFont="1"/>
    <xf numFmtId="0" fontId="7" fillId="0" borderId="0" xfId="0" applyFont="1"/>
    <xf numFmtId="166" fontId="0" fillId="0" borderId="0" xfId="2" applyNumberFormat="1" applyFont="1"/>
    <xf numFmtId="167" fontId="8" fillId="0" borderId="0" xfId="0" applyNumberFormat="1" applyFont="1"/>
    <xf numFmtId="165" fontId="2" fillId="0" borderId="0" xfId="0" applyNumberFormat="1" applyFont="1" applyBorder="1"/>
    <xf numFmtId="9" fontId="4" fillId="0" borderId="0" xfId="2" applyFont="1"/>
    <xf numFmtId="165" fontId="7" fillId="0" borderId="0" xfId="1" applyNumberFormat="1" applyFont="1"/>
    <xf numFmtId="165" fontId="2" fillId="0" borderId="0" xfId="1" applyNumberFormat="1" applyFont="1"/>
    <xf numFmtId="0" fontId="9" fillId="0" borderId="0" xfId="0" applyFont="1"/>
    <xf numFmtId="0" fontId="10" fillId="0" borderId="0" xfId="0" applyFont="1"/>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36517-6B91-D242-9A4D-A95585475178}">
  <dimension ref="A2:G89"/>
  <sheetViews>
    <sheetView tabSelected="1" zoomScale="120" zoomScaleNormal="120" workbookViewId="0">
      <pane xSplit="2" ySplit="7" topLeftCell="C46" activePane="bottomRight" state="frozen"/>
      <selection pane="topRight" activeCell="C1" sqref="C1"/>
      <selection pane="bottomLeft" activeCell="A8" sqref="A8"/>
      <selection pane="bottomRight" activeCell="D36" sqref="D36"/>
    </sheetView>
  </sheetViews>
  <sheetFormatPr baseColWidth="10" defaultRowHeight="16" x14ac:dyDescent="0.2"/>
  <cols>
    <col min="1" max="1" width="17.5" customWidth="1"/>
    <col min="2" max="2" width="43.1640625" customWidth="1"/>
    <col min="3" max="3" width="13.1640625" bestFit="1" customWidth="1"/>
    <col min="4" max="4" width="12.1640625" bestFit="1" customWidth="1"/>
    <col min="5" max="5" width="13.1640625" bestFit="1" customWidth="1"/>
    <col min="6" max="6" width="11.5" bestFit="1" customWidth="1"/>
  </cols>
  <sheetData>
    <row r="2" spans="1:6" x14ac:dyDescent="0.2">
      <c r="A2" s="1" t="s">
        <v>20</v>
      </c>
    </row>
    <row r="4" spans="1:6" x14ac:dyDescent="0.2">
      <c r="A4" t="s">
        <v>21</v>
      </c>
    </row>
    <row r="5" spans="1:6" x14ac:dyDescent="0.2">
      <c r="A5" s="6" t="s">
        <v>16</v>
      </c>
    </row>
    <row r="7" spans="1:6" x14ac:dyDescent="0.2">
      <c r="A7" s="2" t="s">
        <v>0</v>
      </c>
      <c r="C7" s="2" t="s">
        <v>22</v>
      </c>
      <c r="D7" s="2" t="s">
        <v>23</v>
      </c>
      <c r="E7" s="2" t="s">
        <v>24</v>
      </c>
      <c r="F7" s="2" t="s">
        <v>25</v>
      </c>
    </row>
    <row r="9" spans="1:6" x14ac:dyDescent="0.2">
      <c r="A9" t="s">
        <v>1</v>
      </c>
    </row>
    <row r="10" spans="1:6" x14ac:dyDescent="0.2">
      <c r="A10" t="s">
        <v>4</v>
      </c>
    </row>
    <row r="12" spans="1:6" x14ac:dyDescent="0.2">
      <c r="A12" t="s">
        <v>26</v>
      </c>
      <c r="C12" s="4">
        <v>40000</v>
      </c>
      <c r="D12" s="4">
        <v>40000</v>
      </c>
      <c r="E12" s="4">
        <v>40000</v>
      </c>
      <c r="F12" s="4">
        <v>40000</v>
      </c>
    </row>
    <row r="13" spans="1:6" x14ac:dyDescent="0.2">
      <c r="A13" t="s">
        <v>2</v>
      </c>
      <c r="C13" s="3">
        <v>0.4</v>
      </c>
      <c r="D13" s="3">
        <v>0.4</v>
      </c>
      <c r="E13" s="3">
        <v>0.4</v>
      </c>
      <c r="F13" s="3">
        <v>0.4</v>
      </c>
    </row>
    <row r="14" spans="1:6" x14ac:dyDescent="0.2">
      <c r="A14" t="s">
        <v>3</v>
      </c>
      <c r="C14">
        <v>2</v>
      </c>
      <c r="D14">
        <v>25</v>
      </c>
      <c r="E14">
        <v>100</v>
      </c>
      <c r="F14">
        <v>150</v>
      </c>
    </row>
    <row r="16" spans="1:6" x14ac:dyDescent="0.2">
      <c r="A16" s="7" t="s">
        <v>7</v>
      </c>
    </row>
    <row r="17" spans="1:7" x14ac:dyDescent="0.2">
      <c r="A17" t="s">
        <v>27</v>
      </c>
      <c r="C17" s="4">
        <v>2000</v>
      </c>
      <c r="D17" s="4">
        <v>2000</v>
      </c>
      <c r="E17" s="4">
        <v>2000</v>
      </c>
      <c r="F17" s="4">
        <v>2000</v>
      </c>
      <c r="G17" t="s">
        <v>30</v>
      </c>
    </row>
    <row r="18" spans="1:7" x14ac:dyDescent="0.2">
      <c r="A18" t="s">
        <v>28</v>
      </c>
      <c r="C18" s="4">
        <v>500</v>
      </c>
      <c r="D18" s="4">
        <v>500</v>
      </c>
      <c r="E18" s="4">
        <v>500</v>
      </c>
      <c r="F18" s="4">
        <v>500</v>
      </c>
      <c r="G18" t="s">
        <v>30</v>
      </c>
    </row>
    <row r="19" spans="1:7" x14ac:dyDescent="0.2">
      <c r="C19" s="4"/>
    </row>
    <row r="20" spans="1:7" x14ac:dyDescent="0.2">
      <c r="A20" t="s">
        <v>29</v>
      </c>
      <c r="C20" s="4">
        <v>75000</v>
      </c>
      <c r="D20" s="4">
        <v>75000</v>
      </c>
      <c r="E20" s="4">
        <v>75000</v>
      </c>
      <c r="F20" s="4">
        <v>75000</v>
      </c>
      <c r="G20" t="s">
        <v>31</v>
      </c>
    </row>
    <row r="21" spans="1:7" x14ac:dyDescent="0.2">
      <c r="A21" t="s">
        <v>5</v>
      </c>
      <c r="C21" s="4">
        <v>600000</v>
      </c>
      <c r="D21" s="4">
        <v>600000</v>
      </c>
      <c r="E21" s="4">
        <v>600000</v>
      </c>
      <c r="F21" s="4">
        <v>600000</v>
      </c>
      <c r="G21" t="s">
        <v>32</v>
      </c>
    </row>
    <row r="22" spans="1:7" x14ac:dyDescent="0.2">
      <c r="C22" s="4"/>
      <c r="D22" s="4"/>
      <c r="E22" s="4"/>
      <c r="F22" s="4"/>
    </row>
    <row r="23" spans="1:7" x14ac:dyDescent="0.2">
      <c r="A23" t="s">
        <v>6</v>
      </c>
      <c r="C23" s="4">
        <v>750000</v>
      </c>
      <c r="G23" t="s">
        <v>33</v>
      </c>
    </row>
    <row r="24" spans="1:7" x14ac:dyDescent="0.2">
      <c r="C24" s="5"/>
    </row>
    <row r="25" spans="1:7" x14ac:dyDescent="0.2">
      <c r="A25" s="2" t="s">
        <v>8</v>
      </c>
    </row>
    <row r="27" spans="1:7" s="1" customFormat="1" x14ac:dyDescent="0.2">
      <c r="A27" s="1" t="s">
        <v>9</v>
      </c>
      <c r="C27" s="9">
        <f>+C14*C12*C13</f>
        <v>32000</v>
      </c>
      <c r="D27" s="9">
        <f t="shared" ref="D27:F27" si="0">+D14*D12*D13</f>
        <v>400000</v>
      </c>
      <c r="E27" s="9">
        <f t="shared" si="0"/>
        <v>1600000</v>
      </c>
      <c r="F27" s="9">
        <f t="shared" si="0"/>
        <v>2400000</v>
      </c>
      <c r="G27" s="10" t="s">
        <v>34</v>
      </c>
    </row>
    <row r="28" spans="1:7" x14ac:dyDescent="0.2">
      <c r="C28" s="5"/>
      <c r="D28" s="5"/>
      <c r="E28" s="5"/>
      <c r="F28" s="5"/>
    </row>
    <row r="29" spans="1:7" x14ac:dyDescent="0.2">
      <c r="A29" t="s">
        <v>10</v>
      </c>
    </row>
    <row r="30" spans="1:7" x14ac:dyDescent="0.2">
      <c r="A30" t="str">
        <f>A17</f>
        <v>Support rep cost / account (per year)</v>
      </c>
      <c r="C30" s="5">
        <f>C17*C$14</f>
        <v>4000</v>
      </c>
      <c r="D30" s="5">
        <f t="shared" ref="D30:F31" si="1">D17*D$14</f>
        <v>50000</v>
      </c>
      <c r="E30" s="5">
        <f t="shared" si="1"/>
        <v>200000</v>
      </c>
      <c r="F30" s="5">
        <f t="shared" si="1"/>
        <v>300000</v>
      </c>
      <c r="G30" t="s">
        <v>36</v>
      </c>
    </row>
    <row r="31" spans="1:7" x14ac:dyDescent="0.2">
      <c r="A31" t="str">
        <f>A18</f>
        <v>Hosting cost / account (web service etc) (per year)</v>
      </c>
      <c r="C31" s="8">
        <f>C18*C$14</f>
        <v>1000</v>
      </c>
      <c r="D31" s="8">
        <f t="shared" si="1"/>
        <v>12500</v>
      </c>
      <c r="E31" s="8">
        <f t="shared" si="1"/>
        <v>50000</v>
      </c>
      <c r="F31" s="8">
        <f t="shared" si="1"/>
        <v>75000</v>
      </c>
      <c r="G31" t="s">
        <v>36</v>
      </c>
    </row>
    <row r="32" spans="1:7" x14ac:dyDescent="0.2">
      <c r="A32" s="1" t="s">
        <v>35</v>
      </c>
      <c r="C32" s="9">
        <f>SUM(C30:C31)</f>
        <v>5000</v>
      </c>
      <c r="D32" s="9">
        <f t="shared" ref="D32:F32" si="2">SUM(D30:D31)</f>
        <v>62500</v>
      </c>
      <c r="E32" s="9">
        <f t="shared" si="2"/>
        <v>250000</v>
      </c>
      <c r="F32" s="9">
        <f t="shared" si="2"/>
        <v>375000</v>
      </c>
    </row>
    <row r="34" spans="1:7" s="1" customFormat="1" x14ac:dyDescent="0.2">
      <c r="A34" s="1" t="s">
        <v>11</v>
      </c>
      <c r="C34" s="9">
        <f>+C27-C32</f>
        <v>27000</v>
      </c>
      <c r="D34" s="9">
        <f t="shared" ref="D34:F34" si="3">+D27-D32</f>
        <v>337500</v>
      </c>
      <c r="E34" s="9">
        <f t="shared" si="3"/>
        <v>1350000</v>
      </c>
      <c r="F34" s="9">
        <f t="shared" si="3"/>
        <v>2025000</v>
      </c>
      <c r="G34" s="10" t="s">
        <v>37</v>
      </c>
    </row>
    <row r="35" spans="1:7" x14ac:dyDescent="0.2">
      <c r="A35" t="s">
        <v>12</v>
      </c>
      <c r="C35" s="11">
        <f>+C34/C27</f>
        <v>0.84375</v>
      </c>
      <c r="D35" s="11">
        <f t="shared" ref="D35:F35" si="4">+D34/D27</f>
        <v>0.84375</v>
      </c>
      <c r="E35" s="11">
        <f t="shared" si="4"/>
        <v>0.84375</v>
      </c>
      <c r="F35" s="11">
        <f t="shared" si="4"/>
        <v>0.84375</v>
      </c>
      <c r="G35" s="10" t="s">
        <v>38</v>
      </c>
    </row>
    <row r="36" spans="1:7" x14ac:dyDescent="0.2">
      <c r="G36" s="10"/>
    </row>
    <row r="37" spans="1:7" x14ac:dyDescent="0.2">
      <c r="A37" t="s">
        <v>13</v>
      </c>
    </row>
    <row r="38" spans="1:7" x14ac:dyDescent="0.2">
      <c r="A38" t="s">
        <v>39</v>
      </c>
      <c r="C38" s="5">
        <f>+C20</f>
        <v>75000</v>
      </c>
      <c r="D38" s="5">
        <f>+D20</f>
        <v>75000</v>
      </c>
      <c r="E38" s="5">
        <f>+E20</f>
        <v>75000</v>
      </c>
      <c r="F38" s="5">
        <f>+F20</f>
        <v>75000</v>
      </c>
    </row>
    <row r="39" spans="1:7" x14ac:dyDescent="0.2">
      <c r="A39" t="s">
        <v>40</v>
      </c>
      <c r="C39" s="5">
        <f>+C21</f>
        <v>600000</v>
      </c>
      <c r="D39" s="5">
        <f>+D21</f>
        <v>600000</v>
      </c>
      <c r="E39" s="5">
        <f>+E21</f>
        <v>600000</v>
      </c>
      <c r="F39" s="5">
        <f>+F21</f>
        <v>600000</v>
      </c>
    </row>
    <row r="40" spans="1:7" x14ac:dyDescent="0.2">
      <c r="A40" t="s">
        <v>17</v>
      </c>
      <c r="C40" s="8">
        <f>+C57</f>
        <v>187500</v>
      </c>
      <c r="D40" s="8">
        <f t="shared" ref="D40:F40" si="5">+D57</f>
        <v>187500</v>
      </c>
      <c r="E40" s="8">
        <f t="shared" si="5"/>
        <v>187500</v>
      </c>
      <c r="F40" s="8">
        <f t="shared" si="5"/>
        <v>187500</v>
      </c>
      <c r="G40" t="s">
        <v>41</v>
      </c>
    </row>
    <row r="41" spans="1:7" s="1" customFormat="1" x14ac:dyDescent="0.2">
      <c r="A41" s="1" t="s">
        <v>47</v>
      </c>
      <c r="C41" s="13">
        <f>SUM(C38:C40)</f>
        <v>862500</v>
      </c>
      <c r="D41" s="13">
        <f t="shared" ref="D41:F41" si="6">SUM(D38:D40)</f>
        <v>862500</v>
      </c>
      <c r="E41" s="13">
        <f t="shared" si="6"/>
        <v>862500</v>
      </c>
      <c r="F41" s="13">
        <f t="shared" si="6"/>
        <v>862500</v>
      </c>
    </row>
    <row r="43" spans="1:7" s="1" customFormat="1" x14ac:dyDescent="0.2">
      <c r="A43" s="1" t="s">
        <v>14</v>
      </c>
      <c r="C43" s="9">
        <f>+C34-C41</f>
        <v>-835500</v>
      </c>
      <c r="D43" s="9">
        <f t="shared" ref="D43:F43" si="7">+D34-D41</f>
        <v>-525000</v>
      </c>
      <c r="E43" s="9">
        <f t="shared" si="7"/>
        <v>487500</v>
      </c>
      <c r="F43" s="9">
        <f t="shared" si="7"/>
        <v>1162500</v>
      </c>
      <c r="G43" s="10" t="s">
        <v>48</v>
      </c>
    </row>
    <row r="44" spans="1:7" x14ac:dyDescent="0.2">
      <c r="A44" t="s">
        <v>49</v>
      </c>
      <c r="C44" s="14">
        <f>+C43/C34</f>
        <v>-30.944444444444443</v>
      </c>
      <c r="D44" s="14">
        <f t="shared" ref="D44:F44" si="8">+D43/D34</f>
        <v>-1.5555555555555556</v>
      </c>
      <c r="E44" s="14">
        <f t="shared" si="8"/>
        <v>0.3611111111111111</v>
      </c>
      <c r="F44" s="14">
        <f t="shared" si="8"/>
        <v>0.57407407407407407</v>
      </c>
      <c r="G44" t="s">
        <v>50</v>
      </c>
    </row>
    <row r="45" spans="1:7" x14ac:dyDescent="0.2">
      <c r="C45" s="14"/>
      <c r="D45" s="14"/>
      <c r="E45" s="14"/>
      <c r="F45" s="14"/>
    </row>
    <row r="46" spans="1:7" x14ac:dyDescent="0.2">
      <c r="A46" t="s">
        <v>51</v>
      </c>
      <c r="C46" s="14"/>
      <c r="D46" s="14"/>
      <c r="E46" s="15">
        <f>+E43*0.21</f>
        <v>102375</v>
      </c>
      <c r="F46" s="15">
        <f>+F43*0.21</f>
        <v>244125</v>
      </c>
      <c r="G46" t="s">
        <v>52</v>
      </c>
    </row>
    <row r="47" spans="1:7" x14ac:dyDescent="0.2">
      <c r="C47" s="5"/>
      <c r="D47" s="5"/>
      <c r="E47" s="5"/>
      <c r="F47" s="5"/>
      <c r="G47" t="s">
        <v>53</v>
      </c>
    </row>
    <row r="48" spans="1:7" x14ac:dyDescent="0.2">
      <c r="A48" s="1" t="s">
        <v>15</v>
      </c>
      <c r="C48" s="16">
        <f>+C43-C46</f>
        <v>-835500</v>
      </c>
      <c r="D48" s="16">
        <f t="shared" ref="D48:F48" si="9">+D43-D46</f>
        <v>-525000</v>
      </c>
      <c r="E48" s="16">
        <f t="shared" si="9"/>
        <v>385125</v>
      </c>
      <c r="F48" s="16">
        <f t="shared" si="9"/>
        <v>918375</v>
      </c>
      <c r="G48" t="s">
        <v>54</v>
      </c>
    </row>
    <row r="49" spans="1:7" x14ac:dyDescent="0.2">
      <c r="A49" s="6" t="s">
        <v>60</v>
      </c>
      <c r="C49" s="14">
        <f>+C48/C27</f>
        <v>-26.109375</v>
      </c>
      <c r="D49" s="14">
        <f t="shared" ref="D49:F49" si="10">+D48/D27</f>
        <v>-1.3125</v>
      </c>
      <c r="E49" s="14">
        <f t="shared" si="10"/>
        <v>0.24070312499999999</v>
      </c>
      <c r="F49" s="14">
        <f t="shared" si="10"/>
        <v>0.38265624999999998</v>
      </c>
      <c r="G49" t="s">
        <v>61</v>
      </c>
    </row>
    <row r="50" spans="1:7" x14ac:dyDescent="0.2">
      <c r="A50" s="1"/>
      <c r="C50" s="16"/>
      <c r="D50" s="16"/>
      <c r="E50" s="16"/>
      <c r="F50" s="16"/>
      <c r="G50" t="s">
        <v>56</v>
      </c>
    </row>
    <row r="51" spans="1:7" x14ac:dyDescent="0.2">
      <c r="A51" s="1" t="s">
        <v>55</v>
      </c>
      <c r="C51" s="9">
        <f>+C43+C40</f>
        <v>-648000</v>
      </c>
      <c r="D51" s="9">
        <f>+D43+D40</f>
        <v>-337500</v>
      </c>
      <c r="E51" s="9">
        <f>+E43+E40</f>
        <v>675000</v>
      </c>
      <c r="F51" s="9">
        <f>+F43+F40</f>
        <v>1350000</v>
      </c>
      <c r="G51" t="s">
        <v>57</v>
      </c>
    </row>
    <row r="52" spans="1:7" x14ac:dyDescent="0.2">
      <c r="A52" s="6" t="s">
        <v>59</v>
      </c>
      <c r="C52" s="14">
        <f>+C51/C27</f>
        <v>-20.25</v>
      </c>
      <c r="D52" s="14">
        <f t="shared" ref="D52:F52" si="11">+D51/D27</f>
        <v>-0.84375</v>
      </c>
      <c r="E52" s="14">
        <f t="shared" si="11"/>
        <v>0.421875</v>
      </c>
      <c r="F52" s="14">
        <f t="shared" si="11"/>
        <v>0.5625</v>
      </c>
      <c r="G52" t="s">
        <v>58</v>
      </c>
    </row>
    <row r="53" spans="1:7" x14ac:dyDescent="0.2">
      <c r="G53" s="18" t="s">
        <v>65</v>
      </c>
    </row>
    <row r="54" spans="1:7" x14ac:dyDescent="0.2">
      <c r="A54" s="2" t="s">
        <v>17</v>
      </c>
    </row>
    <row r="55" spans="1:7" x14ac:dyDescent="0.2">
      <c r="A55" s="10" t="s">
        <v>42</v>
      </c>
      <c r="C55" s="5">
        <f>+C23</f>
        <v>750000</v>
      </c>
    </row>
    <row r="56" spans="1:7" x14ac:dyDescent="0.2">
      <c r="A56" s="10" t="s">
        <v>43</v>
      </c>
      <c r="C56" s="12">
        <v>4</v>
      </c>
      <c r="G56" t="s">
        <v>45</v>
      </c>
    </row>
    <row r="57" spans="1:7" x14ac:dyDescent="0.2">
      <c r="A57" s="10" t="s">
        <v>44</v>
      </c>
      <c r="C57" s="5">
        <f>+$C$55/$C$56</f>
        <v>187500</v>
      </c>
      <c r="D57" s="5">
        <f t="shared" ref="D57:F57" si="12">+$C$55/$C$56</f>
        <v>187500</v>
      </c>
      <c r="E57" s="5">
        <f t="shared" si="12"/>
        <v>187500</v>
      </c>
      <c r="F57" s="5">
        <f t="shared" si="12"/>
        <v>187500</v>
      </c>
      <c r="G57" t="s">
        <v>46</v>
      </c>
    </row>
    <row r="58" spans="1:7" x14ac:dyDescent="0.2">
      <c r="A58" s="10"/>
      <c r="C58" s="5"/>
      <c r="D58" s="5"/>
      <c r="E58" s="5"/>
      <c r="F58" s="5"/>
    </row>
    <row r="59" spans="1:7" x14ac:dyDescent="0.2">
      <c r="A59" s="10"/>
      <c r="C59" s="5"/>
      <c r="D59" s="5"/>
      <c r="E59" s="5"/>
      <c r="F59" s="5"/>
    </row>
    <row r="60" spans="1:7" x14ac:dyDescent="0.2">
      <c r="A60" s="10" t="s">
        <v>18</v>
      </c>
      <c r="B60" t="s">
        <v>19</v>
      </c>
      <c r="C60" s="5"/>
      <c r="D60" s="5"/>
      <c r="E60" s="5"/>
      <c r="F60" s="5"/>
    </row>
    <row r="61" spans="1:7" x14ac:dyDescent="0.2">
      <c r="A61" s="2" t="s">
        <v>62</v>
      </c>
      <c r="C61" s="5"/>
      <c r="D61" s="5"/>
      <c r="E61" s="5"/>
      <c r="F61" s="5"/>
    </row>
    <row r="62" spans="1:7" x14ac:dyDescent="0.2">
      <c r="A62" s="10" t="s">
        <v>55</v>
      </c>
      <c r="C62" s="5">
        <f>+C51</f>
        <v>-648000</v>
      </c>
      <c r="D62" s="5">
        <f t="shared" ref="D62:F62" si="13">+D51</f>
        <v>-337500</v>
      </c>
      <c r="E62" s="5">
        <f t="shared" si="13"/>
        <v>675000</v>
      </c>
      <c r="F62" s="5">
        <f t="shared" si="13"/>
        <v>1350000</v>
      </c>
    </row>
    <row r="63" spans="1:7" x14ac:dyDescent="0.2">
      <c r="A63" s="10" t="s">
        <v>63</v>
      </c>
      <c r="C63" s="5">
        <f>+C55</f>
        <v>750000</v>
      </c>
    </row>
    <row r="64" spans="1:7" x14ac:dyDescent="0.2">
      <c r="A64" s="10" t="s">
        <v>64</v>
      </c>
      <c r="C64" s="5">
        <f>+C62-C63</f>
        <v>-1398000</v>
      </c>
      <c r="D64" s="5">
        <f t="shared" ref="D64:F64" si="14">+D62-D63</f>
        <v>-337500</v>
      </c>
      <c r="E64" s="5">
        <f t="shared" si="14"/>
        <v>675000</v>
      </c>
      <c r="F64" s="5">
        <f t="shared" si="14"/>
        <v>1350000</v>
      </c>
      <c r="G64" t="s">
        <v>66</v>
      </c>
    </row>
    <row r="65" spans="1:7" x14ac:dyDescent="0.2">
      <c r="A65" s="10" t="s">
        <v>67</v>
      </c>
      <c r="C65" s="5">
        <f>+C64</f>
        <v>-1398000</v>
      </c>
      <c r="D65" s="5">
        <f>+C65+D64</f>
        <v>-1735500</v>
      </c>
      <c r="E65" s="5">
        <f t="shared" ref="E65:F65" si="15">+D65+E64</f>
        <v>-1060500</v>
      </c>
      <c r="F65" s="5">
        <f t="shared" si="15"/>
        <v>289500</v>
      </c>
      <c r="G65" s="18" t="s">
        <v>68</v>
      </c>
    </row>
    <row r="66" spans="1:7" x14ac:dyDescent="0.2">
      <c r="A66" s="10"/>
      <c r="C66" s="5"/>
      <c r="D66" s="5"/>
      <c r="E66" s="5"/>
      <c r="F66" s="5"/>
    </row>
    <row r="67" spans="1:7" x14ac:dyDescent="0.2">
      <c r="A67" s="2" t="s">
        <v>69</v>
      </c>
    </row>
    <row r="69" spans="1:7" x14ac:dyDescent="0.2">
      <c r="A69" s="17" t="s">
        <v>70</v>
      </c>
    </row>
    <row r="70" spans="1:7" x14ac:dyDescent="0.2">
      <c r="A70" s="10" t="s">
        <v>71</v>
      </c>
      <c r="C70" t="s">
        <v>75</v>
      </c>
    </row>
    <row r="71" spans="1:7" x14ac:dyDescent="0.2">
      <c r="A71" s="10" t="s">
        <v>72</v>
      </c>
      <c r="C71" t="s">
        <v>73</v>
      </c>
    </row>
    <row r="72" spans="1:7" x14ac:dyDescent="0.2">
      <c r="A72" s="10" t="s">
        <v>74</v>
      </c>
      <c r="C72" t="s">
        <v>76</v>
      </c>
    </row>
    <row r="73" spans="1:7" x14ac:dyDescent="0.2">
      <c r="A73" s="10" t="s">
        <v>77</v>
      </c>
      <c r="C73" t="s">
        <v>78</v>
      </c>
    </row>
    <row r="74" spans="1:7" x14ac:dyDescent="0.2">
      <c r="A74" s="10" t="s">
        <v>79</v>
      </c>
      <c r="C74" t="s">
        <v>80</v>
      </c>
    </row>
    <row r="75" spans="1:7" x14ac:dyDescent="0.2">
      <c r="C75" t="s">
        <v>81</v>
      </c>
    </row>
    <row r="77" spans="1:7" x14ac:dyDescent="0.2">
      <c r="A77" s="17" t="s">
        <v>82</v>
      </c>
    </row>
    <row r="78" spans="1:7" x14ac:dyDescent="0.2">
      <c r="A78" t="s">
        <v>83</v>
      </c>
      <c r="C78" t="s">
        <v>84</v>
      </c>
    </row>
    <row r="79" spans="1:7" x14ac:dyDescent="0.2">
      <c r="A79" t="s">
        <v>85</v>
      </c>
      <c r="C79" t="s">
        <v>86</v>
      </c>
    </row>
    <row r="80" spans="1:7" x14ac:dyDescent="0.2">
      <c r="A80" t="s">
        <v>90</v>
      </c>
      <c r="C80" t="s">
        <v>87</v>
      </c>
    </row>
    <row r="81" spans="1:3" x14ac:dyDescent="0.2">
      <c r="C81" t="s">
        <v>88</v>
      </c>
    </row>
    <row r="82" spans="1:3" x14ac:dyDescent="0.2">
      <c r="C82" t="s">
        <v>89</v>
      </c>
    </row>
    <row r="83" spans="1:3" x14ac:dyDescent="0.2">
      <c r="C83" t="s">
        <v>91</v>
      </c>
    </row>
    <row r="84" spans="1:3" x14ac:dyDescent="0.2">
      <c r="A84" t="s">
        <v>92</v>
      </c>
      <c r="C84" t="s">
        <v>93</v>
      </c>
    </row>
    <row r="86" spans="1:3" x14ac:dyDescent="0.2">
      <c r="A86" s="1" t="s">
        <v>94</v>
      </c>
    </row>
    <row r="87" spans="1:3" x14ac:dyDescent="0.2">
      <c r="A87" t="s">
        <v>96</v>
      </c>
    </row>
    <row r="88" spans="1:3" x14ac:dyDescent="0.2">
      <c r="A88" t="s">
        <v>95</v>
      </c>
    </row>
    <row r="89" spans="1:3" x14ac:dyDescent="0.2">
      <c r="A89" t="s">
        <v>97</v>
      </c>
    </row>
  </sheetData>
  <phoneticPr fontId="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19378-5EC5-9A4A-86F6-205E7464C94F}">
  <dimension ref="A1"/>
  <sheetViews>
    <sheetView workbookViewId="0">
      <selection activeCell="A7" sqref="A7"/>
    </sheetView>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Thanita Sokphoodsa</dc:creator>
  <cp:lastModifiedBy>Thanita Sokphoodsa</cp:lastModifiedBy>
  <dcterms:created xsi:type="dcterms:W3CDTF">2024-07-21T22:58:22Z</dcterms:created>
  <dcterms:modified xsi:type="dcterms:W3CDTF">2024-07-22T01:44:05Z</dcterms:modified>
</cp:coreProperties>
</file>