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s for programming\"/>
    </mc:Choice>
  </mc:AlternateContent>
  <xr:revisionPtr revIDLastSave="0" documentId="13_ncr:1_{345BC913-6667-4F0A-B53D-BC1BAB009B8D}" xr6:coauthVersionLast="47" xr6:coauthVersionMax="47" xr10:uidLastSave="{00000000-0000-0000-0000-000000000000}"/>
  <bookViews>
    <workbookView xWindow="-120" yWindow="-120" windowWidth="24240" windowHeight="13020" xr2:uid="{4C4A4892-1BBC-4B3D-9302-5E1CC7902211}"/>
  </bookViews>
  <sheets>
    <sheet name="Sheet1" sheetId="1" r:id="rId1"/>
  </sheets>
  <definedNames>
    <definedName name="CSK_50_100">Sheet1!$Q:$Q</definedName>
    <definedName name="CSK_ING_SCORE">Sheet1!$K:$K</definedName>
    <definedName name="CSK_PP_SCORE">Sheet1!$U:$U</definedName>
    <definedName name="CSK_RUNRATE">Sheet1!$M:$M</definedName>
    <definedName name="CSK_WICKETS_FALL">Sheet1!$O:$O</definedName>
    <definedName name="EXTRAS_BY_CSK">Sheet1!$S:$S</definedName>
    <definedName name="EXTRAS_BY_OPPONENT">Sheet1!$T:$T</definedName>
    <definedName name="OPPONENT">Sheet1!$B:$B</definedName>
    <definedName name="OVERS">Sheet1!$J:$J</definedName>
    <definedName name="POM">Sheet1!$I:$I</definedName>
    <definedName name="RIVALS_50_100">Sheet1!$R:$R</definedName>
    <definedName name="RIVALS_ING_SCORE">Sheet1!$L:$L</definedName>
    <definedName name="RIVALS_PP_SCORE">Sheet1!$V:$V</definedName>
    <definedName name="RIVALS_RUNRATE">Sheet1!$N:$N</definedName>
    <definedName name="RIVALS_WICKETS_FALL">Sheet1!$P:$P</definedName>
    <definedName name="TEAM">Sheet1!$A:$A</definedName>
    <definedName name="THIRD_UMPIRE">Sheet1!$W:$W</definedName>
    <definedName name="TIME">Sheet1!$H:$H</definedName>
    <definedName name="VENUE">Sheet1!$D:$D</definedName>
    <definedName name="WINNER">Sheet1!$E:$E</definedName>
    <definedName name="WON_BY_RUNS">Sheet1!$G:$G</definedName>
    <definedName name="WON_BY_WICKETS">Sheet1!$F:$F</definedName>
    <definedName name="YEAR">Sheet1!$C:$C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G53" i="1"/>
  <c r="N52" i="1"/>
  <c r="M52" i="1"/>
  <c r="N51" i="1"/>
  <c r="M51" i="1"/>
  <c r="N50" i="1"/>
  <c r="M50" i="1"/>
  <c r="N49" i="1"/>
  <c r="M49" i="1"/>
  <c r="N48" i="1"/>
  <c r="M48" i="1"/>
  <c r="N46" i="1"/>
  <c r="M46" i="1"/>
  <c r="N45" i="1"/>
  <c r="M45" i="1"/>
  <c r="G45" i="1"/>
  <c r="N44" i="1"/>
  <c r="M44" i="1"/>
  <c r="N43" i="1"/>
  <c r="M43" i="1"/>
  <c r="N41" i="1"/>
  <c r="N42" i="1"/>
  <c r="M42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G32" i="1"/>
  <c r="N2" i="1"/>
  <c r="M3" i="1"/>
  <c r="N5" i="1"/>
  <c r="M7" i="1"/>
  <c r="M10" i="1"/>
  <c r="M12" i="1"/>
  <c r="N13" i="1"/>
  <c r="N14" i="1"/>
  <c r="N15" i="1"/>
  <c r="M16" i="1"/>
  <c r="N18" i="1"/>
  <c r="N19" i="1"/>
  <c r="M20" i="1"/>
  <c r="N21" i="1"/>
  <c r="N23" i="1"/>
  <c r="N28" i="1"/>
  <c r="N31" i="1"/>
  <c r="M31" i="1"/>
  <c r="N30" i="1"/>
  <c r="M30" i="1"/>
  <c r="N29" i="1"/>
  <c r="M29" i="1"/>
  <c r="G29" i="1"/>
  <c r="M28" i="1"/>
  <c r="N27" i="1"/>
  <c r="M27" i="1"/>
  <c r="N26" i="1"/>
  <c r="M26" i="1"/>
  <c r="N25" i="1"/>
  <c r="M25" i="1"/>
  <c r="N24" i="1"/>
  <c r="M24" i="1"/>
  <c r="M23" i="1"/>
  <c r="N22" i="1"/>
  <c r="M22" i="1"/>
  <c r="M21" i="1"/>
  <c r="N20" i="1"/>
  <c r="M19" i="1"/>
  <c r="M18" i="1"/>
  <c r="N17" i="1"/>
  <c r="M17" i="1"/>
  <c r="N16" i="1"/>
  <c r="M15" i="1"/>
  <c r="M14" i="1"/>
  <c r="M13" i="1"/>
  <c r="N12" i="1"/>
  <c r="N11" i="1"/>
  <c r="M11" i="1"/>
  <c r="N10" i="1"/>
  <c r="N9" i="1"/>
  <c r="M9" i="1"/>
  <c r="N8" i="1"/>
  <c r="M8" i="1"/>
  <c r="N7" i="1"/>
  <c r="N6" i="1"/>
  <c r="M6" i="1"/>
  <c r="M5" i="1"/>
  <c r="N4" i="1"/>
  <c r="M4" i="1"/>
  <c r="N3" i="1"/>
  <c r="M2" i="1"/>
  <c r="G2" i="1"/>
</calcChain>
</file>

<file path=xl/sharedStrings.xml><?xml version="1.0" encoding="utf-8"?>
<sst xmlns="http://schemas.openxmlformats.org/spreadsheetml/2006/main" count="446" uniqueCount="109">
  <si>
    <t>TEAM</t>
  </si>
  <si>
    <t>OPPONENT</t>
  </si>
  <si>
    <t>YEAR</t>
  </si>
  <si>
    <t>VENUE</t>
  </si>
  <si>
    <t>WINNER</t>
  </si>
  <si>
    <t>TIME</t>
  </si>
  <si>
    <t>POM</t>
  </si>
  <si>
    <t>OVERS</t>
  </si>
  <si>
    <t>CSK</t>
  </si>
  <si>
    <t>DC</t>
  </si>
  <si>
    <t>WANKHEDE STADIUM</t>
  </si>
  <si>
    <t>SHIKHAR DHAWAN</t>
  </si>
  <si>
    <t>THIRD UMPIRE</t>
  </si>
  <si>
    <t>SUNDARAM RAVI</t>
  </si>
  <si>
    <t>PBKS</t>
  </si>
  <si>
    <t>7:30PM</t>
  </si>
  <si>
    <t>D CAHAR</t>
  </si>
  <si>
    <t>VIRENDER SHARMA</t>
  </si>
  <si>
    <t>RR</t>
  </si>
  <si>
    <t>MOEEN ALI</t>
  </si>
  <si>
    <t>YESHWANT BARDE</t>
  </si>
  <si>
    <t>KKR</t>
  </si>
  <si>
    <t>FAF DU PLESSIS</t>
  </si>
  <si>
    <t>ANIL CHAUDHARY</t>
  </si>
  <si>
    <t>RCB</t>
  </si>
  <si>
    <t>RAVINDRA JADEJA</t>
  </si>
  <si>
    <t>NAVDEEP SINGH</t>
  </si>
  <si>
    <t>SRH</t>
  </si>
  <si>
    <t>RUTURAJ GAIKWAD</t>
  </si>
  <si>
    <t>KV ANANTHA</t>
  </si>
  <si>
    <t>ARUN JAITELY STADIUM</t>
  </si>
  <si>
    <t>MI</t>
  </si>
  <si>
    <t>KIERON POLLARD</t>
  </si>
  <si>
    <t>CHRIS GAFFANEY</t>
  </si>
  <si>
    <t>DUBAI INTERNATIONAL STADIUM</t>
  </si>
  <si>
    <t>SHARJAH CRICKET STADIUM</t>
  </si>
  <si>
    <t>DJ BRAVO</t>
  </si>
  <si>
    <t>MICHAEL GOUGH</t>
  </si>
  <si>
    <t>SHEIKH ZAYED STEDIUM</t>
  </si>
  <si>
    <t>JOSH HAZELWOOD</t>
  </si>
  <si>
    <t>TAPAN SHARMA</t>
  </si>
  <si>
    <t>3:30PM</t>
  </si>
  <si>
    <t>AXAR PATEL</t>
  </si>
  <si>
    <t>SAIYED KHALID</t>
  </si>
  <si>
    <t>KL RAHUL</t>
  </si>
  <si>
    <t>ANIL DANDEKAR</t>
  </si>
  <si>
    <t>UMESH YADAV</t>
  </si>
  <si>
    <t>LSG</t>
  </si>
  <si>
    <t>BRABOURNE STADIUM</t>
  </si>
  <si>
    <t>EVIN LEWIS</t>
  </si>
  <si>
    <t>LIAM LIVILGSTONE</t>
  </si>
  <si>
    <t>DY PATIL STADIUM</t>
  </si>
  <si>
    <t>ABHISHEK SHARMA</t>
  </si>
  <si>
    <t>SHIVAM DUBE</t>
  </si>
  <si>
    <t>GT</t>
  </si>
  <si>
    <t>MCA STADIUM</t>
  </si>
  <si>
    <t>DAVID MILLER</t>
  </si>
  <si>
    <t>BRUCE OXENFORD</t>
  </si>
  <si>
    <t>MUKESH CHOUDHARY</t>
  </si>
  <si>
    <t>PRAKASH PATHAK</t>
  </si>
  <si>
    <t>HARSHAL PATEL</t>
  </si>
  <si>
    <t>DEVON CONWAY</t>
  </si>
  <si>
    <t>DANIEL SAMS</t>
  </si>
  <si>
    <t>NITIN MENON</t>
  </si>
  <si>
    <t>WRIDDHIMAN SAHA</t>
  </si>
  <si>
    <t>RAVICHANDRAN ASHWIN</t>
  </si>
  <si>
    <t>NARENDRA MODI STADIUM</t>
  </si>
  <si>
    <t>RASHID KHAN</t>
  </si>
  <si>
    <t>ANBUDEN STADIUM</t>
  </si>
  <si>
    <t>ULHAS GANDHE</t>
  </si>
  <si>
    <t>M CHINNASWAMY STADIUM</t>
  </si>
  <si>
    <t>EDEN GARDEN</t>
  </si>
  <si>
    <t>AJINKYA RAHANE</t>
  </si>
  <si>
    <t>SAWAI MANSING STADIUM</t>
  </si>
  <si>
    <t>YASHASVI JAISWAL</t>
  </si>
  <si>
    <t>ROD TUCKER</t>
  </si>
  <si>
    <t>ATAL BIHARI STADIUM</t>
  </si>
  <si>
    <t>NO RESULT</t>
  </si>
  <si>
    <t>MATHEESHA PATHIRANA</t>
  </si>
  <si>
    <t>RINKU SINGH</t>
  </si>
  <si>
    <t>RAIN DELAY (POSTPONED)</t>
  </si>
  <si>
    <t xml:space="preserve">CSK </t>
  </si>
  <si>
    <t>8:00PM</t>
  </si>
  <si>
    <t>MUSTAFIZUR RAHMAN</t>
  </si>
  <si>
    <t>JAYARAMAN MADANGOPAL</t>
  </si>
  <si>
    <t>ACA-VDCA CRICKET STADIUM</t>
  </si>
  <si>
    <t>KHALEEL AHMED</t>
  </si>
  <si>
    <t>RAJIV GANDHI STADIUM</t>
  </si>
  <si>
    <t>MANU NAYYAR</t>
  </si>
  <si>
    <t>MARCUS STOINIS</t>
  </si>
  <si>
    <t>HARPREET BRAR</t>
  </si>
  <si>
    <t>NAND KISHORE</t>
  </si>
  <si>
    <t>DHARAMSHALA STADIUM</t>
  </si>
  <si>
    <t>SHUBHMAN GILL</t>
  </si>
  <si>
    <t>SIMARJEET SIGH</t>
  </si>
  <si>
    <t>WON_BY_ WICKETS</t>
  </si>
  <si>
    <t>WON_BY_RUNS</t>
  </si>
  <si>
    <t>CSK_ING_SCORE</t>
  </si>
  <si>
    <t>OPPO_ ING_SCORE</t>
  </si>
  <si>
    <t>CSK_RUNRATE</t>
  </si>
  <si>
    <t>OPPO_RUNRATE</t>
  </si>
  <si>
    <t>CSK_FALLEN_WICKETS</t>
  </si>
  <si>
    <t>OPPO_FALLEN_WICKETS</t>
  </si>
  <si>
    <t>CSK_50_100</t>
  </si>
  <si>
    <t>OPPO_50_100</t>
  </si>
  <si>
    <t>EXTRAS_BY_CSK</t>
  </si>
  <si>
    <t>EXTRAS_BY_OPPONENT</t>
  </si>
  <si>
    <t>CSK_PP_SCORE</t>
  </si>
  <si>
    <t>OPPO_PP_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</si>
</sst>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C3B1-882F-4EE2-A987-264FE113F402}">
  <dimension ref="A1:W62"/>
  <sheetViews>
    <sheetView tabSelected="1" zoomScale="57" zoomScaleNormal="57" workbookViewId="0"/>
  </sheetViews>
  <sheetFormatPr defaultRowHeight="15" x14ac:dyDescent="0.25"/>
  <cols>
    <col min="2" max="2" width="11" customWidth="1"/>
    <col min="4" max="4" width="41.28515625" customWidth="1"/>
    <col min="5" max="5" width="9.140625" customWidth="1"/>
    <col min="6" max="6" width="13.5703125" customWidth="1"/>
    <col min="7" max="7" width="13.140625" customWidth="1"/>
    <col min="8" max="8" width="9.140625" customWidth="1"/>
    <col min="9" max="9" width="25.7109375" customWidth="1"/>
    <col min="11" max="11" width="14" customWidth="1"/>
    <col min="12" max="12" width="16.42578125" customWidth="1"/>
    <col min="13" max="13" width="12" customWidth="1"/>
    <col min="14" max="14" width="15" customWidth="1"/>
    <col min="15" max="15" width="19" customWidth="1"/>
    <col min="16" max="16" width="20.85546875" customWidth="1"/>
    <col min="17" max="17" width="10.5703125" customWidth="1"/>
    <col min="18" max="18" width="12.28515625" customWidth="1"/>
    <col min="19" max="19" width="13.5703125" customWidth="1"/>
    <col min="20" max="20" width="19.5703125" customWidth="1"/>
    <col min="21" max="21" width="16" customWidth="1"/>
    <col min="22" max="22" width="16.28515625" customWidth="1"/>
    <col min="23" max="23" width="3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96</v>
      </c>
      <c r="H1" t="s">
        <v>5</v>
      </c>
      <c r="I1" t="s">
        <v>6</v>
      </c>
      <c r="J1" t="s">
        <v>7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12</v>
      </c>
    </row>
    <row r="2" spans="1:23" x14ac:dyDescent="0.25">
      <c r="A2" t="s">
        <v>8</v>
      </c>
      <c r="B2" t="s">
        <v>9</v>
      </c>
      <c r="C2">
        <v>2021</v>
      </c>
      <c r="D2" t="s">
        <v>10</v>
      </c>
      <c r="E2" t="s">
        <v>9</v>
      </c>
      <c r="F2">
        <v>7</v>
      </c>
      <c r="G2">
        <f>190-188</f>
        <v>2</v>
      </c>
      <c r="H2" t="s">
        <v>15</v>
      </c>
      <c r="I2" t="s">
        <v>11</v>
      </c>
      <c r="J2">
        <v>20</v>
      </c>
      <c r="K2">
        <v>188</v>
      </c>
      <c r="L2">
        <v>190</v>
      </c>
      <c r="M2">
        <f>188/20</f>
        <v>9.4</v>
      </c>
      <c r="N2">
        <f>190/18.4</f>
        <v>10.32608695652174</v>
      </c>
      <c r="O2">
        <v>7</v>
      </c>
      <c r="P2">
        <v>3</v>
      </c>
      <c r="Q2">
        <v>1</v>
      </c>
      <c r="R2">
        <v>2</v>
      </c>
      <c r="S2">
        <v>4</v>
      </c>
      <c r="T2">
        <v>10</v>
      </c>
      <c r="U2">
        <v>33</v>
      </c>
      <c r="V2">
        <v>65</v>
      </c>
      <c r="W2" t="s">
        <v>13</v>
      </c>
    </row>
    <row r="3" spans="1:23" x14ac:dyDescent="0.25">
      <c r="A3" t="s">
        <v>8</v>
      </c>
      <c r="B3" t="s">
        <v>14</v>
      </c>
      <c r="C3">
        <v>2021</v>
      </c>
      <c r="D3" t="s">
        <v>10</v>
      </c>
      <c r="E3" t="s">
        <v>8</v>
      </c>
      <c r="F3">
        <v>6</v>
      </c>
      <c r="G3">
        <v>1</v>
      </c>
      <c r="H3" t="s">
        <v>15</v>
      </c>
      <c r="I3" t="s">
        <v>16</v>
      </c>
      <c r="J3">
        <v>20</v>
      </c>
      <c r="K3">
        <v>107</v>
      </c>
      <c r="L3">
        <v>106</v>
      </c>
      <c r="M3">
        <f>107/15.4</f>
        <v>6.9480519480519476</v>
      </c>
      <c r="N3">
        <f>106/20</f>
        <v>5.3</v>
      </c>
      <c r="O3">
        <v>4</v>
      </c>
      <c r="P3">
        <v>8</v>
      </c>
      <c r="Q3">
        <v>0</v>
      </c>
      <c r="R3">
        <v>0</v>
      </c>
      <c r="S3">
        <v>4</v>
      </c>
      <c r="T3">
        <v>7</v>
      </c>
      <c r="U3">
        <v>32</v>
      </c>
      <c r="V3">
        <v>26</v>
      </c>
      <c r="W3" t="s">
        <v>17</v>
      </c>
    </row>
    <row r="4" spans="1:23" x14ac:dyDescent="0.25">
      <c r="A4" t="s">
        <v>8</v>
      </c>
      <c r="B4" t="s">
        <v>18</v>
      </c>
      <c r="C4">
        <v>2021</v>
      </c>
      <c r="D4" t="s">
        <v>10</v>
      </c>
      <c r="E4" t="s">
        <v>8</v>
      </c>
      <c r="F4">
        <v>1</v>
      </c>
      <c r="G4">
        <v>45</v>
      </c>
      <c r="H4" t="s">
        <v>15</v>
      </c>
      <c r="I4" t="s">
        <v>19</v>
      </c>
      <c r="J4">
        <v>20</v>
      </c>
      <c r="K4">
        <v>188</v>
      </c>
      <c r="L4">
        <v>143</v>
      </c>
      <c r="M4">
        <f>188/20</f>
        <v>9.4</v>
      </c>
      <c r="N4">
        <f>143/20</f>
        <v>7.15</v>
      </c>
      <c r="O4">
        <v>9</v>
      </c>
      <c r="P4">
        <v>9</v>
      </c>
      <c r="Q4">
        <v>0</v>
      </c>
      <c r="R4">
        <v>0</v>
      </c>
      <c r="S4">
        <v>13</v>
      </c>
      <c r="T4">
        <v>14</v>
      </c>
      <c r="U4">
        <v>46</v>
      </c>
      <c r="V4">
        <v>45</v>
      </c>
      <c r="W4" t="s">
        <v>20</v>
      </c>
    </row>
    <row r="5" spans="1:23" x14ac:dyDescent="0.25">
      <c r="A5" t="s">
        <v>8</v>
      </c>
      <c r="B5" t="s">
        <v>21</v>
      </c>
      <c r="C5">
        <v>2021</v>
      </c>
      <c r="D5" t="s">
        <v>10</v>
      </c>
      <c r="E5" t="s">
        <v>8</v>
      </c>
      <c r="F5">
        <v>7</v>
      </c>
      <c r="G5">
        <v>18</v>
      </c>
      <c r="H5" t="s">
        <v>15</v>
      </c>
      <c r="I5" t="s">
        <v>22</v>
      </c>
      <c r="J5">
        <v>20</v>
      </c>
      <c r="K5">
        <v>220</v>
      </c>
      <c r="L5">
        <v>202</v>
      </c>
      <c r="M5">
        <f>220/20</f>
        <v>11</v>
      </c>
      <c r="N5">
        <f>202/19.1</f>
        <v>10.575916230366492</v>
      </c>
      <c r="O5">
        <v>3</v>
      </c>
      <c r="P5">
        <v>10</v>
      </c>
      <c r="Q5">
        <v>2</v>
      </c>
      <c r="R5">
        <v>2</v>
      </c>
      <c r="S5">
        <v>14</v>
      </c>
      <c r="T5">
        <v>13</v>
      </c>
      <c r="U5">
        <v>54</v>
      </c>
      <c r="V5">
        <v>45</v>
      </c>
      <c r="W5" t="s">
        <v>23</v>
      </c>
    </row>
    <row r="6" spans="1:23" x14ac:dyDescent="0.25">
      <c r="A6" t="s">
        <v>8</v>
      </c>
      <c r="B6" t="s">
        <v>24</v>
      </c>
      <c r="C6">
        <v>2021</v>
      </c>
      <c r="D6" t="s">
        <v>10</v>
      </c>
      <c r="E6" t="s">
        <v>8</v>
      </c>
      <c r="F6">
        <v>6</v>
      </c>
      <c r="G6">
        <v>69</v>
      </c>
      <c r="H6" t="s">
        <v>15</v>
      </c>
      <c r="I6" t="s">
        <v>25</v>
      </c>
      <c r="J6">
        <v>20</v>
      </c>
      <c r="K6">
        <v>191</v>
      </c>
      <c r="L6">
        <v>122</v>
      </c>
      <c r="M6">
        <f>191/20</f>
        <v>9.5500000000000007</v>
      </c>
      <c r="N6">
        <f>122/20</f>
        <v>6.1</v>
      </c>
      <c r="O6">
        <v>4</v>
      </c>
      <c r="P6">
        <v>9</v>
      </c>
      <c r="Q6">
        <v>2</v>
      </c>
      <c r="R6">
        <v>0</v>
      </c>
      <c r="S6">
        <v>8</v>
      </c>
      <c r="T6">
        <v>6</v>
      </c>
      <c r="U6">
        <v>51</v>
      </c>
      <c r="V6">
        <v>65</v>
      </c>
      <c r="W6" t="s">
        <v>26</v>
      </c>
    </row>
    <row r="7" spans="1:23" x14ac:dyDescent="0.25">
      <c r="A7" t="s">
        <v>8</v>
      </c>
      <c r="B7" t="s">
        <v>27</v>
      </c>
      <c r="C7">
        <v>2021</v>
      </c>
      <c r="D7" t="s">
        <v>30</v>
      </c>
      <c r="E7" t="s">
        <v>8</v>
      </c>
      <c r="F7">
        <v>7</v>
      </c>
      <c r="G7">
        <v>2</v>
      </c>
      <c r="H7" t="s">
        <v>15</v>
      </c>
      <c r="I7" t="s">
        <v>28</v>
      </c>
      <c r="J7">
        <v>20</v>
      </c>
      <c r="K7">
        <v>173</v>
      </c>
      <c r="L7">
        <v>171</v>
      </c>
      <c r="M7">
        <f>173/18.3</f>
        <v>9.4535519125683063</v>
      </c>
      <c r="N7">
        <f>171/20</f>
        <v>8.5500000000000007</v>
      </c>
      <c r="O7">
        <v>3</v>
      </c>
      <c r="P7">
        <v>3</v>
      </c>
      <c r="Q7">
        <v>2</v>
      </c>
      <c r="R7">
        <v>2</v>
      </c>
      <c r="S7">
        <v>8</v>
      </c>
      <c r="T7">
        <v>3</v>
      </c>
      <c r="U7">
        <v>50</v>
      </c>
      <c r="V7">
        <v>39</v>
      </c>
      <c r="W7" t="s">
        <v>29</v>
      </c>
    </row>
    <row r="8" spans="1:23" x14ac:dyDescent="0.25">
      <c r="A8" t="s">
        <v>8</v>
      </c>
      <c r="B8" t="s">
        <v>31</v>
      </c>
      <c r="C8">
        <v>2021</v>
      </c>
      <c r="D8" t="s">
        <v>30</v>
      </c>
      <c r="E8" t="s">
        <v>31</v>
      </c>
      <c r="F8">
        <v>4</v>
      </c>
      <c r="G8">
        <v>1</v>
      </c>
      <c r="H8" t="s">
        <v>15</v>
      </c>
      <c r="I8" t="s">
        <v>32</v>
      </c>
      <c r="J8">
        <v>20</v>
      </c>
      <c r="K8">
        <v>218</v>
      </c>
      <c r="L8">
        <v>219</v>
      </c>
      <c r="M8">
        <f>218/20</f>
        <v>10.9</v>
      </c>
      <c r="N8">
        <f>219/20</f>
        <v>10.95</v>
      </c>
      <c r="O8">
        <v>4</v>
      </c>
      <c r="P8">
        <v>6</v>
      </c>
      <c r="Q8">
        <v>3</v>
      </c>
      <c r="R8">
        <v>1</v>
      </c>
      <c r="S8">
        <v>8</v>
      </c>
      <c r="T8">
        <v>10</v>
      </c>
      <c r="U8">
        <v>49</v>
      </c>
      <c r="V8">
        <v>58</v>
      </c>
      <c r="W8" t="s">
        <v>33</v>
      </c>
    </row>
    <row r="9" spans="1:23" x14ac:dyDescent="0.25">
      <c r="A9" t="s">
        <v>8</v>
      </c>
      <c r="B9" t="s">
        <v>31</v>
      </c>
      <c r="C9">
        <v>2021</v>
      </c>
      <c r="D9" t="s">
        <v>34</v>
      </c>
      <c r="E9" t="s">
        <v>8</v>
      </c>
      <c r="F9">
        <v>4</v>
      </c>
      <c r="G9">
        <v>20</v>
      </c>
      <c r="H9" t="s">
        <v>15</v>
      </c>
      <c r="I9" t="s">
        <v>28</v>
      </c>
      <c r="J9">
        <v>20</v>
      </c>
      <c r="K9">
        <v>156</v>
      </c>
      <c r="L9">
        <v>136</v>
      </c>
      <c r="M9">
        <f>156/20</f>
        <v>7.8</v>
      </c>
      <c r="N9">
        <f>136/20</f>
        <v>6.8</v>
      </c>
      <c r="O9">
        <v>6</v>
      </c>
      <c r="P9">
        <v>8</v>
      </c>
      <c r="Q9">
        <v>1</v>
      </c>
      <c r="R9">
        <v>1</v>
      </c>
      <c r="S9">
        <v>4</v>
      </c>
      <c r="T9">
        <v>11</v>
      </c>
      <c r="U9">
        <v>24</v>
      </c>
      <c r="V9">
        <v>41</v>
      </c>
      <c r="W9" t="s">
        <v>23</v>
      </c>
    </row>
    <row r="10" spans="1:23" x14ac:dyDescent="0.25">
      <c r="A10" t="s">
        <v>8</v>
      </c>
      <c r="B10" t="s">
        <v>24</v>
      </c>
      <c r="C10">
        <v>2021</v>
      </c>
      <c r="D10" t="s">
        <v>35</v>
      </c>
      <c r="E10" t="s">
        <v>8</v>
      </c>
      <c r="F10">
        <v>6</v>
      </c>
      <c r="G10">
        <v>1</v>
      </c>
      <c r="H10" t="s">
        <v>15</v>
      </c>
      <c r="I10" t="s">
        <v>36</v>
      </c>
      <c r="J10">
        <v>20</v>
      </c>
      <c r="K10">
        <v>157</v>
      </c>
      <c r="L10">
        <v>156</v>
      </c>
      <c r="M10">
        <f>157/18.1</f>
        <v>8.6740331491712706</v>
      </c>
      <c r="N10">
        <f>156/20</f>
        <v>7.8</v>
      </c>
      <c r="O10">
        <v>4</v>
      </c>
      <c r="P10">
        <v>6</v>
      </c>
      <c r="Q10">
        <v>0</v>
      </c>
      <c r="R10">
        <v>2</v>
      </c>
      <c r="S10">
        <v>5</v>
      </c>
      <c r="T10">
        <v>5</v>
      </c>
      <c r="U10">
        <v>59</v>
      </c>
      <c r="V10">
        <v>55</v>
      </c>
      <c r="W10" t="s">
        <v>37</v>
      </c>
    </row>
    <row r="11" spans="1:23" x14ac:dyDescent="0.25">
      <c r="A11" t="s">
        <v>8</v>
      </c>
      <c r="B11" t="s">
        <v>21</v>
      </c>
      <c r="C11">
        <v>2021</v>
      </c>
      <c r="D11" t="s">
        <v>38</v>
      </c>
      <c r="E11" t="s">
        <v>8</v>
      </c>
      <c r="F11">
        <v>2</v>
      </c>
      <c r="G11">
        <v>1</v>
      </c>
      <c r="H11" t="s">
        <v>41</v>
      </c>
      <c r="I11" t="s">
        <v>25</v>
      </c>
      <c r="J11">
        <v>20</v>
      </c>
      <c r="K11">
        <v>172</v>
      </c>
      <c r="L11">
        <v>171</v>
      </c>
      <c r="M11">
        <f>172/20</f>
        <v>8.6</v>
      </c>
      <c r="N11">
        <f>171/20</f>
        <v>8.5500000000000007</v>
      </c>
      <c r="O11">
        <v>8</v>
      </c>
      <c r="P11">
        <v>6</v>
      </c>
      <c r="Q11">
        <v>0</v>
      </c>
      <c r="R11">
        <v>0</v>
      </c>
      <c r="S11">
        <v>8</v>
      </c>
      <c r="T11">
        <v>5</v>
      </c>
      <c r="U11">
        <v>52</v>
      </c>
      <c r="V11">
        <v>50</v>
      </c>
      <c r="W11" t="s">
        <v>17</v>
      </c>
    </row>
    <row r="12" spans="1:23" x14ac:dyDescent="0.25">
      <c r="A12" t="s">
        <v>8</v>
      </c>
      <c r="B12" t="s">
        <v>27</v>
      </c>
      <c r="C12">
        <v>2021</v>
      </c>
      <c r="D12" t="s">
        <v>35</v>
      </c>
      <c r="E12" t="s">
        <v>8</v>
      </c>
      <c r="F12">
        <v>6</v>
      </c>
      <c r="G12">
        <v>5</v>
      </c>
      <c r="H12" t="s">
        <v>15</v>
      </c>
      <c r="I12" t="s">
        <v>39</v>
      </c>
      <c r="J12">
        <v>20</v>
      </c>
      <c r="K12">
        <v>139</v>
      </c>
      <c r="L12">
        <v>137</v>
      </c>
      <c r="M12">
        <f>139/19.4</f>
        <v>7.1649484536082477</v>
      </c>
      <c r="N12">
        <f>134/20</f>
        <v>6.7</v>
      </c>
      <c r="O12">
        <v>4</v>
      </c>
      <c r="P12">
        <v>7</v>
      </c>
      <c r="Q12">
        <v>0</v>
      </c>
      <c r="R12">
        <v>0</v>
      </c>
      <c r="S12">
        <v>10</v>
      </c>
      <c r="T12">
        <v>3</v>
      </c>
      <c r="U12">
        <v>47</v>
      </c>
      <c r="V12">
        <v>41</v>
      </c>
      <c r="W12" t="s">
        <v>37</v>
      </c>
    </row>
    <row r="13" spans="1:23" x14ac:dyDescent="0.25">
      <c r="A13" t="s">
        <v>8</v>
      </c>
      <c r="B13" t="s">
        <v>18</v>
      </c>
      <c r="C13">
        <v>2021</v>
      </c>
      <c r="D13" t="s">
        <v>38</v>
      </c>
      <c r="E13" t="s">
        <v>18</v>
      </c>
      <c r="F13">
        <v>7</v>
      </c>
      <c r="G13">
        <v>1</v>
      </c>
      <c r="H13" t="s">
        <v>15</v>
      </c>
      <c r="I13" t="s">
        <v>28</v>
      </c>
      <c r="J13">
        <v>20</v>
      </c>
      <c r="K13">
        <v>189</v>
      </c>
      <c r="L13">
        <v>190</v>
      </c>
      <c r="M13">
        <f>189/20</f>
        <v>9.4499999999999993</v>
      </c>
      <c r="N13">
        <f>190/17.3</f>
        <v>10.982658959537572</v>
      </c>
      <c r="O13">
        <v>4</v>
      </c>
      <c r="P13">
        <v>3</v>
      </c>
      <c r="Q13">
        <v>1</v>
      </c>
      <c r="R13">
        <v>2</v>
      </c>
      <c r="S13">
        <v>7</v>
      </c>
      <c r="T13">
        <v>5</v>
      </c>
      <c r="U13">
        <v>44</v>
      </c>
      <c r="V13">
        <v>81</v>
      </c>
      <c r="W13" t="s">
        <v>40</v>
      </c>
    </row>
    <row r="14" spans="1:23" x14ac:dyDescent="0.25">
      <c r="A14" t="s">
        <v>8</v>
      </c>
      <c r="B14" t="s">
        <v>9</v>
      </c>
      <c r="C14">
        <v>2021</v>
      </c>
      <c r="D14" t="s">
        <v>34</v>
      </c>
      <c r="E14" t="s">
        <v>9</v>
      </c>
      <c r="F14">
        <v>3</v>
      </c>
      <c r="G14">
        <v>3</v>
      </c>
      <c r="H14" t="s">
        <v>15</v>
      </c>
      <c r="I14" t="s">
        <v>42</v>
      </c>
      <c r="J14">
        <v>20</v>
      </c>
      <c r="K14">
        <v>136</v>
      </c>
      <c r="L14">
        <v>139</v>
      </c>
      <c r="M14">
        <f>136/20</f>
        <v>6.8</v>
      </c>
      <c r="N14">
        <f>139/19.4</f>
        <v>7.1649484536082477</v>
      </c>
      <c r="O14">
        <v>5</v>
      </c>
      <c r="P14">
        <v>7</v>
      </c>
      <c r="Q14">
        <v>1</v>
      </c>
      <c r="R14">
        <v>0</v>
      </c>
      <c r="S14">
        <v>8</v>
      </c>
      <c r="T14">
        <v>15</v>
      </c>
      <c r="U14">
        <v>48</v>
      </c>
      <c r="V14">
        <v>51</v>
      </c>
      <c r="W14" t="s">
        <v>43</v>
      </c>
    </row>
    <row r="15" spans="1:23" x14ac:dyDescent="0.25">
      <c r="A15" t="s">
        <v>8</v>
      </c>
      <c r="B15" t="s">
        <v>14</v>
      </c>
      <c r="C15">
        <v>2021</v>
      </c>
      <c r="D15" t="s">
        <v>34</v>
      </c>
      <c r="E15" t="s">
        <v>14</v>
      </c>
      <c r="F15">
        <v>6</v>
      </c>
      <c r="G15">
        <v>5</v>
      </c>
      <c r="H15" t="s">
        <v>41</v>
      </c>
      <c r="I15" t="s">
        <v>44</v>
      </c>
      <c r="J15">
        <v>20</v>
      </c>
      <c r="K15">
        <v>134</v>
      </c>
      <c r="L15">
        <v>139</v>
      </c>
      <c r="M15">
        <f>134/20</f>
        <v>6.7</v>
      </c>
      <c r="N15">
        <f>139/13</f>
        <v>10.692307692307692</v>
      </c>
      <c r="O15">
        <v>6</v>
      </c>
      <c r="P15">
        <v>4</v>
      </c>
      <c r="Q15">
        <v>1</v>
      </c>
      <c r="R15">
        <v>1</v>
      </c>
      <c r="S15">
        <v>5</v>
      </c>
      <c r="T15">
        <v>9</v>
      </c>
      <c r="U15">
        <v>30</v>
      </c>
      <c r="V15">
        <v>51</v>
      </c>
      <c r="W15" t="s">
        <v>45</v>
      </c>
    </row>
    <row r="16" spans="1:23" x14ac:dyDescent="0.25">
      <c r="A16" t="s">
        <v>8</v>
      </c>
      <c r="B16" t="s">
        <v>9</v>
      </c>
      <c r="C16">
        <v>2021</v>
      </c>
      <c r="D16" t="s">
        <v>34</v>
      </c>
      <c r="E16" t="s">
        <v>8</v>
      </c>
      <c r="F16">
        <v>4</v>
      </c>
      <c r="G16">
        <v>1</v>
      </c>
      <c r="H16" t="s">
        <v>15</v>
      </c>
      <c r="I16" t="s">
        <v>28</v>
      </c>
      <c r="J16">
        <v>20</v>
      </c>
      <c r="K16">
        <v>173</v>
      </c>
      <c r="L16">
        <v>172</v>
      </c>
      <c r="M16">
        <f>173/19.4</f>
        <v>8.9175257731958766</v>
      </c>
      <c r="N16">
        <f>172/20</f>
        <v>8.6</v>
      </c>
      <c r="O16">
        <v>6</v>
      </c>
      <c r="P16">
        <v>5</v>
      </c>
      <c r="Q16">
        <v>2</v>
      </c>
      <c r="R16">
        <v>2</v>
      </c>
      <c r="S16">
        <v>6</v>
      </c>
      <c r="T16">
        <v>4</v>
      </c>
      <c r="U16">
        <v>59</v>
      </c>
      <c r="V16">
        <v>51</v>
      </c>
      <c r="W16" t="s">
        <v>37</v>
      </c>
    </row>
    <row r="17" spans="1:23" x14ac:dyDescent="0.25">
      <c r="A17" t="s">
        <v>8</v>
      </c>
      <c r="B17" t="s">
        <v>21</v>
      </c>
      <c r="C17">
        <v>2021</v>
      </c>
      <c r="D17" t="s">
        <v>34</v>
      </c>
      <c r="E17" t="s">
        <v>8</v>
      </c>
      <c r="F17">
        <v>7</v>
      </c>
      <c r="G17">
        <v>27</v>
      </c>
      <c r="H17" t="s">
        <v>15</v>
      </c>
      <c r="I17" t="s">
        <v>22</v>
      </c>
      <c r="J17">
        <v>20</v>
      </c>
      <c r="K17">
        <v>192</v>
      </c>
      <c r="L17">
        <v>165</v>
      </c>
      <c r="M17">
        <f>192/20</f>
        <v>9.6</v>
      </c>
      <c r="N17">
        <f>165/20</f>
        <v>8.25</v>
      </c>
      <c r="O17">
        <v>3</v>
      </c>
      <c r="P17">
        <v>9</v>
      </c>
      <c r="Q17">
        <v>1</v>
      </c>
      <c r="R17">
        <v>2</v>
      </c>
      <c r="S17">
        <v>9</v>
      </c>
      <c r="T17">
        <v>6</v>
      </c>
      <c r="U17">
        <v>50</v>
      </c>
      <c r="V17">
        <v>55</v>
      </c>
      <c r="W17" t="s">
        <v>13</v>
      </c>
    </row>
    <row r="18" spans="1:23" x14ac:dyDescent="0.25">
      <c r="A18" t="s">
        <v>8</v>
      </c>
      <c r="B18" t="s">
        <v>21</v>
      </c>
      <c r="C18">
        <v>2022</v>
      </c>
      <c r="D18" t="s">
        <v>10</v>
      </c>
      <c r="E18" t="s">
        <v>21</v>
      </c>
      <c r="F18">
        <v>6</v>
      </c>
      <c r="G18">
        <v>2</v>
      </c>
      <c r="H18" t="s">
        <v>15</v>
      </c>
      <c r="I18" t="s">
        <v>46</v>
      </c>
      <c r="J18">
        <v>20</v>
      </c>
      <c r="K18">
        <v>131</v>
      </c>
      <c r="L18">
        <v>133</v>
      </c>
      <c r="M18">
        <f>131/20</f>
        <v>6.55</v>
      </c>
      <c r="N18">
        <f>133/18.3</f>
        <v>7.2677595628415297</v>
      </c>
      <c r="O18">
        <v>5</v>
      </c>
      <c r="P18">
        <v>4</v>
      </c>
      <c r="Q18">
        <v>0</v>
      </c>
      <c r="R18">
        <v>0</v>
      </c>
      <c r="S18">
        <v>4</v>
      </c>
      <c r="T18">
        <v>6</v>
      </c>
      <c r="U18">
        <v>35</v>
      </c>
      <c r="V18">
        <v>43</v>
      </c>
      <c r="W18" t="s">
        <v>17</v>
      </c>
    </row>
    <row r="19" spans="1:23" x14ac:dyDescent="0.25">
      <c r="A19" t="s">
        <v>8</v>
      </c>
      <c r="B19" t="s">
        <v>47</v>
      </c>
      <c r="C19">
        <v>2022</v>
      </c>
      <c r="D19" t="s">
        <v>48</v>
      </c>
      <c r="E19" t="s">
        <v>47</v>
      </c>
      <c r="F19">
        <v>6</v>
      </c>
      <c r="G19">
        <v>1</v>
      </c>
      <c r="H19" t="s">
        <v>15</v>
      </c>
      <c r="I19" t="s">
        <v>49</v>
      </c>
      <c r="J19">
        <v>20</v>
      </c>
      <c r="K19">
        <v>210</v>
      </c>
      <c r="L19">
        <v>211</v>
      </c>
      <c r="M19">
        <f>210/20</f>
        <v>10.5</v>
      </c>
      <c r="N19">
        <f>211/19.3</f>
        <v>10.932642487046632</v>
      </c>
      <c r="O19">
        <v>7</v>
      </c>
      <c r="P19">
        <v>4</v>
      </c>
      <c r="Q19">
        <v>1</v>
      </c>
      <c r="R19">
        <v>2</v>
      </c>
      <c r="S19">
        <v>18</v>
      </c>
      <c r="T19">
        <v>14</v>
      </c>
      <c r="U19">
        <v>73</v>
      </c>
      <c r="V19">
        <v>55</v>
      </c>
      <c r="W19" t="s">
        <v>20</v>
      </c>
    </row>
    <row r="20" spans="1:23" x14ac:dyDescent="0.25">
      <c r="A20" t="s">
        <v>8</v>
      </c>
      <c r="B20" t="s">
        <v>14</v>
      </c>
      <c r="C20">
        <v>2022</v>
      </c>
      <c r="D20" t="s">
        <v>48</v>
      </c>
      <c r="E20" t="s">
        <v>14</v>
      </c>
      <c r="F20">
        <v>2</v>
      </c>
      <c r="G20">
        <v>54</v>
      </c>
      <c r="H20" t="s">
        <v>15</v>
      </c>
      <c r="I20" t="s">
        <v>50</v>
      </c>
      <c r="J20">
        <v>20</v>
      </c>
      <c r="K20">
        <v>126</v>
      </c>
      <c r="L20">
        <v>180</v>
      </c>
      <c r="M20">
        <f>126/18</f>
        <v>7</v>
      </c>
      <c r="N20">
        <f>180/20</f>
        <v>9</v>
      </c>
      <c r="O20">
        <v>10</v>
      </c>
      <c r="P20">
        <v>8</v>
      </c>
      <c r="Q20">
        <v>1</v>
      </c>
      <c r="R20">
        <v>1</v>
      </c>
      <c r="S20">
        <v>14</v>
      </c>
      <c r="T20">
        <v>4</v>
      </c>
      <c r="U20">
        <v>27</v>
      </c>
      <c r="V20">
        <v>72</v>
      </c>
      <c r="W20" t="s">
        <v>23</v>
      </c>
    </row>
    <row r="21" spans="1:23" x14ac:dyDescent="0.25">
      <c r="A21" t="s">
        <v>8</v>
      </c>
      <c r="B21" t="s">
        <v>27</v>
      </c>
      <c r="C21">
        <v>2022</v>
      </c>
      <c r="D21" t="s">
        <v>51</v>
      </c>
      <c r="E21" t="s">
        <v>27</v>
      </c>
      <c r="F21">
        <v>8</v>
      </c>
      <c r="G21">
        <v>1</v>
      </c>
      <c r="H21" t="s">
        <v>41</v>
      </c>
      <c r="I21" t="s">
        <v>52</v>
      </c>
      <c r="J21">
        <v>20</v>
      </c>
      <c r="K21">
        <v>154</v>
      </c>
      <c r="L21">
        <v>155</v>
      </c>
      <c r="M21">
        <f>154/20</f>
        <v>7.7</v>
      </c>
      <c r="N21">
        <f>155/17.4</f>
        <v>8.9080459770114953</v>
      </c>
      <c r="O21">
        <v>7</v>
      </c>
      <c r="P21">
        <v>2</v>
      </c>
      <c r="Q21">
        <v>0</v>
      </c>
      <c r="R21">
        <v>1</v>
      </c>
      <c r="S21">
        <v>4</v>
      </c>
      <c r="T21">
        <v>5</v>
      </c>
      <c r="U21">
        <v>41</v>
      </c>
      <c r="V21">
        <v>37</v>
      </c>
      <c r="W21" t="s">
        <v>20</v>
      </c>
    </row>
    <row r="22" spans="1:23" x14ac:dyDescent="0.25">
      <c r="A22" t="s">
        <v>8</v>
      </c>
      <c r="B22" t="s">
        <v>24</v>
      </c>
      <c r="C22">
        <v>2022</v>
      </c>
      <c r="D22" t="s">
        <v>51</v>
      </c>
      <c r="E22" t="s">
        <v>8</v>
      </c>
      <c r="F22">
        <v>6</v>
      </c>
      <c r="G22">
        <v>23</v>
      </c>
      <c r="H22" t="s">
        <v>15</v>
      </c>
      <c r="I22" t="s">
        <v>53</v>
      </c>
      <c r="J22">
        <v>20</v>
      </c>
      <c r="K22">
        <v>216</v>
      </c>
      <c r="L22">
        <v>193</v>
      </c>
      <c r="M22">
        <f>216/20</f>
        <v>10.8</v>
      </c>
      <c r="N22">
        <f>193/20</f>
        <v>9.65</v>
      </c>
      <c r="O22">
        <v>4</v>
      </c>
      <c r="P22">
        <v>9</v>
      </c>
      <c r="Q22">
        <v>2</v>
      </c>
      <c r="R22">
        <v>0</v>
      </c>
      <c r="S22">
        <v>9</v>
      </c>
      <c r="T22">
        <v>13</v>
      </c>
      <c r="U22">
        <v>35</v>
      </c>
      <c r="V22">
        <v>42</v>
      </c>
      <c r="W22" t="s">
        <v>20</v>
      </c>
    </row>
    <row r="23" spans="1:23" x14ac:dyDescent="0.25">
      <c r="A23" t="s">
        <v>8</v>
      </c>
      <c r="B23" t="s">
        <v>54</v>
      </c>
      <c r="C23">
        <v>2022</v>
      </c>
      <c r="D23" t="s">
        <v>55</v>
      </c>
      <c r="E23" t="s">
        <v>54</v>
      </c>
      <c r="F23">
        <v>3</v>
      </c>
      <c r="G23">
        <v>1</v>
      </c>
      <c r="H23" t="s">
        <v>15</v>
      </c>
      <c r="I23" t="s">
        <v>56</v>
      </c>
      <c r="J23">
        <v>20</v>
      </c>
      <c r="K23">
        <v>169</v>
      </c>
      <c r="L23">
        <v>170</v>
      </c>
      <c r="M23">
        <f>169/20</f>
        <v>8.4499999999999993</v>
      </c>
      <c r="N23">
        <f>170/19.5</f>
        <v>8.7179487179487172</v>
      </c>
      <c r="O23">
        <v>5</v>
      </c>
      <c r="P23">
        <v>7</v>
      </c>
      <c r="Q23">
        <v>1</v>
      </c>
      <c r="R23">
        <v>1</v>
      </c>
      <c r="S23">
        <v>7</v>
      </c>
      <c r="T23">
        <v>5</v>
      </c>
      <c r="U23">
        <v>39</v>
      </c>
      <c r="V23">
        <v>37</v>
      </c>
      <c r="W23" t="s">
        <v>57</v>
      </c>
    </row>
    <row r="24" spans="1:23" x14ac:dyDescent="0.25">
      <c r="A24" t="s">
        <v>8</v>
      </c>
      <c r="B24" t="s">
        <v>31</v>
      </c>
      <c r="C24">
        <v>2022</v>
      </c>
      <c r="D24" t="s">
        <v>51</v>
      </c>
      <c r="E24" t="s">
        <v>8</v>
      </c>
      <c r="F24">
        <v>3</v>
      </c>
      <c r="G24">
        <v>1</v>
      </c>
      <c r="H24" t="s">
        <v>15</v>
      </c>
      <c r="I24" t="s">
        <v>58</v>
      </c>
      <c r="J24">
        <v>20</v>
      </c>
      <c r="K24">
        <v>156</v>
      </c>
      <c r="L24">
        <v>157</v>
      </c>
      <c r="M24">
        <f>157/20</f>
        <v>7.85</v>
      </c>
      <c r="N24">
        <f>156/20</f>
        <v>7.8</v>
      </c>
      <c r="O24">
        <v>7</v>
      </c>
      <c r="P24">
        <v>7</v>
      </c>
      <c r="Q24">
        <v>0</v>
      </c>
      <c r="R24">
        <v>1</v>
      </c>
      <c r="S24">
        <v>5</v>
      </c>
      <c r="T24">
        <v>8</v>
      </c>
      <c r="U24">
        <v>46</v>
      </c>
      <c r="V24">
        <v>42</v>
      </c>
      <c r="W24" t="s">
        <v>29</v>
      </c>
    </row>
    <row r="25" spans="1:23" x14ac:dyDescent="0.25">
      <c r="A25" t="s">
        <v>8</v>
      </c>
      <c r="B25" t="s">
        <v>14</v>
      </c>
      <c r="C25">
        <v>2022</v>
      </c>
      <c r="D25" t="s">
        <v>10</v>
      </c>
      <c r="E25" t="s">
        <v>14</v>
      </c>
      <c r="F25">
        <v>6</v>
      </c>
      <c r="G25">
        <v>11</v>
      </c>
      <c r="H25" t="s">
        <v>15</v>
      </c>
      <c r="I25" t="s">
        <v>11</v>
      </c>
      <c r="J25">
        <v>20</v>
      </c>
      <c r="K25">
        <v>176</v>
      </c>
      <c r="L25">
        <v>187</v>
      </c>
      <c r="M25">
        <f>176/20</f>
        <v>8.8000000000000007</v>
      </c>
      <c r="N25">
        <f>187/20</f>
        <v>9.35</v>
      </c>
      <c r="O25">
        <v>6</v>
      </c>
      <c r="P25">
        <v>4</v>
      </c>
      <c r="Q25">
        <v>1</v>
      </c>
      <c r="R25">
        <v>1</v>
      </c>
      <c r="S25">
        <v>14</v>
      </c>
      <c r="T25">
        <v>16</v>
      </c>
      <c r="U25">
        <v>32</v>
      </c>
      <c r="V25">
        <v>37</v>
      </c>
      <c r="W25" t="s">
        <v>59</v>
      </c>
    </row>
    <row r="26" spans="1:23" x14ac:dyDescent="0.25">
      <c r="A26" t="s">
        <v>8</v>
      </c>
      <c r="B26" t="s">
        <v>27</v>
      </c>
      <c r="C26">
        <v>2022</v>
      </c>
      <c r="D26" t="s">
        <v>55</v>
      </c>
      <c r="E26" t="s">
        <v>8</v>
      </c>
      <c r="F26">
        <v>8</v>
      </c>
      <c r="G26">
        <v>13</v>
      </c>
      <c r="H26" t="s">
        <v>15</v>
      </c>
      <c r="I26" t="s">
        <v>28</v>
      </c>
      <c r="J26">
        <v>20</v>
      </c>
      <c r="K26">
        <v>202</v>
      </c>
      <c r="L26">
        <v>189</v>
      </c>
      <c r="M26">
        <f>202/20</f>
        <v>10.1</v>
      </c>
      <c r="N26">
        <f>189/20</f>
        <v>9.4499999999999993</v>
      </c>
      <c r="O26">
        <v>2</v>
      </c>
      <c r="P26">
        <v>6</v>
      </c>
      <c r="Q26">
        <v>2</v>
      </c>
      <c r="R26">
        <v>1</v>
      </c>
      <c r="S26">
        <v>5</v>
      </c>
      <c r="T26">
        <v>9</v>
      </c>
      <c r="U26">
        <v>40</v>
      </c>
      <c r="V26">
        <v>58</v>
      </c>
      <c r="W26" t="s">
        <v>37</v>
      </c>
    </row>
    <row r="27" spans="1:23" x14ac:dyDescent="0.25">
      <c r="A27" t="s">
        <v>8</v>
      </c>
      <c r="B27" t="s">
        <v>24</v>
      </c>
      <c r="C27">
        <v>2022</v>
      </c>
      <c r="D27" t="s">
        <v>55</v>
      </c>
      <c r="E27" t="s">
        <v>24</v>
      </c>
      <c r="F27">
        <v>2</v>
      </c>
      <c r="G27">
        <v>13</v>
      </c>
      <c r="H27" t="s">
        <v>15</v>
      </c>
      <c r="I27" t="s">
        <v>60</v>
      </c>
      <c r="J27">
        <v>20</v>
      </c>
      <c r="K27">
        <v>160</v>
      </c>
      <c r="L27">
        <v>173</v>
      </c>
      <c r="M27">
        <f>160/20</f>
        <v>8</v>
      </c>
      <c r="N27">
        <f>173/20</f>
        <v>8.65</v>
      </c>
      <c r="O27">
        <v>8</v>
      </c>
      <c r="P27">
        <v>8</v>
      </c>
      <c r="Q27">
        <v>1</v>
      </c>
      <c r="R27">
        <v>0</v>
      </c>
      <c r="S27">
        <v>12</v>
      </c>
      <c r="T27">
        <v>4</v>
      </c>
      <c r="U27">
        <v>51</v>
      </c>
      <c r="V27">
        <v>57</v>
      </c>
      <c r="W27" t="s">
        <v>23</v>
      </c>
    </row>
    <row r="28" spans="1:23" x14ac:dyDescent="0.25">
      <c r="A28" t="s">
        <v>8</v>
      </c>
      <c r="B28" t="s">
        <v>9</v>
      </c>
      <c r="C28">
        <v>2022</v>
      </c>
      <c r="D28" t="s">
        <v>51</v>
      </c>
      <c r="E28" t="s">
        <v>8</v>
      </c>
      <c r="F28">
        <v>2</v>
      </c>
      <c r="G28">
        <v>91</v>
      </c>
      <c r="H28" t="s">
        <v>15</v>
      </c>
      <c r="I28" t="s">
        <v>61</v>
      </c>
      <c r="J28">
        <v>20</v>
      </c>
      <c r="K28">
        <v>208</v>
      </c>
      <c r="L28">
        <v>117</v>
      </c>
      <c r="M28">
        <f>208/20</f>
        <v>10.4</v>
      </c>
      <c r="N28">
        <f>117/17.4</f>
        <v>6.7241379310344831</v>
      </c>
      <c r="O28">
        <v>6</v>
      </c>
      <c r="P28">
        <v>10</v>
      </c>
      <c r="Q28">
        <v>1</v>
      </c>
      <c r="R28">
        <v>0</v>
      </c>
      <c r="S28">
        <v>4</v>
      </c>
      <c r="T28">
        <v>12</v>
      </c>
      <c r="U28">
        <v>57</v>
      </c>
      <c r="V28">
        <v>59</v>
      </c>
      <c r="W28" t="s">
        <v>43</v>
      </c>
    </row>
    <row r="29" spans="1:23" x14ac:dyDescent="0.25">
      <c r="A29" t="s">
        <v>8</v>
      </c>
      <c r="B29" t="s">
        <v>31</v>
      </c>
      <c r="C29">
        <v>2022</v>
      </c>
      <c r="D29" t="s">
        <v>10</v>
      </c>
      <c r="E29" t="s">
        <v>31</v>
      </c>
      <c r="F29">
        <v>5</v>
      </c>
      <c r="G29">
        <f>103-97</f>
        <v>6</v>
      </c>
      <c r="H29" t="s">
        <v>15</v>
      </c>
      <c r="I29" t="s">
        <v>62</v>
      </c>
      <c r="J29">
        <v>20</v>
      </c>
      <c r="K29">
        <v>97</v>
      </c>
      <c r="L29">
        <v>103</v>
      </c>
      <c r="M29">
        <f>97/16</f>
        <v>6.0625</v>
      </c>
      <c r="N29">
        <f>103/14.5</f>
        <v>7.1034482758620694</v>
      </c>
      <c r="O29">
        <v>10</v>
      </c>
      <c r="P29">
        <v>5</v>
      </c>
      <c r="Q29">
        <v>0</v>
      </c>
      <c r="R29">
        <v>0</v>
      </c>
      <c r="S29">
        <v>10</v>
      </c>
      <c r="T29">
        <v>15</v>
      </c>
      <c r="U29">
        <v>32</v>
      </c>
      <c r="V29">
        <v>36</v>
      </c>
      <c r="W29" t="s">
        <v>63</v>
      </c>
    </row>
    <row r="30" spans="1:23" x14ac:dyDescent="0.25">
      <c r="A30" t="s">
        <v>8</v>
      </c>
      <c r="B30" t="s">
        <v>54</v>
      </c>
      <c r="C30">
        <v>2022</v>
      </c>
      <c r="D30" t="s">
        <v>10</v>
      </c>
      <c r="E30" t="s">
        <v>54</v>
      </c>
      <c r="F30">
        <v>7</v>
      </c>
      <c r="G30">
        <v>4</v>
      </c>
      <c r="H30" t="s">
        <v>41</v>
      </c>
      <c r="I30" t="s">
        <v>64</v>
      </c>
      <c r="J30">
        <v>20</v>
      </c>
      <c r="K30">
        <v>133</v>
      </c>
      <c r="L30">
        <v>137</v>
      </c>
      <c r="M30">
        <f>133/20</f>
        <v>6.65</v>
      </c>
      <c r="N30">
        <f>137/19.1</f>
        <v>7.1727748691099471</v>
      </c>
      <c r="O30">
        <v>5</v>
      </c>
      <c r="P30">
        <v>3</v>
      </c>
      <c r="Q30">
        <v>1</v>
      </c>
      <c r="R30">
        <v>1</v>
      </c>
      <c r="S30">
        <v>10</v>
      </c>
      <c r="T30">
        <v>7</v>
      </c>
      <c r="U30">
        <v>47</v>
      </c>
      <c r="V30">
        <v>53</v>
      </c>
      <c r="W30" t="s">
        <v>33</v>
      </c>
    </row>
    <row r="31" spans="1:23" x14ac:dyDescent="0.25">
      <c r="A31" t="s">
        <v>8</v>
      </c>
      <c r="B31" t="s">
        <v>18</v>
      </c>
      <c r="C31">
        <v>2022</v>
      </c>
      <c r="D31" t="s">
        <v>48</v>
      </c>
      <c r="E31" t="s">
        <v>18</v>
      </c>
      <c r="F31">
        <v>5</v>
      </c>
      <c r="G31">
        <v>1</v>
      </c>
      <c r="H31" t="s">
        <v>15</v>
      </c>
      <c r="I31" t="s">
        <v>65</v>
      </c>
      <c r="J31">
        <v>20</v>
      </c>
      <c r="K31">
        <v>150</v>
      </c>
      <c r="L31">
        <v>151</v>
      </c>
      <c r="M31">
        <f>150/20</f>
        <v>7.5</v>
      </c>
      <c r="N31">
        <f>151/19.4</f>
        <v>7.783505154639176</v>
      </c>
      <c r="O31">
        <v>6</v>
      </c>
      <c r="P31">
        <v>5</v>
      </c>
      <c r="Q31">
        <v>1</v>
      </c>
      <c r="R31">
        <v>1</v>
      </c>
      <c r="S31">
        <v>16</v>
      </c>
      <c r="T31">
        <v>5</v>
      </c>
      <c r="U31">
        <v>75</v>
      </c>
      <c r="V31">
        <v>52</v>
      </c>
      <c r="W31" t="s">
        <v>20</v>
      </c>
    </row>
    <row r="32" spans="1:23" x14ac:dyDescent="0.25">
      <c r="A32" t="s">
        <v>8</v>
      </c>
      <c r="B32" t="s">
        <v>54</v>
      </c>
      <c r="C32">
        <v>2023</v>
      </c>
      <c r="D32" t="s">
        <v>66</v>
      </c>
      <c r="E32" t="s">
        <v>54</v>
      </c>
      <c r="F32">
        <v>5</v>
      </c>
      <c r="G32">
        <f>182-178</f>
        <v>4</v>
      </c>
      <c r="H32" t="s">
        <v>15</v>
      </c>
      <c r="I32" t="s">
        <v>67</v>
      </c>
      <c r="J32">
        <v>20</v>
      </c>
      <c r="K32">
        <v>178</v>
      </c>
      <c r="L32">
        <v>182</v>
      </c>
      <c r="M32">
        <f>178/20</f>
        <v>8.9</v>
      </c>
      <c r="N32">
        <f>182/19.2</f>
        <v>9.4791666666666679</v>
      </c>
      <c r="O32">
        <v>7</v>
      </c>
      <c r="P32">
        <v>5</v>
      </c>
      <c r="Q32">
        <v>1</v>
      </c>
      <c r="R32">
        <v>1</v>
      </c>
      <c r="S32">
        <v>12</v>
      </c>
      <c r="T32">
        <v>8</v>
      </c>
      <c r="U32">
        <v>51</v>
      </c>
      <c r="V32">
        <v>65</v>
      </c>
      <c r="W32" t="s">
        <v>17</v>
      </c>
    </row>
    <row r="33" spans="1:23" x14ac:dyDescent="0.25">
      <c r="A33" t="s">
        <v>8</v>
      </c>
      <c r="B33" t="s">
        <v>47</v>
      </c>
      <c r="C33">
        <v>2023</v>
      </c>
      <c r="D33" t="s">
        <v>68</v>
      </c>
      <c r="E33" t="s">
        <v>8</v>
      </c>
      <c r="F33">
        <v>3</v>
      </c>
      <c r="G33">
        <v>12</v>
      </c>
      <c r="H33" t="s">
        <v>15</v>
      </c>
      <c r="I33" t="s">
        <v>19</v>
      </c>
      <c r="J33">
        <v>20</v>
      </c>
      <c r="K33">
        <v>217</v>
      </c>
      <c r="L33">
        <v>205</v>
      </c>
      <c r="M33">
        <f>217/20</f>
        <v>10.85</v>
      </c>
      <c r="N33">
        <f>205/20</f>
        <v>10.25</v>
      </c>
      <c r="O33">
        <v>7</v>
      </c>
      <c r="P33">
        <v>7</v>
      </c>
      <c r="Q33">
        <v>1</v>
      </c>
      <c r="R33">
        <v>1</v>
      </c>
      <c r="S33">
        <v>18</v>
      </c>
      <c r="T33">
        <v>16</v>
      </c>
      <c r="U33">
        <v>79</v>
      </c>
      <c r="V33">
        <v>80</v>
      </c>
      <c r="W33" t="s">
        <v>69</v>
      </c>
    </row>
    <row r="34" spans="1:23" x14ac:dyDescent="0.25">
      <c r="A34" t="s">
        <v>8</v>
      </c>
      <c r="B34" t="s">
        <v>31</v>
      </c>
      <c r="C34">
        <v>2023</v>
      </c>
      <c r="D34" t="s">
        <v>10</v>
      </c>
      <c r="E34" t="s">
        <v>8</v>
      </c>
      <c r="F34">
        <v>7</v>
      </c>
      <c r="G34">
        <v>2</v>
      </c>
      <c r="H34" t="s">
        <v>15</v>
      </c>
      <c r="I34" t="s">
        <v>25</v>
      </c>
      <c r="J34">
        <v>20</v>
      </c>
      <c r="K34">
        <v>159</v>
      </c>
      <c r="L34">
        <v>157</v>
      </c>
      <c r="M34">
        <f>159/18.1</f>
        <v>8.7845303867403306</v>
      </c>
      <c r="N34">
        <f>157/20</f>
        <v>7.85</v>
      </c>
      <c r="O34">
        <v>3</v>
      </c>
      <c r="P34">
        <v>8</v>
      </c>
      <c r="Q34">
        <v>1</v>
      </c>
      <c r="R34">
        <v>0</v>
      </c>
      <c r="S34">
        <v>8</v>
      </c>
      <c r="T34">
        <v>10</v>
      </c>
      <c r="U34">
        <v>68</v>
      </c>
      <c r="V34">
        <v>61</v>
      </c>
      <c r="W34" t="s">
        <v>23</v>
      </c>
    </row>
    <row r="35" spans="1:23" x14ac:dyDescent="0.25">
      <c r="A35" t="s">
        <v>8</v>
      </c>
      <c r="B35" t="s">
        <v>18</v>
      </c>
      <c r="C35">
        <v>2023</v>
      </c>
      <c r="D35" t="s">
        <v>68</v>
      </c>
      <c r="E35" t="s">
        <v>18</v>
      </c>
      <c r="F35">
        <v>2</v>
      </c>
      <c r="G35">
        <v>3</v>
      </c>
      <c r="H35" t="s">
        <v>15</v>
      </c>
      <c r="I35" t="s">
        <v>65</v>
      </c>
      <c r="J35">
        <v>20</v>
      </c>
      <c r="K35">
        <v>172</v>
      </c>
      <c r="L35">
        <v>175</v>
      </c>
      <c r="M35">
        <f>172/20</f>
        <v>8.6</v>
      </c>
      <c r="N35">
        <f>175/20</f>
        <v>8.75</v>
      </c>
      <c r="O35">
        <v>6</v>
      </c>
      <c r="P35">
        <v>8</v>
      </c>
      <c r="Q35">
        <v>1</v>
      </c>
      <c r="R35">
        <v>1</v>
      </c>
      <c r="S35">
        <v>10</v>
      </c>
      <c r="T35">
        <v>10</v>
      </c>
      <c r="U35">
        <v>45</v>
      </c>
      <c r="V35">
        <v>57</v>
      </c>
      <c r="W35" t="s">
        <v>63</v>
      </c>
    </row>
    <row r="36" spans="1:23" x14ac:dyDescent="0.25">
      <c r="A36" t="s">
        <v>8</v>
      </c>
      <c r="B36" t="s">
        <v>24</v>
      </c>
      <c r="C36">
        <v>2023</v>
      </c>
      <c r="D36" t="s">
        <v>70</v>
      </c>
      <c r="E36" t="s">
        <v>8</v>
      </c>
      <c r="F36">
        <v>4</v>
      </c>
      <c r="G36">
        <v>8</v>
      </c>
      <c r="H36" t="s">
        <v>15</v>
      </c>
      <c r="I36" t="s">
        <v>61</v>
      </c>
      <c r="J36">
        <v>20</v>
      </c>
      <c r="K36">
        <v>226</v>
      </c>
      <c r="L36">
        <v>218</v>
      </c>
      <c r="M36">
        <f>226/20</f>
        <v>11.3</v>
      </c>
      <c r="N36">
        <f>218/20</f>
        <v>10.9</v>
      </c>
      <c r="O36">
        <v>6</v>
      </c>
      <c r="P36">
        <v>8</v>
      </c>
      <c r="Q36">
        <v>2</v>
      </c>
      <c r="R36">
        <v>2</v>
      </c>
      <c r="S36">
        <v>11</v>
      </c>
      <c r="T36">
        <v>7</v>
      </c>
      <c r="U36">
        <v>53</v>
      </c>
      <c r="V36">
        <v>75</v>
      </c>
      <c r="W36" t="s">
        <v>37</v>
      </c>
    </row>
    <row r="37" spans="1:23" x14ac:dyDescent="0.25">
      <c r="A37" t="s">
        <v>8</v>
      </c>
      <c r="B37" t="s">
        <v>27</v>
      </c>
      <c r="C37">
        <v>2023</v>
      </c>
      <c r="D37" t="s">
        <v>68</v>
      </c>
      <c r="E37" t="s">
        <v>8</v>
      </c>
      <c r="F37">
        <v>7</v>
      </c>
      <c r="G37">
        <v>4</v>
      </c>
      <c r="H37" t="s">
        <v>15</v>
      </c>
      <c r="I37" t="s">
        <v>25</v>
      </c>
      <c r="J37">
        <v>20</v>
      </c>
      <c r="K37">
        <v>138</v>
      </c>
      <c r="L37">
        <v>134</v>
      </c>
      <c r="M37">
        <f>138/18.4</f>
        <v>7.5000000000000009</v>
      </c>
      <c r="N37">
        <f>134/20</f>
        <v>6.7</v>
      </c>
      <c r="O37">
        <v>3</v>
      </c>
      <c r="P37">
        <v>7</v>
      </c>
      <c r="Q37">
        <v>1</v>
      </c>
      <c r="R37">
        <v>0</v>
      </c>
      <c r="S37">
        <v>4</v>
      </c>
      <c r="T37">
        <v>2</v>
      </c>
      <c r="U37">
        <v>60</v>
      </c>
      <c r="V37">
        <v>45</v>
      </c>
      <c r="W37" t="s">
        <v>63</v>
      </c>
    </row>
    <row r="38" spans="1:23" x14ac:dyDescent="0.25">
      <c r="A38" t="s">
        <v>8</v>
      </c>
      <c r="B38" t="s">
        <v>21</v>
      </c>
      <c r="C38">
        <v>2023</v>
      </c>
      <c r="D38" t="s">
        <v>71</v>
      </c>
      <c r="E38" t="s">
        <v>8</v>
      </c>
      <c r="F38">
        <v>6</v>
      </c>
      <c r="G38">
        <v>49</v>
      </c>
      <c r="H38" t="s">
        <v>15</v>
      </c>
      <c r="I38" t="s">
        <v>72</v>
      </c>
      <c r="J38">
        <v>20</v>
      </c>
      <c r="K38">
        <v>235</v>
      </c>
      <c r="L38">
        <v>186</v>
      </c>
      <c r="M38">
        <f>235/20</f>
        <v>11.75</v>
      </c>
      <c r="N38">
        <f>186/20</f>
        <v>9.3000000000000007</v>
      </c>
      <c r="O38">
        <v>4</v>
      </c>
      <c r="P38">
        <v>8</v>
      </c>
      <c r="Q38">
        <v>3</v>
      </c>
      <c r="R38">
        <v>2</v>
      </c>
      <c r="S38">
        <v>10</v>
      </c>
      <c r="T38">
        <v>3</v>
      </c>
      <c r="U38">
        <v>59</v>
      </c>
      <c r="V38">
        <v>38</v>
      </c>
      <c r="W38" t="s">
        <v>17</v>
      </c>
    </row>
    <row r="39" spans="1:23" x14ac:dyDescent="0.25">
      <c r="A39" t="s">
        <v>8</v>
      </c>
      <c r="B39" t="s">
        <v>18</v>
      </c>
      <c r="C39">
        <v>2023</v>
      </c>
      <c r="D39" t="s">
        <v>73</v>
      </c>
      <c r="E39" t="s">
        <v>18</v>
      </c>
      <c r="F39">
        <v>5</v>
      </c>
      <c r="G39">
        <v>32</v>
      </c>
      <c r="H39" t="s">
        <v>15</v>
      </c>
      <c r="I39" t="s">
        <v>74</v>
      </c>
      <c r="J39">
        <v>20</v>
      </c>
      <c r="K39">
        <v>170</v>
      </c>
      <c r="L39">
        <v>202</v>
      </c>
      <c r="M39">
        <f>176/20</f>
        <v>8.8000000000000007</v>
      </c>
      <c r="N39">
        <f>202/20</f>
        <v>10.1</v>
      </c>
      <c r="O39">
        <v>6</v>
      </c>
      <c r="P39">
        <v>5</v>
      </c>
      <c r="Q39">
        <v>0</v>
      </c>
      <c r="R39">
        <v>1</v>
      </c>
      <c r="S39">
        <v>11</v>
      </c>
      <c r="T39">
        <v>2</v>
      </c>
      <c r="U39">
        <v>42</v>
      </c>
      <c r="V39">
        <v>64</v>
      </c>
      <c r="W39" t="s">
        <v>75</v>
      </c>
    </row>
    <row r="40" spans="1:23" x14ac:dyDescent="0.25">
      <c r="A40" t="s">
        <v>8</v>
      </c>
      <c r="B40" t="s">
        <v>14</v>
      </c>
      <c r="C40">
        <v>2023</v>
      </c>
      <c r="D40" t="s">
        <v>68</v>
      </c>
      <c r="E40" t="s">
        <v>14</v>
      </c>
      <c r="F40">
        <v>4</v>
      </c>
      <c r="G40">
        <v>1</v>
      </c>
      <c r="H40" t="s">
        <v>41</v>
      </c>
      <c r="I40" t="s">
        <v>61</v>
      </c>
      <c r="J40">
        <v>20</v>
      </c>
      <c r="K40">
        <v>200</v>
      </c>
      <c r="L40">
        <v>201</v>
      </c>
      <c r="M40">
        <f>200/20</f>
        <v>10</v>
      </c>
      <c r="N40">
        <f>201/20</f>
        <v>10.050000000000001</v>
      </c>
      <c r="O40">
        <v>4</v>
      </c>
      <c r="P40">
        <v>6</v>
      </c>
      <c r="Q40">
        <v>1</v>
      </c>
      <c r="R40">
        <v>0</v>
      </c>
      <c r="S40">
        <v>13</v>
      </c>
      <c r="T40">
        <v>8</v>
      </c>
      <c r="U40">
        <v>57</v>
      </c>
      <c r="V40">
        <v>62</v>
      </c>
      <c r="W40" t="s">
        <v>20</v>
      </c>
    </row>
    <row r="41" spans="1:23" x14ac:dyDescent="0.25">
      <c r="A41" t="s">
        <v>8</v>
      </c>
      <c r="B41" t="s">
        <v>47</v>
      </c>
      <c r="C41">
        <v>2023</v>
      </c>
      <c r="D41" t="s">
        <v>76</v>
      </c>
      <c r="E41" t="s">
        <v>77</v>
      </c>
      <c r="H41" t="s">
        <v>41</v>
      </c>
      <c r="L41">
        <v>125</v>
      </c>
      <c r="N41">
        <f>125/19.2</f>
        <v>6.510416666666667</v>
      </c>
      <c r="P41">
        <v>7</v>
      </c>
    </row>
    <row r="42" spans="1:23" x14ac:dyDescent="0.25">
      <c r="A42" t="s">
        <v>8</v>
      </c>
      <c r="B42" t="s">
        <v>31</v>
      </c>
      <c r="C42">
        <v>2023</v>
      </c>
      <c r="D42" t="s">
        <v>68</v>
      </c>
      <c r="E42" t="s">
        <v>8</v>
      </c>
      <c r="F42">
        <v>6</v>
      </c>
      <c r="G42">
        <v>1</v>
      </c>
      <c r="H42" t="s">
        <v>41</v>
      </c>
      <c r="I42" t="s">
        <v>78</v>
      </c>
      <c r="J42">
        <v>20</v>
      </c>
      <c r="K42">
        <v>140</v>
      </c>
      <c r="L42">
        <v>139</v>
      </c>
      <c r="M42">
        <f>140/17.4</f>
        <v>8.0459770114942533</v>
      </c>
      <c r="N42">
        <f>139/20</f>
        <v>6.95</v>
      </c>
      <c r="O42">
        <v>4</v>
      </c>
      <c r="P42">
        <v>8</v>
      </c>
      <c r="Q42">
        <v>0</v>
      </c>
      <c r="R42">
        <v>1</v>
      </c>
      <c r="S42">
        <v>8</v>
      </c>
      <c r="T42">
        <v>5</v>
      </c>
      <c r="U42">
        <v>55</v>
      </c>
      <c r="V42">
        <v>34</v>
      </c>
      <c r="W42" t="s">
        <v>29</v>
      </c>
    </row>
    <row r="43" spans="1:23" x14ac:dyDescent="0.25">
      <c r="A43" t="s">
        <v>8</v>
      </c>
      <c r="B43" t="s">
        <v>9</v>
      </c>
      <c r="C43">
        <v>2023</v>
      </c>
      <c r="D43" t="s">
        <v>68</v>
      </c>
      <c r="E43" t="s">
        <v>8</v>
      </c>
      <c r="F43">
        <v>2</v>
      </c>
      <c r="G43">
        <v>27</v>
      </c>
      <c r="H43" t="s">
        <v>15</v>
      </c>
      <c r="I43" t="s">
        <v>25</v>
      </c>
      <c r="J43">
        <v>20</v>
      </c>
      <c r="K43">
        <v>167</v>
      </c>
      <c r="L43">
        <v>140</v>
      </c>
      <c r="M43">
        <f>167/20</f>
        <v>8.35</v>
      </c>
      <c r="N43">
        <f>140/20</f>
        <v>7</v>
      </c>
      <c r="O43">
        <v>8</v>
      </c>
      <c r="P43">
        <v>8</v>
      </c>
      <c r="Q43">
        <v>0</v>
      </c>
      <c r="R43">
        <v>0</v>
      </c>
      <c r="S43">
        <v>11</v>
      </c>
      <c r="T43">
        <v>15</v>
      </c>
      <c r="U43">
        <v>49</v>
      </c>
      <c r="V43">
        <v>47</v>
      </c>
      <c r="W43" t="s">
        <v>23</v>
      </c>
    </row>
    <row r="44" spans="1:23" x14ac:dyDescent="0.25">
      <c r="A44" t="s">
        <v>8</v>
      </c>
      <c r="B44" t="s">
        <v>21</v>
      </c>
      <c r="C44">
        <v>2023</v>
      </c>
      <c r="D44" t="s">
        <v>68</v>
      </c>
      <c r="E44" t="s">
        <v>21</v>
      </c>
      <c r="F44">
        <v>6</v>
      </c>
      <c r="G44">
        <v>3</v>
      </c>
      <c r="H44" t="s">
        <v>15</v>
      </c>
      <c r="I44" t="s">
        <v>79</v>
      </c>
      <c r="J44">
        <v>20</v>
      </c>
      <c r="K44">
        <v>144</v>
      </c>
      <c r="L44">
        <v>147</v>
      </c>
      <c r="M44">
        <f>144/20</f>
        <v>7.2</v>
      </c>
      <c r="N44">
        <f>147/18.3</f>
        <v>8.0327868852459012</v>
      </c>
      <c r="O44">
        <v>6</v>
      </c>
      <c r="P44">
        <v>4</v>
      </c>
      <c r="Q44">
        <v>0</v>
      </c>
      <c r="R44">
        <v>2</v>
      </c>
      <c r="S44">
        <v>12</v>
      </c>
      <c r="T44">
        <v>6</v>
      </c>
      <c r="U44">
        <v>52</v>
      </c>
      <c r="V44">
        <v>46</v>
      </c>
      <c r="W44" t="s">
        <v>63</v>
      </c>
    </row>
    <row r="45" spans="1:23" x14ac:dyDescent="0.25">
      <c r="A45" t="s">
        <v>8</v>
      </c>
      <c r="B45" t="s">
        <v>9</v>
      </c>
      <c r="C45">
        <v>2023</v>
      </c>
      <c r="D45" t="s">
        <v>30</v>
      </c>
      <c r="E45" t="s">
        <v>8</v>
      </c>
      <c r="F45">
        <v>7</v>
      </c>
      <c r="G45">
        <f>223-146</f>
        <v>77</v>
      </c>
      <c r="H45" t="s">
        <v>41</v>
      </c>
      <c r="I45" t="s">
        <v>28</v>
      </c>
      <c r="J45">
        <v>20</v>
      </c>
      <c r="K45">
        <v>223</v>
      </c>
      <c r="L45">
        <v>146</v>
      </c>
      <c r="M45">
        <f>223/20</f>
        <v>11.15</v>
      </c>
      <c r="N45">
        <f>146/20</f>
        <v>7.3</v>
      </c>
      <c r="O45">
        <v>3</v>
      </c>
      <c r="P45">
        <v>9</v>
      </c>
      <c r="Q45">
        <v>2</v>
      </c>
      <c r="R45">
        <v>1</v>
      </c>
      <c r="S45">
        <v>11</v>
      </c>
      <c r="T45">
        <v>10</v>
      </c>
      <c r="U45">
        <v>52</v>
      </c>
      <c r="V45">
        <v>34</v>
      </c>
      <c r="W45" t="s">
        <v>23</v>
      </c>
    </row>
    <row r="46" spans="1:23" x14ac:dyDescent="0.25">
      <c r="A46" t="s">
        <v>8</v>
      </c>
      <c r="B46" t="s">
        <v>54</v>
      </c>
      <c r="C46">
        <v>2023</v>
      </c>
      <c r="D46" t="s">
        <v>68</v>
      </c>
      <c r="E46" t="s">
        <v>8</v>
      </c>
      <c r="F46">
        <v>3</v>
      </c>
      <c r="G46">
        <v>15</v>
      </c>
      <c r="H46" t="s">
        <v>15</v>
      </c>
      <c r="I46" t="s">
        <v>28</v>
      </c>
      <c r="J46">
        <v>20</v>
      </c>
      <c r="K46">
        <v>172</v>
      </c>
      <c r="L46">
        <v>157</v>
      </c>
      <c r="M46">
        <f>172/20</f>
        <v>8.6</v>
      </c>
      <c r="N46">
        <f>157/20</f>
        <v>7.85</v>
      </c>
      <c r="O46">
        <v>7</v>
      </c>
      <c r="P46">
        <v>10</v>
      </c>
      <c r="Q46">
        <v>1</v>
      </c>
      <c r="R46">
        <v>0</v>
      </c>
      <c r="S46">
        <v>15</v>
      </c>
      <c r="T46">
        <v>5</v>
      </c>
      <c r="U46">
        <v>49</v>
      </c>
      <c r="V46">
        <v>41</v>
      </c>
      <c r="W46" t="s">
        <v>57</v>
      </c>
    </row>
    <row r="47" spans="1:23" x14ac:dyDescent="0.25">
      <c r="A47" t="s">
        <v>8</v>
      </c>
      <c r="B47" t="s">
        <v>54</v>
      </c>
      <c r="C47">
        <v>2023</v>
      </c>
      <c r="D47" t="s">
        <v>66</v>
      </c>
      <c r="E47" t="s">
        <v>80</v>
      </c>
      <c r="H47" t="s">
        <v>15</v>
      </c>
    </row>
    <row r="48" spans="1:23" x14ac:dyDescent="0.25">
      <c r="A48" t="s">
        <v>8</v>
      </c>
      <c r="B48" t="s">
        <v>54</v>
      </c>
      <c r="C48">
        <v>2023</v>
      </c>
      <c r="D48" t="s">
        <v>66</v>
      </c>
      <c r="E48" t="s">
        <v>81</v>
      </c>
      <c r="F48">
        <v>5</v>
      </c>
      <c r="H48" t="s">
        <v>15</v>
      </c>
      <c r="I48" t="s">
        <v>61</v>
      </c>
      <c r="J48">
        <v>20</v>
      </c>
      <c r="K48">
        <v>171</v>
      </c>
      <c r="L48">
        <v>214</v>
      </c>
      <c r="M48">
        <f>171/15</f>
        <v>11.4</v>
      </c>
      <c r="N48">
        <f>214/20</f>
        <v>10.7</v>
      </c>
      <c r="O48">
        <v>5</v>
      </c>
      <c r="P48">
        <v>4</v>
      </c>
      <c r="Q48">
        <v>0</v>
      </c>
      <c r="R48">
        <v>2</v>
      </c>
      <c r="S48">
        <v>4</v>
      </c>
      <c r="T48">
        <v>5</v>
      </c>
      <c r="U48">
        <v>52</v>
      </c>
      <c r="V48">
        <v>62</v>
      </c>
      <c r="W48" t="s">
        <v>29</v>
      </c>
    </row>
    <row r="49" spans="1:23" x14ac:dyDescent="0.25">
      <c r="A49" t="s">
        <v>8</v>
      </c>
      <c r="B49" t="s">
        <v>24</v>
      </c>
      <c r="C49">
        <v>2024</v>
      </c>
      <c r="D49" t="s">
        <v>68</v>
      </c>
      <c r="E49" t="s">
        <v>8</v>
      </c>
      <c r="F49">
        <v>6</v>
      </c>
      <c r="G49">
        <v>3</v>
      </c>
      <c r="H49" t="s">
        <v>82</v>
      </c>
      <c r="I49" t="s">
        <v>83</v>
      </c>
      <c r="J49">
        <v>20</v>
      </c>
      <c r="K49">
        <v>176</v>
      </c>
      <c r="L49">
        <v>173</v>
      </c>
      <c r="M49">
        <f>176/18.4</f>
        <v>9.5652173913043494</v>
      </c>
      <c r="N49">
        <f>173/20</f>
        <v>8.65</v>
      </c>
      <c r="O49">
        <v>4</v>
      </c>
      <c r="P49">
        <v>6</v>
      </c>
      <c r="Q49">
        <v>0</v>
      </c>
      <c r="R49">
        <v>0</v>
      </c>
      <c r="S49">
        <v>13</v>
      </c>
      <c r="T49">
        <v>16</v>
      </c>
      <c r="U49">
        <v>62</v>
      </c>
      <c r="V49">
        <v>42</v>
      </c>
      <c r="W49" t="s">
        <v>63</v>
      </c>
    </row>
    <row r="50" spans="1:23" x14ac:dyDescent="0.25">
      <c r="A50" t="s">
        <v>8</v>
      </c>
      <c r="B50" t="s">
        <v>54</v>
      </c>
      <c r="C50">
        <v>2024</v>
      </c>
      <c r="D50" t="s">
        <v>68</v>
      </c>
      <c r="E50" t="s">
        <v>8</v>
      </c>
      <c r="F50">
        <v>4</v>
      </c>
      <c r="G50">
        <v>63</v>
      </c>
      <c r="H50" t="s">
        <v>15</v>
      </c>
      <c r="I50" t="s">
        <v>53</v>
      </c>
      <c r="J50">
        <v>20</v>
      </c>
      <c r="K50">
        <v>206</v>
      </c>
      <c r="L50">
        <v>143</v>
      </c>
      <c r="M50">
        <f>206/20</f>
        <v>10.3</v>
      </c>
      <c r="N50">
        <f>143/20</f>
        <v>7.15</v>
      </c>
      <c r="O50">
        <v>6</v>
      </c>
      <c r="P50">
        <v>8</v>
      </c>
      <c r="Q50">
        <v>1</v>
      </c>
      <c r="R50">
        <v>0</v>
      </c>
      <c r="S50">
        <v>11</v>
      </c>
      <c r="T50">
        <v>6</v>
      </c>
      <c r="U50">
        <v>69</v>
      </c>
      <c r="V50">
        <v>43</v>
      </c>
      <c r="W50" t="s">
        <v>84</v>
      </c>
    </row>
    <row r="51" spans="1:23" x14ac:dyDescent="0.25">
      <c r="A51" t="s">
        <v>8</v>
      </c>
      <c r="B51" t="s">
        <v>9</v>
      </c>
      <c r="C51">
        <v>2024</v>
      </c>
      <c r="D51" t="s">
        <v>85</v>
      </c>
      <c r="E51" t="s">
        <v>9</v>
      </c>
      <c r="F51">
        <v>5</v>
      </c>
      <c r="G51">
        <v>20</v>
      </c>
      <c r="H51" t="s">
        <v>15</v>
      </c>
      <c r="I51" t="s">
        <v>86</v>
      </c>
      <c r="J51">
        <v>20</v>
      </c>
      <c r="K51">
        <v>171</v>
      </c>
      <c r="L51">
        <v>191</v>
      </c>
      <c r="M51">
        <f>171/20</f>
        <v>8.5500000000000007</v>
      </c>
      <c r="N51">
        <f>191/20</f>
        <v>9.5500000000000007</v>
      </c>
      <c r="O51">
        <v>6</v>
      </c>
      <c r="P51">
        <v>5</v>
      </c>
      <c r="Q51">
        <v>0</v>
      </c>
      <c r="R51">
        <v>2</v>
      </c>
      <c r="S51">
        <v>11</v>
      </c>
      <c r="T51">
        <v>13</v>
      </c>
      <c r="U51">
        <v>32</v>
      </c>
      <c r="V51">
        <v>62</v>
      </c>
      <c r="W51" t="s">
        <v>29</v>
      </c>
    </row>
    <row r="52" spans="1:23" x14ac:dyDescent="0.25">
      <c r="A52" t="s">
        <v>8</v>
      </c>
      <c r="B52" t="s">
        <v>27</v>
      </c>
      <c r="C52">
        <v>2024</v>
      </c>
      <c r="D52" t="s">
        <v>87</v>
      </c>
      <c r="E52" t="s">
        <v>27</v>
      </c>
      <c r="F52">
        <v>6</v>
      </c>
      <c r="G52">
        <v>1</v>
      </c>
      <c r="H52" t="s">
        <v>15</v>
      </c>
      <c r="I52" t="s">
        <v>52</v>
      </c>
      <c r="J52">
        <v>20</v>
      </c>
      <c r="K52">
        <v>165</v>
      </c>
      <c r="L52">
        <v>166</v>
      </c>
      <c r="M52">
        <f>165/20</f>
        <v>8.25</v>
      </c>
      <c r="N52">
        <f>166/18.1</f>
        <v>9.1712707182320443</v>
      </c>
      <c r="O52">
        <v>5</v>
      </c>
      <c r="P52">
        <v>4</v>
      </c>
      <c r="Q52">
        <v>0</v>
      </c>
      <c r="R52">
        <v>1</v>
      </c>
      <c r="S52">
        <v>6</v>
      </c>
      <c r="T52">
        <v>2</v>
      </c>
      <c r="U52">
        <v>48</v>
      </c>
      <c r="V52">
        <v>78</v>
      </c>
      <c r="W52" t="s">
        <v>57</v>
      </c>
    </row>
    <row r="53" spans="1:23" x14ac:dyDescent="0.25">
      <c r="A53" t="s">
        <v>8</v>
      </c>
      <c r="B53" t="s">
        <v>21</v>
      </c>
      <c r="C53">
        <v>2024</v>
      </c>
      <c r="D53" t="s">
        <v>68</v>
      </c>
      <c r="E53" t="s">
        <v>8</v>
      </c>
      <c r="F53">
        <v>7</v>
      </c>
      <c r="G53">
        <f>141-137</f>
        <v>4</v>
      </c>
      <c r="H53" t="s">
        <v>15</v>
      </c>
      <c r="I53" t="s">
        <v>25</v>
      </c>
      <c r="J53">
        <v>20</v>
      </c>
      <c r="K53">
        <v>141</v>
      </c>
      <c r="L53">
        <v>139</v>
      </c>
      <c r="M53">
        <f>141/17.4</f>
        <v>8.1034482758620694</v>
      </c>
      <c r="N53">
        <f>139/20</f>
        <v>6.95</v>
      </c>
      <c r="O53">
        <v>3</v>
      </c>
      <c r="P53">
        <v>9</v>
      </c>
      <c r="Q53">
        <v>1</v>
      </c>
      <c r="R53">
        <v>0</v>
      </c>
      <c r="S53">
        <v>13</v>
      </c>
      <c r="T53">
        <v>5</v>
      </c>
      <c r="U53">
        <v>52</v>
      </c>
      <c r="V53">
        <v>56</v>
      </c>
      <c r="W53" t="s">
        <v>88</v>
      </c>
    </row>
    <row r="54" spans="1:23" x14ac:dyDescent="0.25">
      <c r="A54" t="s">
        <v>8</v>
      </c>
      <c r="B54" t="s">
        <v>31</v>
      </c>
      <c r="C54">
        <v>2024</v>
      </c>
      <c r="D54" t="s">
        <v>10</v>
      </c>
      <c r="E54" t="s">
        <v>8</v>
      </c>
      <c r="F54">
        <v>6</v>
      </c>
      <c r="G54">
        <v>20</v>
      </c>
      <c r="H54" t="s">
        <v>15</v>
      </c>
      <c r="I54" t="s">
        <v>78</v>
      </c>
      <c r="J54">
        <v>20</v>
      </c>
      <c r="K54">
        <v>206</v>
      </c>
      <c r="L54">
        <v>186</v>
      </c>
      <c r="M54">
        <f>206/20</f>
        <v>10.3</v>
      </c>
      <c r="N54">
        <f>186/20</f>
        <v>9.3000000000000007</v>
      </c>
      <c r="O54">
        <v>4</v>
      </c>
      <c r="P54">
        <v>6</v>
      </c>
      <c r="Q54">
        <v>2</v>
      </c>
      <c r="R54">
        <v>1</v>
      </c>
      <c r="S54">
        <v>7</v>
      </c>
      <c r="T54">
        <v>8</v>
      </c>
      <c r="U54">
        <v>48</v>
      </c>
      <c r="V54">
        <v>63</v>
      </c>
      <c r="W54" t="s">
        <v>17</v>
      </c>
    </row>
    <row r="55" spans="1:23" x14ac:dyDescent="0.25">
      <c r="A55" t="s">
        <v>8</v>
      </c>
      <c r="B55" t="s">
        <v>47</v>
      </c>
      <c r="C55">
        <v>2024</v>
      </c>
      <c r="D55" t="s">
        <v>76</v>
      </c>
      <c r="E55" t="s">
        <v>47</v>
      </c>
      <c r="F55">
        <v>8</v>
      </c>
      <c r="G55">
        <v>4</v>
      </c>
      <c r="H55" t="s">
        <v>15</v>
      </c>
      <c r="I55" t="s">
        <v>44</v>
      </c>
      <c r="J55">
        <v>20</v>
      </c>
      <c r="K55">
        <v>176</v>
      </c>
      <c r="L55">
        <v>180</v>
      </c>
      <c r="M55">
        <f>176/20</f>
        <v>8.8000000000000007</v>
      </c>
      <c r="N55">
        <f>180/20</f>
        <v>9</v>
      </c>
      <c r="O55">
        <v>6</v>
      </c>
      <c r="P55">
        <v>2</v>
      </c>
      <c r="Q55">
        <v>1</v>
      </c>
      <c r="R55">
        <v>2</v>
      </c>
      <c r="S55">
        <v>13</v>
      </c>
      <c r="T55">
        <v>4</v>
      </c>
      <c r="U55">
        <v>51</v>
      </c>
      <c r="V55">
        <v>54</v>
      </c>
      <c r="W55" t="s">
        <v>57</v>
      </c>
    </row>
    <row r="56" spans="1:23" x14ac:dyDescent="0.25">
      <c r="A56" t="s">
        <v>8</v>
      </c>
      <c r="B56" t="s">
        <v>47</v>
      </c>
      <c r="C56">
        <v>2024</v>
      </c>
      <c r="D56" t="s">
        <v>68</v>
      </c>
      <c r="E56" t="s">
        <v>47</v>
      </c>
      <c r="F56">
        <v>6</v>
      </c>
      <c r="H56" t="s">
        <v>15</v>
      </c>
      <c r="I56" t="s">
        <v>89</v>
      </c>
      <c r="J56">
        <v>20</v>
      </c>
      <c r="K56">
        <v>210</v>
      </c>
      <c r="L56">
        <v>213</v>
      </c>
      <c r="M56">
        <f>210/20</f>
        <v>10.5</v>
      </c>
      <c r="N56">
        <f>213/19.3</f>
        <v>11.036269430051814</v>
      </c>
      <c r="O56">
        <v>4</v>
      </c>
      <c r="P56">
        <v>4</v>
      </c>
      <c r="Q56">
        <v>2</v>
      </c>
      <c r="R56">
        <v>1</v>
      </c>
      <c r="S56">
        <v>9</v>
      </c>
      <c r="T56">
        <v>4</v>
      </c>
      <c r="U56">
        <v>49</v>
      </c>
      <c r="V56">
        <v>45</v>
      </c>
      <c r="W56" t="s">
        <v>84</v>
      </c>
    </row>
    <row r="57" spans="1:23" x14ac:dyDescent="0.25">
      <c r="A57" t="s">
        <v>8</v>
      </c>
      <c r="B57" t="s">
        <v>27</v>
      </c>
      <c r="C57">
        <v>2024</v>
      </c>
      <c r="D57" t="s">
        <v>68</v>
      </c>
      <c r="E57" t="s">
        <v>8</v>
      </c>
      <c r="F57">
        <v>7</v>
      </c>
      <c r="G57">
        <v>78</v>
      </c>
      <c r="H57" t="s">
        <v>15</v>
      </c>
      <c r="I57" t="s">
        <v>28</v>
      </c>
      <c r="J57">
        <v>20</v>
      </c>
      <c r="K57">
        <v>212</v>
      </c>
      <c r="L57">
        <v>134</v>
      </c>
      <c r="M57">
        <f>212/20</f>
        <v>10.6</v>
      </c>
      <c r="N57">
        <f>134/18.5</f>
        <v>7.243243243243243</v>
      </c>
      <c r="O57">
        <v>3</v>
      </c>
      <c r="P57">
        <v>10</v>
      </c>
      <c r="Q57">
        <v>2</v>
      </c>
      <c r="R57">
        <v>0</v>
      </c>
      <c r="S57">
        <v>3</v>
      </c>
      <c r="T57">
        <v>9</v>
      </c>
      <c r="U57">
        <v>50</v>
      </c>
      <c r="V57">
        <v>53</v>
      </c>
      <c r="W57" t="s">
        <v>23</v>
      </c>
    </row>
    <row r="58" spans="1:23" x14ac:dyDescent="0.25">
      <c r="A58" t="s">
        <v>8</v>
      </c>
      <c r="B58" t="s">
        <v>14</v>
      </c>
      <c r="C58">
        <v>2024</v>
      </c>
      <c r="D58" t="s">
        <v>68</v>
      </c>
      <c r="E58" t="s">
        <v>14</v>
      </c>
      <c r="F58">
        <v>7</v>
      </c>
      <c r="G58">
        <v>1</v>
      </c>
      <c r="H58" t="s">
        <v>15</v>
      </c>
      <c r="I58" t="s">
        <v>90</v>
      </c>
      <c r="J58">
        <v>20</v>
      </c>
      <c r="K58">
        <v>162</v>
      </c>
      <c r="L58">
        <v>163</v>
      </c>
      <c r="M58">
        <f>162/20</f>
        <v>8.1</v>
      </c>
      <c r="N58">
        <f>163/17.5</f>
        <v>9.3142857142857149</v>
      </c>
      <c r="O58">
        <v>7</v>
      </c>
      <c r="P58">
        <v>3</v>
      </c>
      <c r="Q58">
        <v>1</v>
      </c>
      <c r="R58">
        <v>0</v>
      </c>
      <c r="S58">
        <v>10</v>
      </c>
      <c r="T58">
        <v>18</v>
      </c>
      <c r="U58">
        <v>55</v>
      </c>
      <c r="V58">
        <v>52</v>
      </c>
      <c r="W58" t="s">
        <v>91</v>
      </c>
    </row>
    <row r="59" spans="1:23" x14ac:dyDescent="0.25">
      <c r="A59" t="s">
        <v>8</v>
      </c>
      <c r="B59" t="s">
        <v>14</v>
      </c>
      <c r="C59">
        <v>2024</v>
      </c>
      <c r="D59" t="s">
        <v>92</v>
      </c>
      <c r="E59" t="s">
        <v>8</v>
      </c>
      <c r="F59">
        <v>1</v>
      </c>
      <c r="G59">
        <v>28</v>
      </c>
      <c r="H59" t="s">
        <v>41</v>
      </c>
      <c r="I59" t="s">
        <v>25</v>
      </c>
      <c r="J59">
        <v>20</v>
      </c>
      <c r="K59">
        <v>167</v>
      </c>
      <c r="L59">
        <v>139</v>
      </c>
      <c r="M59">
        <f>167/20</f>
        <v>8.35</v>
      </c>
      <c r="N59">
        <f>139/20</f>
        <v>6.95</v>
      </c>
      <c r="O59">
        <v>9</v>
      </c>
      <c r="P59">
        <v>9</v>
      </c>
      <c r="Q59">
        <v>0</v>
      </c>
      <c r="R59">
        <v>0</v>
      </c>
      <c r="S59">
        <v>9</v>
      </c>
      <c r="T59">
        <v>6</v>
      </c>
      <c r="U59">
        <v>60</v>
      </c>
      <c r="V59">
        <v>47</v>
      </c>
      <c r="W59" t="s">
        <v>63</v>
      </c>
    </row>
    <row r="60" spans="1:23" x14ac:dyDescent="0.25">
      <c r="A60" t="s">
        <v>8</v>
      </c>
      <c r="B60" t="s">
        <v>54</v>
      </c>
      <c r="C60">
        <v>2024</v>
      </c>
      <c r="D60" t="s">
        <v>66</v>
      </c>
      <c r="E60" t="s">
        <v>54</v>
      </c>
      <c r="F60">
        <v>7</v>
      </c>
      <c r="G60">
        <v>35</v>
      </c>
      <c r="H60" t="s">
        <v>15</v>
      </c>
      <c r="I60" t="s">
        <v>93</v>
      </c>
      <c r="J60">
        <v>20</v>
      </c>
      <c r="K60">
        <v>196</v>
      </c>
      <c r="L60">
        <v>231</v>
      </c>
      <c r="M60">
        <f>196/20</f>
        <v>9.8000000000000007</v>
      </c>
      <c r="N60">
        <f>231/20</f>
        <v>11.55</v>
      </c>
      <c r="O60">
        <v>8</v>
      </c>
      <c r="P60">
        <v>3</v>
      </c>
      <c r="Q60">
        <v>2</v>
      </c>
      <c r="R60">
        <v>2</v>
      </c>
      <c r="S60">
        <v>6</v>
      </c>
      <c r="T60">
        <v>7</v>
      </c>
      <c r="U60">
        <v>43</v>
      </c>
      <c r="V60">
        <v>58</v>
      </c>
      <c r="W60" t="s">
        <v>29</v>
      </c>
    </row>
    <row r="61" spans="1:23" x14ac:dyDescent="0.25">
      <c r="A61" t="s">
        <v>8</v>
      </c>
      <c r="B61" t="s">
        <v>18</v>
      </c>
      <c r="C61">
        <v>2024</v>
      </c>
      <c r="D61" t="s">
        <v>68</v>
      </c>
      <c r="E61" t="s">
        <v>8</v>
      </c>
      <c r="F61">
        <v>5</v>
      </c>
      <c r="G61">
        <v>4</v>
      </c>
      <c r="H61" t="s">
        <v>41</v>
      </c>
      <c r="I61" t="s">
        <v>94</v>
      </c>
      <c r="J61">
        <v>20</v>
      </c>
      <c r="K61">
        <v>145</v>
      </c>
      <c r="L61">
        <v>141</v>
      </c>
      <c r="M61">
        <f>145/18.2</f>
        <v>7.9670329670329672</v>
      </c>
      <c r="N61">
        <f>141/20</f>
        <v>7.05</v>
      </c>
      <c r="O61">
        <v>5</v>
      </c>
      <c r="P61">
        <v>5</v>
      </c>
      <c r="Q61">
        <v>0</v>
      </c>
      <c r="R61">
        <v>0</v>
      </c>
      <c r="S61">
        <v>5</v>
      </c>
      <c r="T61">
        <v>6</v>
      </c>
      <c r="U61">
        <v>56</v>
      </c>
      <c r="V61">
        <v>42</v>
      </c>
      <c r="W61" t="s">
        <v>23</v>
      </c>
    </row>
    <row r="62" spans="1:23" x14ac:dyDescent="0.25">
      <c r="A62" t="s">
        <v>8</v>
      </c>
      <c r="B62" t="s">
        <v>24</v>
      </c>
      <c r="C62">
        <v>2024</v>
      </c>
      <c r="D62" t="s">
        <v>70</v>
      </c>
      <c r="E62" t="s">
        <v>24</v>
      </c>
      <c r="F62">
        <v>5</v>
      </c>
      <c r="G62">
        <v>27</v>
      </c>
      <c r="H62" t="s">
        <v>15</v>
      </c>
      <c r="I62" t="s">
        <v>22</v>
      </c>
      <c r="J62">
        <v>20</v>
      </c>
      <c r="K62">
        <v>191</v>
      </c>
      <c r="L62">
        <v>218</v>
      </c>
      <c r="M62">
        <f>191/20</f>
        <v>9.5500000000000007</v>
      </c>
      <c r="N62">
        <f>218/20</f>
        <v>10.9</v>
      </c>
      <c r="O62">
        <v>7</v>
      </c>
      <c r="P62">
        <v>5</v>
      </c>
      <c r="Q62">
        <v>1</v>
      </c>
      <c r="R62">
        <v>1</v>
      </c>
      <c r="S62">
        <v>8</v>
      </c>
      <c r="T62">
        <v>15</v>
      </c>
      <c r="U62">
        <v>58</v>
      </c>
      <c r="V62">
        <v>42</v>
      </c>
      <c r="W6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CSK_50_100</vt:lpstr>
      <vt:lpstr>CSK_ING_SCORE</vt:lpstr>
      <vt:lpstr>CSK_PP_SCORE</vt:lpstr>
      <vt:lpstr>CSK_RUNRATE</vt:lpstr>
      <vt:lpstr>CSK_WICKETS_FALL</vt:lpstr>
      <vt:lpstr>EXTRAS_BY_CSK</vt:lpstr>
      <vt:lpstr>EXTRAS_BY_OPPONENT</vt:lpstr>
      <vt:lpstr>OPPONENT</vt:lpstr>
      <vt:lpstr>OVERS</vt:lpstr>
      <vt:lpstr>POM</vt:lpstr>
      <vt:lpstr>RIVALS_50_100</vt:lpstr>
      <vt:lpstr>RIVALS_ING_SCORE</vt:lpstr>
      <vt:lpstr>RIVALS_PP_SCORE</vt:lpstr>
      <vt:lpstr>RIVALS_RUNRATE</vt:lpstr>
      <vt:lpstr>RIVALS_WICKETS_FALL</vt:lpstr>
      <vt:lpstr>TEAM</vt:lpstr>
      <vt:lpstr>THIRD_UMPIRE</vt:lpstr>
      <vt:lpstr>TIME</vt:lpstr>
      <vt:lpstr>VENUE</vt:lpstr>
      <vt:lpstr>WINNER</vt:lpstr>
      <vt:lpstr>WON_BY_RUNS</vt:lpstr>
      <vt:lpstr>WON_BY_WICKETS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NITEENKUMAR PRATAPSING PARDESHI</dc:creator>
  <cp:lastModifiedBy>NITEENKUMAR PRATAPSING PARDESHI</cp:lastModifiedBy>
  <dcterms:created xsi:type="dcterms:W3CDTF">2024-12-22T02:52:17Z</dcterms:created>
  <dcterms:modified xsi:type="dcterms:W3CDTF">2024-12-22T12:34:58Z</dcterms:modified>
</cp:coreProperties>
</file>