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c62d27a413970/Desktop/"/>
    </mc:Choice>
  </mc:AlternateContent>
  <xr:revisionPtr revIDLastSave="0" documentId="8_{7281E254-DE78-4182-B3A5-B832B43299E1}" xr6:coauthVersionLast="47" xr6:coauthVersionMax="47" xr10:uidLastSave="{00000000-0000-0000-0000-000000000000}"/>
  <bookViews>
    <workbookView xWindow="-110" yWindow="-110" windowWidth="21820" windowHeight="13900" xr2:uid="{BF798377-4020-4F16-858C-2E5EF275EE2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O9" i="2"/>
  <c r="O8" i="2"/>
  <c r="O7" i="2"/>
  <c r="O6" i="2"/>
  <c r="N10" i="2"/>
  <c r="N9" i="2"/>
  <c r="N8" i="2"/>
  <c r="N7" i="2"/>
  <c r="N6" i="2"/>
  <c r="M10" i="2"/>
  <c r="M9" i="2"/>
  <c r="M8" i="2"/>
  <c r="M7" i="2"/>
  <c r="M6" i="2"/>
  <c r="L10" i="2"/>
  <c r="L9" i="2"/>
  <c r="L8" i="2"/>
  <c r="L7" i="2"/>
  <c r="K10" i="2"/>
  <c r="K9" i="2"/>
  <c r="K8" i="2"/>
  <c r="K7" i="2"/>
  <c r="L6" i="2"/>
  <c r="K6" i="2"/>
</calcChain>
</file>

<file path=xl/sharedStrings.xml><?xml version="1.0" encoding="utf-8"?>
<sst xmlns="http://schemas.openxmlformats.org/spreadsheetml/2006/main" count="67" uniqueCount="60">
  <si>
    <t>Sale Date</t>
  </si>
  <si>
    <t>Vessel Name</t>
  </si>
  <si>
    <t>Lowlands Beilun</t>
  </si>
  <si>
    <t>CHS Moon</t>
  </si>
  <si>
    <t>Spring Brave</t>
  </si>
  <si>
    <t>Martha Verity</t>
  </si>
  <si>
    <t>TMT TBN</t>
  </si>
  <si>
    <t>Pantelis SP</t>
  </si>
  <si>
    <t>Amazon</t>
  </si>
  <si>
    <t>Cape Kassos</t>
  </si>
  <si>
    <t>Johnny K</t>
  </si>
  <si>
    <t>Zorbas</t>
  </si>
  <si>
    <t>Americana</t>
  </si>
  <si>
    <t>Ullswater</t>
  </si>
  <si>
    <t>Formosabulk Brave</t>
  </si>
  <si>
    <t>Formosabulk Clement</t>
  </si>
  <si>
    <t>Nautical Dream</t>
  </si>
  <si>
    <t>Formosabulk Allstart</t>
  </si>
  <si>
    <t>Arimathian</t>
  </si>
  <si>
    <t>Boss</t>
  </si>
  <si>
    <t>Zorbas II</t>
  </si>
  <si>
    <t>Fertilia</t>
  </si>
  <si>
    <t>Ingenious</t>
  </si>
  <si>
    <t>Anangel Dawn</t>
  </si>
  <si>
    <t>Orient Fortune</t>
  </si>
  <si>
    <t>Great Moon</t>
  </si>
  <si>
    <t>Gran Trader</t>
  </si>
  <si>
    <t>Cape Brazil</t>
  </si>
  <si>
    <t>Thalassini Kyra</t>
  </si>
  <si>
    <t>Tiger Lily</t>
  </si>
  <si>
    <t>Dong-A-Helios</t>
  </si>
  <si>
    <t>Marine Hunter</t>
  </si>
  <si>
    <t>Peace Glory</t>
  </si>
  <si>
    <t>Sumihou</t>
  </si>
  <si>
    <t>Netadola</t>
  </si>
  <si>
    <t>Nordstar</t>
  </si>
  <si>
    <t>Captain Vangelis L</t>
  </si>
  <si>
    <t>Voutakos</t>
  </si>
  <si>
    <t>Sachuest</t>
  </si>
  <si>
    <t>Sinfonia</t>
  </si>
  <si>
    <t>Jin Tai</t>
  </si>
  <si>
    <t>Dias</t>
  </si>
  <si>
    <t>Desimi</t>
  </si>
  <si>
    <t>Samos</t>
  </si>
  <si>
    <t>Cape Sun</t>
  </si>
  <si>
    <t>Nightflight</t>
  </si>
  <si>
    <t>Cape Falcon</t>
  </si>
  <si>
    <t>Castle Peak</t>
  </si>
  <si>
    <t>Year Built</t>
  </si>
  <si>
    <t>Sale Price ($US millions)</t>
  </si>
  <si>
    <t>Age of sale (years)</t>
  </si>
  <si>
    <t>Dead-Weight Tons (000)</t>
  </si>
  <si>
    <t>Trailling 1- year Average monthly baltic Dry Cape size Index</t>
  </si>
  <si>
    <t>Column1</t>
  </si>
  <si>
    <t>Relation between variables</t>
  </si>
  <si>
    <t>Price</t>
  </si>
  <si>
    <t>Year built</t>
  </si>
  <si>
    <t>Age at sale</t>
  </si>
  <si>
    <t>DWT</t>
  </si>
  <si>
    <t>Capesize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</si>
</sst>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39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3" formatCode="#,##0"/>
    </dxf>
    <dxf>
      <numFmt numFmtId="7" formatCode="#,##0.00;\-#,##0.0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08994-4365-404C-8E62-AF665BEA074D}" name="Table1" displayName="Table1" ref="A1:H49" totalsRowShown="0">
  <autoFilter ref="A1:H49" xr:uid="{E7508994-4365-404C-8E62-AF665BEA074D}"/>
  <tableColumns count="8">
    <tableColumn id="1" xr3:uid="{DAD1E974-13A0-41D1-A747-068F7D9EFC1E}" name="Column1"/>
    <tableColumn id="2" xr3:uid="{53300E19-69FB-43A9-8D29-46DBA3C7956A}" name="Sale Date" dataDxfId="2"/>
    <tableColumn id="3" xr3:uid="{97E81043-B20F-478F-9CB9-8F24FCE1F026}" name="Vessel Name"/>
    <tableColumn id="4" xr3:uid="{2A0F017F-67AF-4A82-AEB7-DB2B36C3F051}" name="Sale Price ($US millions)" dataDxfId="1" dataCellStyle="Comma"/>
    <tableColumn id="5" xr3:uid="{2C01F34D-2DC8-48D8-A451-CD3B64A181CD}" name="Year Built"/>
    <tableColumn id="6" xr3:uid="{9F54A326-55DA-4594-AC4A-24DF3F639AB6}" name="Age of sale (years)"/>
    <tableColumn id="7" xr3:uid="{F5BAA055-8061-4301-8860-64C9B325A857}" name="Dead-Weight Tons (000)"/>
    <tableColumn id="8" xr3:uid="{AE4A939C-C6EB-46C6-81E3-EBFDF78F5419}" name="Trailling 1- year Average monthly baltic Dry Cape size Index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2F9463-8970-4BD0-A186-25FA4A7C2CDD}" name="Table3" displayName="Table3" ref="J5:O10" headerRowCount="0" totalsRowShown="0">
  <tableColumns count="6">
    <tableColumn id="1" xr3:uid="{294677EE-EBB3-4AA3-96D0-FBDC6C778A18}" name="Column1"/>
    <tableColumn id="2" xr3:uid="{56B33108-D02A-4D53-A61C-D7AF51D86C41}" name="Column2"/>
    <tableColumn id="3" xr3:uid="{8E43FCDA-F905-4721-B79A-25EEA25AB247}" name="Column3"/>
    <tableColumn id="4" xr3:uid="{E1F9BC8B-6BC4-4507-AA5B-005B915DD761}" name="Column4"/>
    <tableColumn id="5" xr3:uid="{60E01275-07A2-46DA-BADE-388CEBD5066D}" name="Column5"/>
    <tableColumn id="6" xr3:uid="{A2F3D1F9-13C9-4D7C-8467-E99D674F7D23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8CCA-88D1-4CC6-B338-20D4F958074A}">
  <dimension ref="A1:O49"/>
  <sheetViews>
    <sheetView tabSelected="1" zoomScale="70" workbookViewId="0">
      <selection activeCell="L15" sqref="L15"/>
    </sheetView>
  </sheetViews>
  <sheetFormatPr defaultRowHeight="14.5" x14ac:dyDescent="0.35"/>
  <cols>
    <col min="1" max="1" width="10.26953125" customWidth="1"/>
    <col min="2" max="2" width="10.6328125" customWidth="1"/>
    <col min="3" max="3" width="20.36328125" customWidth="1"/>
    <col min="4" max="4" width="22.54296875" customWidth="1"/>
    <col min="5" max="5" width="10.81640625" customWidth="1"/>
    <col min="6" max="6" width="18" customWidth="1"/>
    <col min="7" max="7" width="23" customWidth="1"/>
    <col min="8" max="8" width="50.7265625" customWidth="1"/>
    <col min="10" max="10" width="10.54296875" customWidth="1"/>
    <col min="11" max="12" width="10" customWidth="1"/>
    <col min="13" max="13" width="11.453125" customWidth="1"/>
    <col min="14" max="15" width="10" customWidth="1"/>
  </cols>
  <sheetData>
    <row r="1" spans="1:15" x14ac:dyDescent="0.35">
      <c r="A1" t="s">
        <v>53</v>
      </c>
      <c r="B1" t="s">
        <v>0</v>
      </c>
      <c r="C1" t="s">
        <v>1</v>
      </c>
      <c r="D1" t="s">
        <v>49</v>
      </c>
      <c r="E1" t="s">
        <v>48</v>
      </c>
      <c r="F1" t="s">
        <v>50</v>
      </c>
      <c r="G1" t="s">
        <v>51</v>
      </c>
      <c r="H1" t="s">
        <v>52</v>
      </c>
    </row>
    <row r="2" spans="1:15" x14ac:dyDescent="0.35">
      <c r="A2">
        <v>1</v>
      </c>
      <c r="B2" s="1">
        <v>39083</v>
      </c>
      <c r="C2" t="s">
        <v>2</v>
      </c>
      <c r="D2" s="3">
        <v>73</v>
      </c>
      <c r="E2">
        <v>1999</v>
      </c>
      <c r="F2">
        <v>8</v>
      </c>
      <c r="G2">
        <v>170.2</v>
      </c>
      <c r="H2" s="2">
        <v>4647</v>
      </c>
    </row>
    <row r="3" spans="1:15" x14ac:dyDescent="0.35">
      <c r="A3">
        <v>2</v>
      </c>
      <c r="B3" s="1">
        <v>39083</v>
      </c>
      <c r="C3" t="s">
        <v>3</v>
      </c>
      <c r="D3" s="3">
        <v>45</v>
      </c>
      <c r="E3">
        <v>1991</v>
      </c>
      <c r="F3">
        <v>16</v>
      </c>
      <c r="G3">
        <v>150.19999999999999</v>
      </c>
      <c r="H3" s="2">
        <v>4647</v>
      </c>
      <c r="J3" t="s">
        <v>54</v>
      </c>
    </row>
    <row r="4" spans="1:15" x14ac:dyDescent="0.35">
      <c r="A4">
        <v>3</v>
      </c>
      <c r="B4" s="1">
        <v>39083</v>
      </c>
      <c r="C4" t="s">
        <v>4</v>
      </c>
      <c r="D4" s="3">
        <v>62</v>
      </c>
      <c r="E4">
        <v>1995</v>
      </c>
      <c r="F4">
        <v>12</v>
      </c>
      <c r="G4">
        <v>151.1</v>
      </c>
      <c r="H4" s="2">
        <v>4647</v>
      </c>
    </row>
    <row r="5" spans="1:15" x14ac:dyDescent="0.35">
      <c r="A5">
        <v>4</v>
      </c>
      <c r="B5" s="1">
        <v>39083</v>
      </c>
      <c r="C5" t="s">
        <v>5</v>
      </c>
      <c r="D5" s="3">
        <v>60</v>
      </c>
      <c r="E5">
        <v>1995</v>
      </c>
      <c r="F5">
        <v>12</v>
      </c>
      <c r="G5">
        <v>158</v>
      </c>
      <c r="H5" s="2">
        <v>4647</v>
      </c>
      <c r="K5" t="s">
        <v>55</v>
      </c>
      <c r="L5" t="s">
        <v>56</v>
      </c>
      <c r="M5" t="s">
        <v>57</v>
      </c>
      <c r="N5" t="s">
        <v>58</v>
      </c>
      <c r="O5" t="s">
        <v>59</v>
      </c>
    </row>
    <row r="6" spans="1:15" x14ac:dyDescent="0.35">
      <c r="A6">
        <v>5</v>
      </c>
      <c r="B6" s="1">
        <v>39083</v>
      </c>
      <c r="C6" t="s">
        <v>6</v>
      </c>
      <c r="D6" s="3">
        <v>61.3</v>
      </c>
      <c r="E6">
        <v>1993</v>
      </c>
      <c r="F6">
        <v>14</v>
      </c>
      <c r="G6">
        <v>174.7</v>
      </c>
      <c r="H6" s="2">
        <v>4647</v>
      </c>
      <c r="J6" t="s">
        <v>55</v>
      </c>
      <c r="K6">
        <f>CORREL(Table1[Sale Price ($US millions)],Table1[Sale Price ($US millions)])</f>
        <v>1.0000000000000002</v>
      </c>
      <c r="L6">
        <f>CORREL(Table1[Sale Price ($US millions)],Table1[Year Built])</f>
        <v>0.80830295085840687</v>
      </c>
      <c r="M6">
        <f>CORREL(Table1[Sale Price ($US millions)],Table1[Age of sale (years)])</f>
        <v>-0.78749075446182604</v>
      </c>
      <c r="N6">
        <f>CORREL(Table1[Sale Price ($US millions)],Table1[Dead-Weight Tons (000)])</f>
        <v>0.51480534549958201</v>
      </c>
      <c r="O6">
        <f>CORREL(Table1[Sale Price ($US millions)],Table1[Trailling 1- year Average monthly baltic Dry Cape size Index])</f>
        <v>0.35234756141825713</v>
      </c>
    </row>
    <row r="7" spans="1:15" x14ac:dyDescent="0.35">
      <c r="A7">
        <v>6</v>
      </c>
      <c r="B7" s="1">
        <v>39114</v>
      </c>
      <c r="C7" t="s">
        <v>7</v>
      </c>
      <c r="D7" s="3">
        <v>83</v>
      </c>
      <c r="E7">
        <v>1999</v>
      </c>
      <c r="F7">
        <v>8</v>
      </c>
      <c r="G7">
        <v>169.9</v>
      </c>
      <c r="H7" s="2">
        <v>4878</v>
      </c>
      <c r="J7" t="s">
        <v>56</v>
      </c>
      <c r="K7">
        <f>CORREL(Table1[Year Built],Table1[Sale Price ($US millions)])</f>
        <v>0.80830295085840687</v>
      </c>
      <c r="L7">
        <f>CORREL(Table1[Year Built],Table1[Year Built])</f>
        <v>0.99999999999999978</v>
      </c>
      <c r="M7">
        <f>CORREL(Table1[Year Built],Table1[Age of sale (years)])</f>
        <v>-0.99805887648994418</v>
      </c>
      <c r="N7">
        <f>CORREL(Table1[Year Built],Table1[Dead-Weight Tons (000)])</f>
        <v>0.4418255057426872</v>
      </c>
      <c r="O7">
        <f>CORREL(Table1[Year Built],Table1[Trailling 1- year Average monthly baltic Dry Cape size Index])</f>
        <v>-0.1726329054896624</v>
      </c>
    </row>
    <row r="8" spans="1:15" x14ac:dyDescent="0.35">
      <c r="A8">
        <v>7</v>
      </c>
      <c r="B8" s="1">
        <v>39114</v>
      </c>
      <c r="C8" t="s">
        <v>8</v>
      </c>
      <c r="D8" s="3">
        <v>45</v>
      </c>
      <c r="E8">
        <v>1990</v>
      </c>
      <c r="F8">
        <v>17</v>
      </c>
      <c r="G8">
        <v>149.5</v>
      </c>
      <c r="H8" s="2">
        <v>4878</v>
      </c>
      <c r="J8" t="s">
        <v>57</v>
      </c>
      <c r="K8">
        <f>CORREL(Table1[Age of sale (years)],Table1[Sale Price ($US millions)])</f>
        <v>-0.78749075446182604</v>
      </c>
      <c r="L8">
        <f>CORREL(Table1[Age of sale (years)],Table1[Year Built])</f>
        <v>-0.99805887648994418</v>
      </c>
      <c r="M8">
        <f>CORREL(Table1[Age of sale (years)],Table1[Age of sale (years)])</f>
        <v>1</v>
      </c>
      <c r="N8">
        <f>CORREL(Table1[Age of sale (years)],Table1[Dead-Weight Tons (000)])</f>
        <v>-0.43126397899870439</v>
      </c>
      <c r="O8">
        <f>CORREL(Table1[Age of sale (years)],Table1[Trailling 1- year Average monthly baltic Dry Cape size Index])</f>
        <v>0.21736024632273437</v>
      </c>
    </row>
    <row r="9" spans="1:15" x14ac:dyDescent="0.35">
      <c r="A9">
        <v>8</v>
      </c>
      <c r="B9" s="1">
        <v>39142</v>
      </c>
      <c r="C9" t="s">
        <v>9</v>
      </c>
      <c r="D9" s="3">
        <v>100</v>
      </c>
      <c r="E9">
        <v>2004</v>
      </c>
      <c r="F9">
        <v>3</v>
      </c>
      <c r="G9">
        <v>170</v>
      </c>
      <c r="H9" s="2">
        <v>5245</v>
      </c>
      <c r="J9" t="s">
        <v>58</v>
      </c>
      <c r="K9">
        <f>CORREL(Table1[Dead-Weight Tons (000)],Table1[Sale Price ($US millions)])</f>
        <v>0.51480534549958201</v>
      </c>
      <c r="L9">
        <f>CORREL(Table1[Dead-Weight Tons (000)],Table1[Year Built])</f>
        <v>0.4418255057426872</v>
      </c>
      <c r="M9">
        <f>CORREL(Table1[Dead-Weight Tons (000)],Table1[Age of sale (years)])</f>
        <v>-0.43126397899870439</v>
      </c>
      <c r="N9">
        <f>CORREL(Table1[Dead-Weight Tons (000)],Table1[Dead-Weight Tons (000)])</f>
        <v>0.99999999999999978</v>
      </c>
      <c r="O9">
        <f>CORREL(Table1[Dead-Weight Tons (000)],Table1[Trailling 1- year Average monthly baltic Dry Cape size Index])</f>
        <v>4.2766393796838317E-2</v>
      </c>
    </row>
    <row r="10" spans="1:15" x14ac:dyDescent="0.35">
      <c r="A10">
        <v>9</v>
      </c>
      <c r="B10" s="1">
        <v>39142</v>
      </c>
      <c r="C10" t="s">
        <v>10</v>
      </c>
      <c r="D10" s="3">
        <v>65</v>
      </c>
      <c r="E10">
        <v>1994</v>
      </c>
      <c r="F10">
        <v>13</v>
      </c>
      <c r="G10">
        <v>165.3</v>
      </c>
      <c r="H10" s="2">
        <v>5245</v>
      </c>
      <c r="J10" t="s">
        <v>59</v>
      </c>
      <c r="K10">
        <f>CORREL(Table1[Trailling 1- year Average monthly baltic Dry Cape size Index],Table1[Sale Price ($US millions)])</f>
        <v>0.35234756141825713</v>
      </c>
      <c r="L10">
        <f>CORREL(Table1[Trailling 1- year Average monthly baltic Dry Cape size Index],Table1[Year Built])</f>
        <v>-0.1726329054896624</v>
      </c>
      <c r="M10">
        <f>CORREL(Table1[Trailling 1- year Average monthly baltic Dry Cape size Index],Table1[Age of sale (years)])</f>
        <v>0.21736024632273437</v>
      </c>
      <c r="N10">
        <f>CORREL(Table1[Trailling 1- year Average monthly baltic Dry Cape size Index],Table1[Dead-Weight Tons (000)])</f>
        <v>4.2766393796838317E-2</v>
      </c>
      <c r="O10">
        <f>CORREL(Table1[Trailling 1- year Average monthly baltic Dry Cape size Index],Table1[Trailling 1- year Average monthly baltic Dry Cape size Index])</f>
        <v>0.99999999999999989</v>
      </c>
    </row>
    <row r="11" spans="1:15" x14ac:dyDescent="0.35">
      <c r="A11">
        <v>10</v>
      </c>
      <c r="B11" s="1">
        <v>39142</v>
      </c>
      <c r="C11" t="s">
        <v>11</v>
      </c>
      <c r="D11" s="3">
        <v>70</v>
      </c>
      <c r="E11">
        <v>1996</v>
      </c>
      <c r="F11">
        <v>11</v>
      </c>
      <c r="G11">
        <v>165.1</v>
      </c>
      <c r="H11" s="2">
        <v>5245</v>
      </c>
    </row>
    <row r="12" spans="1:15" x14ac:dyDescent="0.35">
      <c r="A12">
        <v>11</v>
      </c>
      <c r="B12" s="1">
        <v>39142</v>
      </c>
      <c r="C12" t="s">
        <v>12</v>
      </c>
      <c r="D12" s="3">
        <v>33</v>
      </c>
      <c r="E12">
        <v>1987</v>
      </c>
      <c r="F12">
        <v>20</v>
      </c>
      <c r="G12">
        <v>149</v>
      </c>
      <c r="H12" s="2">
        <v>5245</v>
      </c>
    </row>
    <row r="13" spans="1:15" x14ac:dyDescent="0.35">
      <c r="A13">
        <v>12</v>
      </c>
      <c r="B13" s="1">
        <v>39142</v>
      </c>
      <c r="C13" t="s">
        <v>5</v>
      </c>
      <c r="D13" s="3">
        <v>63</v>
      </c>
      <c r="E13">
        <v>1995</v>
      </c>
      <c r="F13">
        <v>12</v>
      </c>
      <c r="G13">
        <v>158</v>
      </c>
      <c r="H13" s="2">
        <v>5245</v>
      </c>
    </row>
    <row r="14" spans="1:15" x14ac:dyDescent="0.35">
      <c r="A14">
        <v>13</v>
      </c>
      <c r="B14" s="1">
        <v>39142</v>
      </c>
      <c r="C14" t="s">
        <v>13</v>
      </c>
      <c r="D14" s="3">
        <v>43</v>
      </c>
      <c r="E14">
        <v>1990</v>
      </c>
      <c r="F14">
        <v>17</v>
      </c>
      <c r="G14">
        <v>123.5</v>
      </c>
      <c r="H14" s="2">
        <v>5245</v>
      </c>
    </row>
    <row r="15" spans="1:15" x14ac:dyDescent="0.35">
      <c r="A15">
        <v>14</v>
      </c>
      <c r="B15" s="1">
        <v>39173</v>
      </c>
      <c r="C15" t="s">
        <v>14</v>
      </c>
      <c r="D15" s="3">
        <v>95</v>
      </c>
      <c r="E15">
        <v>2001</v>
      </c>
      <c r="F15">
        <v>6</v>
      </c>
      <c r="G15">
        <v>170.1</v>
      </c>
      <c r="H15" s="2">
        <v>5752</v>
      </c>
    </row>
    <row r="16" spans="1:15" x14ac:dyDescent="0.35">
      <c r="A16">
        <v>15</v>
      </c>
      <c r="B16" s="1">
        <v>39173</v>
      </c>
      <c r="C16" t="s">
        <v>15</v>
      </c>
      <c r="D16" s="3">
        <v>95</v>
      </c>
      <c r="E16">
        <v>2001</v>
      </c>
      <c r="F16">
        <v>6</v>
      </c>
      <c r="G16">
        <v>170.1</v>
      </c>
      <c r="H16" s="2">
        <v>5752</v>
      </c>
    </row>
    <row r="17" spans="1:8" x14ac:dyDescent="0.35">
      <c r="A17">
        <v>16</v>
      </c>
      <c r="B17" s="1">
        <v>39173</v>
      </c>
      <c r="C17" t="s">
        <v>16</v>
      </c>
      <c r="D17" s="3">
        <v>63.5</v>
      </c>
      <c r="E17">
        <v>1994</v>
      </c>
      <c r="F17">
        <v>13</v>
      </c>
      <c r="G17">
        <v>151.4</v>
      </c>
      <c r="H17" s="2">
        <v>5752</v>
      </c>
    </row>
    <row r="18" spans="1:8" x14ac:dyDescent="0.35">
      <c r="A18">
        <v>17</v>
      </c>
      <c r="B18" s="1">
        <v>39173</v>
      </c>
      <c r="C18" t="s">
        <v>17</v>
      </c>
      <c r="D18" s="3">
        <v>67</v>
      </c>
      <c r="E18">
        <v>1995</v>
      </c>
      <c r="F18">
        <v>12</v>
      </c>
      <c r="G18">
        <v>150.4</v>
      </c>
      <c r="H18" s="2">
        <v>5752</v>
      </c>
    </row>
    <row r="19" spans="1:8" x14ac:dyDescent="0.35">
      <c r="A19">
        <v>18</v>
      </c>
      <c r="B19" s="1">
        <v>39173</v>
      </c>
      <c r="C19" t="s">
        <v>18</v>
      </c>
      <c r="D19" s="3">
        <v>62</v>
      </c>
      <c r="E19">
        <v>1994</v>
      </c>
      <c r="F19">
        <v>13</v>
      </c>
      <c r="G19">
        <v>149.80000000000001</v>
      </c>
      <c r="H19" s="2">
        <v>5752</v>
      </c>
    </row>
    <row r="20" spans="1:8" x14ac:dyDescent="0.35">
      <c r="A20">
        <v>19</v>
      </c>
      <c r="B20" s="1">
        <v>39173</v>
      </c>
      <c r="C20" t="s">
        <v>19</v>
      </c>
      <c r="D20" s="3">
        <v>31</v>
      </c>
      <c r="E20">
        <v>1985</v>
      </c>
      <c r="F20">
        <v>22</v>
      </c>
      <c r="G20">
        <v>139.80000000000001</v>
      </c>
      <c r="H20" s="2">
        <v>5752</v>
      </c>
    </row>
    <row r="21" spans="1:8" x14ac:dyDescent="0.35">
      <c r="A21">
        <v>20</v>
      </c>
      <c r="B21" s="1">
        <v>39203</v>
      </c>
      <c r="C21" t="s">
        <v>20</v>
      </c>
      <c r="D21" s="3">
        <v>86</v>
      </c>
      <c r="E21">
        <v>1996</v>
      </c>
      <c r="F21">
        <v>11</v>
      </c>
      <c r="G21">
        <v>174.5</v>
      </c>
      <c r="H21" s="2">
        <v>6201</v>
      </c>
    </row>
    <row r="22" spans="1:8" x14ac:dyDescent="0.35">
      <c r="A22">
        <v>21</v>
      </c>
      <c r="B22" s="1">
        <v>39203</v>
      </c>
      <c r="C22" t="s">
        <v>21</v>
      </c>
      <c r="D22" s="3">
        <v>50.5</v>
      </c>
      <c r="E22">
        <v>1997</v>
      </c>
      <c r="F22">
        <v>10</v>
      </c>
      <c r="G22">
        <v>172.6</v>
      </c>
      <c r="H22" s="2">
        <v>6201</v>
      </c>
    </row>
    <row r="23" spans="1:8" x14ac:dyDescent="0.35">
      <c r="A23">
        <v>22</v>
      </c>
      <c r="B23" s="1">
        <v>39203</v>
      </c>
      <c r="C23" t="s">
        <v>22</v>
      </c>
      <c r="D23" s="3">
        <v>64.2</v>
      </c>
      <c r="E23">
        <v>1996</v>
      </c>
      <c r="F23">
        <v>11</v>
      </c>
      <c r="G23">
        <v>170</v>
      </c>
      <c r="H23" s="2">
        <v>6201</v>
      </c>
    </row>
    <row r="24" spans="1:8" x14ac:dyDescent="0.35">
      <c r="A24">
        <v>23</v>
      </c>
      <c r="B24" s="1">
        <v>39234</v>
      </c>
      <c r="C24" t="s">
        <v>23</v>
      </c>
      <c r="D24" s="3">
        <v>67</v>
      </c>
      <c r="E24">
        <v>1994</v>
      </c>
      <c r="F24">
        <v>13</v>
      </c>
      <c r="G24">
        <v>149.30000000000001</v>
      </c>
      <c r="H24" s="2">
        <v>6618</v>
      </c>
    </row>
    <row r="25" spans="1:8" x14ac:dyDescent="0.35">
      <c r="A25">
        <v>24</v>
      </c>
      <c r="B25" s="1">
        <v>39234</v>
      </c>
      <c r="C25" t="s">
        <v>24</v>
      </c>
      <c r="D25" s="3">
        <v>28</v>
      </c>
      <c r="E25">
        <v>1984</v>
      </c>
      <c r="F25">
        <v>23</v>
      </c>
      <c r="G25">
        <v>161.4</v>
      </c>
      <c r="H25" s="2">
        <v>6618</v>
      </c>
    </row>
    <row r="26" spans="1:8" x14ac:dyDescent="0.35">
      <c r="A26">
        <v>25</v>
      </c>
      <c r="B26" s="1">
        <v>39264</v>
      </c>
      <c r="C26" t="s">
        <v>25</v>
      </c>
      <c r="D26" s="3">
        <v>30</v>
      </c>
      <c r="E26">
        <v>1984</v>
      </c>
      <c r="F26">
        <v>23</v>
      </c>
      <c r="G26">
        <v>146</v>
      </c>
      <c r="H26" s="2">
        <v>6980</v>
      </c>
    </row>
    <row r="27" spans="1:8" x14ac:dyDescent="0.35">
      <c r="A27">
        <v>26</v>
      </c>
      <c r="B27" s="1">
        <v>39264</v>
      </c>
      <c r="C27" t="s">
        <v>26</v>
      </c>
      <c r="D27" s="3">
        <v>105</v>
      </c>
      <c r="E27">
        <v>2001</v>
      </c>
      <c r="F27">
        <v>6</v>
      </c>
      <c r="G27">
        <v>172.5</v>
      </c>
      <c r="H27" s="2">
        <v>6980</v>
      </c>
    </row>
    <row r="28" spans="1:8" x14ac:dyDescent="0.35">
      <c r="A28">
        <v>27</v>
      </c>
      <c r="B28" s="1">
        <v>39295</v>
      </c>
      <c r="C28" t="s">
        <v>27</v>
      </c>
      <c r="D28" s="3">
        <v>22</v>
      </c>
      <c r="E28">
        <v>1981</v>
      </c>
      <c r="F28">
        <v>26</v>
      </c>
      <c r="G28">
        <v>140.80000000000001</v>
      </c>
      <c r="H28" s="2">
        <v>7441</v>
      </c>
    </row>
    <row r="29" spans="1:8" x14ac:dyDescent="0.35">
      <c r="A29">
        <v>28</v>
      </c>
      <c r="B29" s="1">
        <v>39326</v>
      </c>
      <c r="C29" t="s">
        <v>28</v>
      </c>
      <c r="D29" s="3">
        <v>133</v>
      </c>
      <c r="E29">
        <v>2002</v>
      </c>
      <c r="F29">
        <v>5</v>
      </c>
      <c r="G29">
        <v>164.2</v>
      </c>
      <c r="H29" s="2">
        <v>8181</v>
      </c>
    </row>
    <row r="30" spans="1:8" x14ac:dyDescent="0.35">
      <c r="A30">
        <v>29</v>
      </c>
      <c r="B30" s="1">
        <v>39356</v>
      </c>
      <c r="C30" t="s">
        <v>29</v>
      </c>
      <c r="D30" s="3">
        <v>90</v>
      </c>
      <c r="E30">
        <v>1995</v>
      </c>
      <c r="F30">
        <v>12</v>
      </c>
      <c r="G30">
        <v>149.19999999999999</v>
      </c>
      <c r="H30" s="2">
        <v>8886</v>
      </c>
    </row>
    <row r="31" spans="1:8" x14ac:dyDescent="0.35">
      <c r="A31">
        <v>30</v>
      </c>
      <c r="B31" s="1">
        <v>39356</v>
      </c>
      <c r="C31" t="s">
        <v>30</v>
      </c>
      <c r="D31" s="3">
        <v>47</v>
      </c>
      <c r="E31">
        <v>1986</v>
      </c>
      <c r="F31">
        <v>21</v>
      </c>
      <c r="G31">
        <v>146.9</v>
      </c>
      <c r="H31" s="2">
        <v>8886</v>
      </c>
    </row>
    <row r="32" spans="1:8" x14ac:dyDescent="0.35">
      <c r="A32">
        <v>31</v>
      </c>
      <c r="B32" s="1">
        <v>39356</v>
      </c>
      <c r="C32" t="s">
        <v>31</v>
      </c>
      <c r="D32" s="3">
        <v>45</v>
      </c>
      <c r="E32">
        <v>1984</v>
      </c>
      <c r="F32">
        <v>23</v>
      </c>
      <c r="G32">
        <v>164.5</v>
      </c>
      <c r="H32" s="2">
        <v>8886</v>
      </c>
    </row>
    <row r="33" spans="1:8" x14ac:dyDescent="0.35">
      <c r="A33">
        <v>32</v>
      </c>
      <c r="B33" s="1">
        <v>39356</v>
      </c>
      <c r="C33" t="s">
        <v>32</v>
      </c>
      <c r="D33" s="3">
        <v>57</v>
      </c>
      <c r="E33">
        <v>1984</v>
      </c>
      <c r="F33">
        <v>23</v>
      </c>
      <c r="G33">
        <v>166.1</v>
      </c>
      <c r="H33" s="2">
        <v>8886</v>
      </c>
    </row>
    <row r="34" spans="1:8" x14ac:dyDescent="0.35">
      <c r="A34">
        <v>33</v>
      </c>
      <c r="B34" s="1">
        <v>39387</v>
      </c>
      <c r="C34" t="s">
        <v>33</v>
      </c>
      <c r="D34" s="3">
        <v>106</v>
      </c>
      <c r="E34">
        <v>1996</v>
      </c>
      <c r="F34">
        <v>11</v>
      </c>
      <c r="G34">
        <v>171.1</v>
      </c>
      <c r="H34" s="2">
        <v>9663</v>
      </c>
    </row>
    <row r="35" spans="1:8" x14ac:dyDescent="0.35">
      <c r="A35">
        <v>34</v>
      </c>
      <c r="B35" s="1">
        <v>39387</v>
      </c>
      <c r="C35" t="s">
        <v>26</v>
      </c>
      <c r="D35" s="3">
        <v>152</v>
      </c>
      <c r="E35">
        <v>2001</v>
      </c>
      <c r="F35">
        <v>6</v>
      </c>
      <c r="G35">
        <v>172.6</v>
      </c>
      <c r="H35" s="2">
        <v>9663</v>
      </c>
    </row>
    <row r="36" spans="1:8" x14ac:dyDescent="0.35">
      <c r="A36">
        <v>35</v>
      </c>
      <c r="B36" s="1">
        <v>39387</v>
      </c>
      <c r="C36" t="s">
        <v>34</v>
      </c>
      <c r="D36" s="3">
        <v>97</v>
      </c>
      <c r="E36">
        <v>1993</v>
      </c>
      <c r="F36">
        <v>14</v>
      </c>
      <c r="G36">
        <v>149.5</v>
      </c>
      <c r="H36" s="2">
        <v>9663</v>
      </c>
    </row>
    <row r="37" spans="1:8" x14ac:dyDescent="0.35">
      <c r="A37">
        <v>36</v>
      </c>
      <c r="B37" s="1">
        <v>39387</v>
      </c>
      <c r="C37" t="s">
        <v>35</v>
      </c>
      <c r="D37" s="3">
        <v>38</v>
      </c>
      <c r="E37">
        <v>1983</v>
      </c>
      <c r="F37">
        <v>24</v>
      </c>
      <c r="G37">
        <v>150.69999999999999</v>
      </c>
      <c r="H37" s="2">
        <v>9663</v>
      </c>
    </row>
    <row r="38" spans="1:8" x14ac:dyDescent="0.35">
      <c r="A38">
        <v>37</v>
      </c>
      <c r="B38" s="1">
        <v>39387</v>
      </c>
      <c r="C38" t="s">
        <v>36</v>
      </c>
      <c r="D38" s="3">
        <v>87.5</v>
      </c>
      <c r="E38">
        <v>1992</v>
      </c>
      <c r="F38">
        <v>15</v>
      </c>
      <c r="G38">
        <v>148.19999999999999</v>
      </c>
      <c r="H38" s="2">
        <v>9663</v>
      </c>
    </row>
    <row r="39" spans="1:8" x14ac:dyDescent="0.35">
      <c r="A39">
        <v>38</v>
      </c>
      <c r="B39" s="1">
        <v>39417</v>
      </c>
      <c r="C39" t="s">
        <v>37</v>
      </c>
      <c r="D39" s="3">
        <v>78</v>
      </c>
      <c r="E39">
        <v>1987</v>
      </c>
      <c r="F39">
        <v>20</v>
      </c>
      <c r="G39">
        <v>188.3</v>
      </c>
      <c r="H39" s="2">
        <v>10299</v>
      </c>
    </row>
    <row r="40" spans="1:8" x14ac:dyDescent="0.35">
      <c r="A40">
        <v>39</v>
      </c>
      <c r="B40" s="1">
        <v>39417</v>
      </c>
      <c r="C40" t="s">
        <v>38</v>
      </c>
      <c r="D40" s="3">
        <v>35</v>
      </c>
      <c r="E40">
        <v>1986</v>
      </c>
      <c r="F40">
        <v>21</v>
      </c>
      <c r="G40">
        <v>98.4</v>
      </c>
      <c r="H40" s="2">
        <v>10299</v>
      </c>
    </row>
    <row r="41" spans="1:8" x14ac:dyDescent="0.35">
      <c r="A41">
        <v>40</v>
      </c>
      <c r="B41" s="1">
        <v>39448</v>
      </c>
      <c r="C41" t="s">
        <v>39</v>
      </c>
      <c r="D41" s="3">
        <v>83.7</v>
      </c>
      <c r="E41">
        <v>1991</v>
      </c>
      <c r="F41">
        <v>17</v>
      </c>
      <c r="G41">
        <v>184.4</v>
      </c>
      <c r="H41" s="2">
        <v>10526</v>
      </c>
    </row>
    <row r="42" spans="1:8" x14ac:dyDescent="0.35">
      <c r="A42">
        <v>41</v>
      </c>
      <c r="B42" s="1">
        <v>39448</v>
      </c>
      <c r="C42" t="s">
        <v>40</v>
      </c>
      <c r="D42" s="3">
        <v>155</v>
      </c>
      <c r="E42">
        <v>2004</v>
      </c>
      <c r="F42">
        <v>4</v>
      </c>
      <c r="G42">
        <v>173.9</v>
      </c>
      <c r="H42" s="2">
        <v>10526</v>
      </c>
    </row>
    <row r="43" spans="1:8" x14ac:dyDescent="0.35">
      <c r="A43">
        <v>42</v>
      </c>
      <c r="B43" s="1">
        <v>39479</v>
      </c>
      <c r="C43" t="s">
        <v>41</v>
      </c>
      <c r="D43" s="3">
        <v>58</v>
      </c>
      <c r="E43">
        <v>1988</v>
      </c>
      <c r="F43">
        <v>20</v>
      </c>
      <c r="G43">
        <v>135</v>
      </c>
      <c r="H43" s="2">
        <v>10844</v>
      </c>
    </row>
    <row r="44" spans="1:8" x14ac:dyDescent="0.35">
      <c r="A44">
        <v>43</v>
      </c>
      <c r="B44" s="1">
        <v>39508</v>
      </c>
      <c r="C44" t="s">
        <v>42</v>
      </c>
      <c r="D44" s="3">
        <v>83</v>
      </c>
      <c r="E44">
        <v>1989</v>
      </c>
      <c r="F44">
        <v>19</v>
      </c>
      <c r="G44">
        <v>207.1</v>
      </c>
      <c r="H44" s="2">
        <v>11193</v>
      </c>
    </row>
    <row r="45" spans="1:8" x14ac:dyDescent="0.35">
      <c r="A45">
        <v>44</v>
      </c>
      <c r="B45" s="1">
        <v>39508</v>
      </c>
      <c r="C45" t="s">
        <v>43</v>
      </c>
      <c r="D45" s="3">
        <v>25</v>
      </c>
      <c r="E45">
        <v>1982</v>
      </c>
      <c r="F45">
        <v>26</v>
      </c>
      <c r="G45">
        <v>137</v>
      </c>
      <c r="H45" s="2">
        <v>11193</v>
      </c>
    </row>
    <row r="46" spans="1:8" x14ac:dyDescent="0.35">
      <c r="A46">
        <v>45</v>
      </c>
      <c r="B46" s="1">
        <v>39508</v>
      </c>
      <c r="C46" t="s">
        <v>44</v>
      </c>
      <c r="D46" s="3">
        <v>135</v>
      </c>
      <c r="E46">
        <v>1999</v>
      </c>
      <c r="F46">
        <v>9</v>
      </c>
      <c r="G46">
        <v>171.7</v>
      </c>
      <c r="H46" s="2">
        <v>11193</v>
      </c>
    </row>
    <row r="47" spans="1:8" x14ac:dyDescent="0.35">
      <c r="A47">
        <v>46</v>
      </c>
      <c r="B47" s="1">
        <v>39539</v>
      </c>
      <c r="C47" t="s">
        <v>45</v>
      </c>
      <c r="D47" s="3">
        <v>158</v>
      </c>
      <c r="E47">
        <v>2004</v>
      </c>
      <c r="F47">
        <v>4</v>
      </c>
      <c r="G47">
        <v>170</v>
      </c>
      <c r="H47" s="2">
        <v>11614</v>
      </c>
    </row>
    <row r="48" spans="1:8" x14ac:dyDescent="0.35">
      <c r="A48">
        <v>47</v>
      </c>
      <c r="B48" s="1">
        <v>39569</v>
      </c>
      <c r="C48" t="s">
        <v>46</v>
      </c>
      <c r="D48" s="3">
        <v>87.2</v>
      </c>
      <c r="E48">
        <v>1993</v>
      </c>
      <c r="F48">
        <v>15</v>
      </c>
      <c r="G48">
        <v>161.5</v>
      </c>
      <c r="H48" s="2">
        <v>12479</v>
      </c>
    </row>
    <row r="49" spans="1:8" x14ac:dyDescent="0.35">
      <c r="A49">
        <v>48</v>
      </c>
      <c r="B49" s="1">
        <v>39569</v>
      </c>
      <c r="C49" t="s">
        <v>47</v>
      </c>
      <c r="D49" s="3">
        <v>82</v>
      </c>
      <c r="E49">
        <v>1990</v>
      </c>
      <c r="F49">
        <v>18</v>
      </c>
      <c r="G49">
        <v>145.4</v>
      </c>
      <c r="H49" s="2">
        <v>12479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V</dc:creator>
  <cp:lastModifiedBy>Nithin V</cp:lastModifiedBy>
  <dcterms:created xsi:type="dcterms:W3CDTF">2023-10-05T00:11:48Z</dcterms:created>
  <dcterms:modified xsi:type="dcterms:W3CDTF">2023-11-15T01:46:56Z</dcterms:modified>
</cp:coreProperties>
</file>