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Nitins Document\My Docs\Finances\SNN Raj\Interiors\"/>
    </mc:Choice>
  </mc:AlternateContent>
  <xr:revisionPtr revIDLastSave="0" documentId="13_ncr:1_{B1FEE07F-8811-49BF-8BF3-A905608138E8}" xr6:coauthVersionLast="36" xr6:coauthVersionMax="36" xr10:uidLastSave="{00000000-0000-0000-0000-000000000000}"/>
  <bookViews>
    <workbookView xWindow="0" yWindow="0" windowWidth="20490" windowHeight="6945" xr2:uid="{994EF3C0-237F-4932-BCD7-844556D9D053}"/>
  </bookViews>
  <sheets>
    <sheet name="RFC v5" sheetId="11" r:id="rId1"/>
    <sheet name="Costing R9" sheetId="10" r:id="rId2"/>
    <sheet name="RFC v4" sheetId="7" r:id="rId3"/>
    <sheet name="RFC v3" sheetId="6" r:id="rId4"/>
    <sheet name="RFC v2.1" sheetId="4" r:id="rId5"/>
    <sheet name="Sheet4" sheetId="5" r:id="rId6"/>
    <sheet name="RFC v1" sheetId="1" r:id="rId7"/>
    <sheet name="Sheet3" sheetId="3" state="hidden" r:id="rId8"/>
    <sheet name="Master Bedroom "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1" i="10" l="1"/>
  <c r="B170" i="10"/>
  <c r="B169" i="10"/>
  <c r="C105" i="10"/>
  <c r="D104" i="10"/>
  <c r="D102" i="10"/>
  <c r="D98" i="10"/>
  <c r="D89" i="10"/>
  <c r="C88" i="10"/>
  <c r="C84" i="10"/>
  <c r="D70" i="10"/>
  <c r="D61" i="10"/>
  <c r="D54" i="10"/>
  <c r="D45" i="10"/>
  <c r="D42" i="10"/>
  <c r="D32" i="10"/>
  <c r="D29" i="10"/>
  <c r="D21" i="10"/>
  <c r="D15" i="10"/>
  <c r="D105" i="10" s="1"/>
  <c r="R1" i="9"/>
  <c r="S1" i="9" s="1"/>
  <c r="T1" i="9" s="1"/>
  <c r="U1" i="9" s="1"/>
  <c r="V1" i="9" s="1"/>
  <c r="W1" i="9" s="1"/>
  <c r="X1" i="9" s="1"/>
  <c r="Y1" i="9" s="1"/>
  <c r="Z1" i="9" s="1"/>
  <c r="AA1" i="9" s="1"/>
  <c r="AB1" i="9" s="1"/>
  <c r="AC1" i="9" s="1"/>
  <c r="AD1" i="9" s="1"/>
  <c r="AE1" i="9" s="1"/>
  <c r="AF1" i="9" s="1"/>
  <c r="AG1" i="9" s="1"/>
  <c r="AH1" i="9" s="1"/>
  <c r="AI1" i="9" s="1"/>
  <c r="AJ1" i="9" s="1"/>
  <c r="AK1" i="9" s="1"/>
  <c r="AL1" i="9" s="1"/>
  <c r="AM1" i="9" s="1"/>
  <c r="AN1" i="9" s="1"/>
  <c r="AO1" i="9" s="1"/>
  <c r="AP1" i="9" s="1"/>
  <c r="AQ1" i="9" s="1"/>
  <c r="AR1" i="9" s="1"/>
  <c r="AS1" i="9" s="1"/>
  <c r="AT1" i="9" s="1"/>
  <c r="AU1" i="9" s="1"/>
  <c r="E62" i="9"/>
  <c r="E61" i="9"/>
  <c r="Y60" i="9"/>
  <c r="E60"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C1" i="9"/>
  <c r="D1" i="9" s="1"/>
  <c r="E1" i="9" s="1"/>
  <c r="F1" i="9" s="1"/>
  <c r="G1" i="9" s="1"/>
  <c r="H1" i="9" s="1"/>
  <c r="I1" i="9" s="1"/>
  <c r="J1" i="9" s="1"/>
  <c r="K1" i="9" s="1"/>
  <c r="L1" i="9" s="1"/>
  <c r="M1" i="9" s="1"/>
  <c r="N1" i="9" s="1"/>
  <c r="O1" i="9" s="1"/>
  <c r="P1" i="9" s="1"/>
  <c r="Q1" i="9" s="1"/>
  <c r="C106" i="10" l="1"/>
  <c r="C107" i="10" s="1"/>
  <c r="AV1" i="9"/>
  <c r="D9" i="5"/>
  <c r="D8" i="5"/>
  <c r="D7" i="5"/>
  <c r="D6" i="5"/>
  <c r="D5" i="5"/>
  <c r="D4" i="5"/>
  <c r="D3" i="5"/>
  <c r="F4" i="5"/>
  <c r="G4" i="5" s="1"/>
  <c r="F2" i="5"/>
  <c r="D2" i="5"/>
  <c r="C108" i="10" l="1"/>
  <c r="C109" i="10" s="1"/>
  <c r="C110" i="10" s="1"/>
  <c r="AW1" i="9"/>
  <c r="AX1" i="9" s="1"/>
  <c r="AY1" i="9" s="1"/>
  <c r="AZ1" i="9" s="1"/>
  <c r="BA1" i="9" s="1"/>
  <c r="BB1" i="9" s="1"/>
  <c r="BC1" i="9" s="1"/>
  <c r="BD1" i="9" s="1"/>
  <c r="BE1" i="9" s="1"/>
  <c r="BF1" i="9" s="1"/>
  <c r="BG1" i="9" s="1"/>
  <c r="BH1" i="9" s="1"/>
  <c r="BI1" i="9" s="1"/>
  <c r="BJ1" i="9" s="1"/>
  <c r="K12" i="3"/>
  <c r="L11" i="3"/>
  <c r="K11" i="3"/>
  <c r="C111" i="10" l="1"/>
  <c r="BK1" i="9"/>
  <c r="BL1" i="9" s="1"/>
  <c r="C128" i="10" l="1"/>
  <c r="C127" i="10"/>
  <c r="C126" i="10"/>
  <c r="C129" i="10" s="1"/>
  <c r="BM1" i="9"/>
  <c r="BN1" i="9" l="1"/>
  <c r="BO1" i="9" s="1"/>
  <c r="BP1" i="9" s="1"/>
  <c r="BQ1" i="9" s="1"/>
  <c r="BR1" i="9" s="1"/>
  <c r="BS1" i="9" s="1"/>
  <c r="BT1" i="9" s="1"/>
  <c r="BU1" i="9" s="1"/>
  <c r="BV1" i="9" s="1"/>
  <c r="BW1" i="9" l="1"/>
  <c r="BX1" i="9" s="1"/>
  <c r="BY1" i="9" s="1"/>
  <c r="BZ1" i="9" s="1"/>
  <c r="CA1" i="9" s="1"/>
  <c r="CB1" i="9" s="1"/>
  <c r="CC1" i="9" s="1"/>
  <c r="CD1" i="9" s="1"/>
  <c r="CE1" i="9" s="1"/>
  <c r="CF1" i="9" s="1"/>
  <c r="CG1" i="9" s="1"/>
  <c r="CH1" i="9" s="1"/>
  <c r="CI1" i="9" s="1"/>
  <c r="CJ1" i="9" s="1"/>
  <c r="CK1" i="9" s="1"/>
  <c r="CL1" i="9" s="1"/>
  <c r="CM1" i="9" s="1"/>
  <c r="CN1" i="9" s="1"/>
</calcChain>
</file>

<file path=xl/sharedStrings.xml><?xml version="1.0" encoding="utf-8"?>
<sst xmlns="http://schemas.openxmlformats.org/spreadsheetml/2006/main" count="925" uniqueCount="446">
  <si>
    <t>How do we select the colour/fabric of the back and seat cushion?</t>
  </si>
  <si>
    <t>Pls show (using accessories or otherwise) how the storage under the seating can be best used for keeping shoes</t>
  </si>
  <si>
    <t>For the vertical storage pls show a single door till the top. Don’t need a separate loft. Do you think this will be ok?</t>
  </si>
  <si>
    <t>Need 1.1 ideally in wood</t>
  </si>
  <si>
    <t>The storage under the seating also needs louver doors and should look as an unified part of the vertical storage</t>
  </si>
  <si>
    <t>Need 2 drawers with lock in the vertical storage, rest of the space can be equal partitions with shelves</t>
  </si>
  <si>
    <t>I presume installing the dummy on both sides will be done by DBI</t>
  </si>
  <si>
    <t>Need 2.1 in wood</t>
  </si>
  <si>
    <t>CL2 doesn’t appear under the SB's. Should S2 be CL 2,5?</t>
  </si>
  <si>
    <t>Need in wood</t>
  </si>
  <si>
    <t>Need this in wood</t>
  </si>
  <si>
    <t>Need neutral white light everywhere (instead of warm white)</t>
  </si>
  <si>
    <t>How are the shelves resting? Need these removable</t>
  </si>
  <si>
    <t>Where do we keep the ironing board here?</t>
  </si>
  <si>
    <t>General</t>
  </si>
  <si>
    <t>The (handle of the) leftmost cupboard should not hit into the wall</t>
  </si>
  <si>
    <t>Need only 1 loft panel ideally  (max 2). What brand of hydraulic mechanism are you proposing to use</t>
  </si>
  <si>
    <t>It says "LOFT with lift up handle". What handle are we proposing?</t>
  </si>
  <si>
    <t>Need locks on all 3 cupboards and the drawers</t>
  </si>
  <si>
    <t>It will be good to see the fittings accounted for these cupboads</t>
  </si>
  <si>
    <t>Need only 1 loft panel ideally. What brand of hydraulic mechanism are you proposing to use</t>
  </si>
  <si>
    <t>The shelf need to be removable.</t>
  </si>
  <si>
    <t>In general, need the shelves that are removable. Pls call out where this is not the case. Also can we have (height) adjustable shelves</t>
  </si>
  <si>
    <t>Had asked for a full length mirror to be included in the right and center cupboard (inner) door. Hope that is there</t>
  </si>
  <si>
    <t>Make the aristo panel completely mirror (remove the siam wood from the bottom). Also pls check if the profile can be steel colour (and not black)</t>
  </si>
  <si>
    <t>Need a USB port to be included along with the power sockets</t>
  </si>
  <si>
    <t>Hope the above shelves are removable as the printer has a flap that opens upwards</t>
  </si>
  <si>
    <t>Pls give wheels to the credenza. It will be good if (atleast the front) wheels have locks</t>
  </si>
  <si>
    <t>Can a metal plate be inserted behind the wall panelling so that magnets can be stuck there?</t>
  </si>
  <si>
    <t>Pls check if the profile can be steel colour (and not black)</t>
  </si>
  <si>
    <t>Inch</t>
  </si>
  <si>
    <t>LOFT</t>
  </si>
  <si>
    <t>SHELF</t>
  </si>
  <si>
    <t>ROD</t>
  </si>
  <si>
    <t>DRAWER</t>
  </si>
  <si>
    <t>What is the minimal yet meaningful size for this corner?</t>
  </si>
  <si>
    <t>SHOES</t>
  </si>
  <si>
    <t>ARISTO: Brown tinted mirror (Full)</t>
  </si>
  <si>
    <t>The carcass proposed is of a different design than what was shared. Any reason? Resharing the design here</t>
  </si>
  <si>
    <t>Pls use champagne matt for profile</t>
  </si>
  <si>
    <t>Add a loft above</t>
  </si>
  <si>
    <t>Handles?</t>
  </si>
  <si>
    <t>We will need padding between the dresser and the wall</t>
  </si>
  <si>
    <t>Cover only the inner walls of the bay window with wood</t>
  </si>
  <si>
    <t>9.8,9.9</t>
  </si>
  <si>
    <t>Remarks</t>
  </si>
  <si>
    <t>Done</t>
  </si>
  <si>
    <t>Need 1.3 in wood</t>
  </si>
  <si>
    <t>Bring CL1 and CL6 slightly to the right (along the center of the foyer section)?</t>
  </si>
  <si>
    <t>Office bath</t>
  </si>
  <si>
    <t>Below Sink</t>
  </si>
  <si>
    <t>25"x22"x20"</t>
  </si>
  <si>
    <t>wxdxh</t>
  </si>
  <si>
    <t>Above sink</t>
  </si>
  <si>
    <t>Mirror</t>
  </si>
  <si>
    <t>Extension</t>
  </si>
  <si>
    <t>Powder</t>
  </si>
  <si>
    <t>37x21x20</t>
  </si>
  <si>
    <t>12x12x12</t>
  </si>
  <si>
    <t>Guest</t>
  </si>
  <si>
    <t>22x5x24</t>
  </si>
  <si>
    <t>24"x5"x24"</t>
  </si>
  <si>
    <t>12"</t>
  </si>
  <si>
    <t>Dresser</t>
  </si>
  <si>
    <t>18X12 (24)xtop</t>
  </si>
  <si>
    <t>Master Bath</t>
  </si>
  <si>
    <t>Below sink</t>
  </si>
  <si>
    <t>72x22x20</t>
  </si>
  <si>
    <t>24x24x24</t>
  </si>
  <si>
    <t>abve</t>
  </si>
  <si>
    <t>16x36x</t>
  </si>
  <si>
    <t>bay</t>
  </si>
  <si>
    <t>26x74</t>
  </si>
  <si>
    <t>8.5+4.5)x74</t>
  </si>
  <si>
    <t>top</t>
  </si>
  <si>
    <t>70x28</t>
  </si>
  <si>
    <t>Need to understand material and fittings used to confirm if requirements are correct</t>
  </si>
  <si>
    <t>Nitin to propose alternate design</t>
  </si>
  <si>
    <t>Need polish/varnish (instead of white laminate) inside</t>
  </si>
  <si>
    <t>What material and services are included in this?</t>
  </si>
  <si>
    <t>Pls factor 2 additional Wall Lights on the powder room wall</t>
  </si>
  <si>
    <t>Is the entire length of the mirror frosted, or is there some pattern on it? Can you pls propose some designs</t>
  </si>
  <si>
    <t>I presume the hooks are for the 2 bells. The costing sheet says 'lights'</t>
  </si>
  <si>
    <t>The depth of the shelf needs to be 18" on the right wall and 22" on the front wall</t>
  </si>
  <si>
    <t>Need polish/varnish (instead of laminate)</t>
  </si>
  <si>
    <t>Why do we have CAB1 (and of the said dimensions). Can we avoid the partition?</t>
  </si>
  <si>
    <t>Need to discuss/evaluate electrical works - sockets,lights</t>
  </si>
  <si>
    <t>Need polish/varnish (instead of white laminate) inside where ply maybe used</t>
  </si>
  <si>
    <t>Need to do away with the line in the middle of the wardrobes.</t>
  </si>
  <si>
    <t>The height of the cabinet below the slab to be 20".</t>
  </si>
  <si>
    <t>Give a removable shelf at the bottom of the center unit</t>
  </si>
  <si>
    <t>How will the printer be plugged to the power? We will need a power socket up also.</t>
  </si>
  <si>
    <t>Behind mirror storage of dimensions wxdxh=18"x5"24". And  additional storage on its left of 9" width (as shown in picture)</t>
  </si>
  <si>
    <t>Behind mirror storage of dimensions wxdxh=18"x5"24". And  additional storage on its left of 9" width</t>
  </si>
  <si>
    <t>Below counter cabinet wxdxh= 25"x22"x20"</t>
  </si>
  <si>
    <t>Make depth 12"</t>
  </si>
  <si>
    <t>In the main dresser, make it all equal sized shelves/compartments</t>
  </si>
  <si>
    <t>Can we make the 2 wall cabinets as 18"x36"</t>
  </si>
  <si>
    <t>The below counter cabinet height at 20". Also give a removable shelf to the base of center cabinet</t>
  </si>
  <si>
    <t>Drawers on the right side may not be easily operated</t>
  </si>
  <si>
    <t>Need to revise the center &amp; loft veneer to Senzura Twilight Call (F632)</t>
  </si>
  <si>
    <t>S. No</t>
  </si>
  <si>
    <t>Topic</t>
  </si>
  <si>
    <t>Instead of white marker board (on the loft, sides and toetrays), lets use Rugby Woodburst 49953CFRSHV. Wil that look fine</t>
  </si>
  <si>
    <t>Instead of white marker board (on the loft, sides and toetrays), lets useDawn Woodburst 44796RH. Wil that look fine</t>
  </si>
  <si>
    <t>We can use Siam Wood for the toe trays and the 9" compartment</t>
  </si>
  <si>
    <t>Just confirming if drawers have locks</t>
  </si>
  <si>
    <t>Closed</t>
  </si>
  <si>
    <t>Need only 1 bell (on the right side)</t>
  </si>
  <si>
    <t>One slide shows handles on the loft panel?</t>
  </si>
  <si>
    <t>How will the doors be operated? (Are they push to open)</t>
  </si>
  <si>
    <t>Instead of Rugby Woodburst, pls use White Oak Thud Crown F612</t>
  </si>
  <si>
    <t>Need a USB port to be included along with the power sockets. Also pls move the sockets to one side</t>
  </si>
  <si>
    <t xml:space="preserve">Pl use whiter marker board on the front wall, under the cabinet and the side between study table and cupboard  </t>
  </si>
  <si>
    <t>Instead of Dawn Woodburst, pls use White Oak Thud Crown F612</t>
  </si>
  <si>
    <t>Cabinet</t>
  </si>
  <si>
    <t>Unit</t>
  </si>
  <si>
    <t>Width x Depth x height [mm]</t>
  </si>
  <si>
    <t>CAB 1</t>
  </si>
  <si>
    <t>3 Nos Pot &amp; Pan</t>
  </si>
  <si>
    <t>1050 x 600 x 782</t>
  </si>
  <si>
    <t>CAB 2</t>
  </si>
  <si>
    <t>2 Nos Pot &amp; Pan</t>
  </si>
  <si>
    <t>525 x 600 x 782</t>
  </si>
  <si>
    <t>CAB 3</t>
  </si>
  <si>
    <t>Corner cabinet</t>
  </si>
  <si>
    <t>700 x 600 x 882</t>
  </si>
  <si>
    <t>CAB 4</t>
  </si>
  <si>
    <t>900 x 600 x 782</t>
  </si>
  <si>
    <t>CAB 5</t>
  </si>
  <si>
    <t>CAB 6</t>
  </si>
  <si>
    <t>600 x 600 x 782</t>
  </si>
  <si>
    <t>CAB 7</t>
  </si>
  <si>
    <t xml:space="preserve">Double door – Sink unit </t>
  </si>
  <si>
    <t>725 x 600 x 782</t>
  </si>
  <si>
    <t>CAB 8</t>
  </si>
  <si>
    <t>What is the height of the toe tray here? Acc to calculations it seems 2.8" - what will be the clear space then?</t>
  </si>
  <si>
    <t>Pots &amp; Pans</t>
  </si>
  <si>
    <t>Cutlery</t>
  </si>
  <si>
    <t>Plastic containers</t>
  </si>
  <si>
    <t>Lids</t>
  </si>
  <si>
    <t>Full plates</t>
  </si>
  <si>
    <t>Masala</t>
  </si>
  <si>
    <t>Glass Bowls</t>
  </si>
  <si>
    <t>Atta</t>
  </si>
  <si>
    <t>Chakla, belan</t>
  </si>
  <si>
    <t>CAB1</t>
  </si>
  <si>
    <t>CAB2</t>
  </si>
  <si>
    <t>CAB1, CAB3</t>
  </si>
  <si>
    <t>Onion, Potato</t>
  </si>
  <si>
    <t>CAB5</t>
  </si>
  <si>
    <t>CAB6</t>
  </si>
  <si>
    <t>Quarter Plates, Katoris</t>
  </si>
  <si>
    <t>CAB 8 height may not be 782mm. Similarly CAB 7</t>
  </si>
  <si>
    <t>Need a Louvre finish for panels of CAB7 &amp; 8.</t>
  </si>
  <si>
    <t>Mixer &amp; Accessories</t>
  </si>
  <si>
    <t>Glasses, Cups</t>
  </si>
  <si>
    <t>Pls move the MW and Oven next to the fridge. The MW can rest of the counter with the oven over it</t>
  </si>
  <si>
    <t>We will need to revise the cabinets above the dishwasher as 2 x 3' wide cabinets</t>
  </si>
  <si>
    <t>Can you pls redesign CAB 13,14,15 therefore</t>
  </si>
  <si>
    <t>In the design ppt, pls show the close up of the MW/Oven corner</t>
  </si>
  <si>
    <t>Can the bottom of the storage be open/floor is accessible?</t>
  </si>
  <si>
    <t>Pls propose a paint treatment on the wall between formal living and office room</t>
  </si>
  <si>
    <t>What is the design of the cabinet units - ex thali  - big/small, bottom of units etc?</t>
  </si>
  <si>
    <t>Pls suggest which sink (dimensions) is planned to be used? Can we meaningfully reduce width of cabinet 8 and adjust it in width of cabinet 7 &amp; 9.</t>
  </si>
  <si>
    <t>Kitchen laminate - Monochrome Beige (21037)</t>
  </si>
  <si>
    <t>Use laminate Steel Frost (49946HGL SH V)</t>
  </si>
  <si>
    <t>Use laminate Oyster Monochrome (21007)</t>
  </si>
  <si>
    <t>Pls redesign the utility</t>
  </si>
  <si>
    <t>Nitin (from Enzio) to propose alternate tiles and laminate</t>
  </si>
  <si>
    <t>We plan to put tiles on the formal living balcony walls. Can you include that in the RFC</t>
  </si>
  <si>
    <t>Revise dimensions of storage. Use laminate Penumbra Glass (49929)</t>
  </si>
  <si>
    <t>Revise dimensions of storage to 2.5'x6.5'. Use laminate Penumbra Glass (49929)</t>
  </si>
  <si>
    <t>Need an additional ceiling light point near the corner of the front wall and bathroom wall</t>
  </si>
  <si>
    <t>Reduce seat width to 3.5'</t>
  </si>
  <si>
    <t>Make provision for a dustbin to be fixed on the inner panel</t>
  </si>
  <si>
    <t>Use Champagne profiles for Aristo sliding wardrobes in all rooms</t>
  </si>
  <si>
    <t>Pls provide a separate switch for WL1 and WL2</t>
  </si>
  <si>
    <t>It is assumed that the cost includes all reasonable accessories such as door frame, handles, latches etc (except the main lock set)</t>
  </si>
  <si>
    <t>Pls provide costing for putting tiles</t>
  </si>
  <si>
    <t>CAB 1 - Width=6" with 3 partitions. Height of ironing board compartment = 5'</t>
  </si>
  <si>
    <t>CAB 2 &amp; 3 should have 6 partitions both</t>
  </si>
  <si>
    <t>Just confirming if the open shelves above the study table are made of glass?</t>
  </si>
  <si>
    <t xml:space="preserve"> </t>
  </si>
  <si>
    <t>Bring the current CAB3 adjacent to CAB1 ie switch location of CAB 2 and CAB3</t>
  </si>
  <si>
    <t>In the cabinets above the counter, swap the design of the bottom and top shelfs (assuming there are 3 shelfs)</t>
  </si>
  <si>
    <t>Cabinet 5 looks and needs to be bigger than cabinet 3. However the dimensions listed are the same?</t>
  </si>
  <si>
    <t>CAB 2 needs 3 drawers</t>
  </si>
  <si>
    <t>Cabinet 3 &amp; 5 have a shelf each in the middle</t>
  </si>
  <si>
    <t>We did discuss this earlier and perhaps am restating. CAB 7 has a stabilizer &amp; RO mounted. The door has a provision to hang a hand towel that falls inside the cabinet</t>
  </si>
  <si>
    <t>The toe press units need to be recognized in the RFC</t>
  </si>
  <si>
    <t>Pls add one removable shelf in all the lofts</t>
  </si>
  <si>
    <t>What is the height of the lofts? Pls add one removable shelf in all the lofts</t>
  </si>
  <si>
    <t>Pls recognize the plywood wall behind the refrigerator</t>
  </si>
  <si>
    <t>We can make the loft laminate colour the same as that of the main tile (off white)</t>
  </si>
  <si>
    <t>Pls keep only 1 column of the blue tiles in the center of either wall. The tile behind the hob are fine</t>
  </si>
  <si>
    <t>Done. Pls provide costing for civil/electrical work</t>
  </si>
  <si>
    <t>Pls include electrical fitting on existing electrical points in scope. Ex wall lamps</t>
  </si>
  <si>
    <t>Nitin to share design of broom closet</t>
  </si>
  <si>
    <t>Ongoing</t>
  </si>
  <si>
    <t>closed</t>
  </si>
  <si>
    <t>Anup to share colour shade</t>
  </si>
  <si>
    <t>Anup to check</t>
  </si>
  <si>
    <t>Profile handle</t>
  </si>
  <si>
    <t>Electrical work for all rooms have been included in the RFC except for the Living and Dining? Also I don’t see any fan in the dining area in the design document..</t>
  </si>
  <si>
    <t>The kitchen lower cabinet widths are not adding up. Can you pls relook at the dimensions
The Wall A has length 99" but the cabinets are adding to 89".
Cabinet widths on B&amp;D also don’t add up</t>
  </si>
  <si>
    <t>CAB 11 - What does 600mm refer? Is it the length of the panel? Is it correct?</t>
  </si>
  <si>
    <t>Recognize that CAB 3 &amp; 5 has a removable shelf each</t>
  </si>
  <si>
    <t>Recognize that all kitchen lofts are through and through with one removable shelf</t>
  </si>
  <si>
    <t>CAB 13- RFC says "One door with glass and one door solid". It is a single door and should be recognized as a glass door</t>
  </si>
  <si>
    <t>CAB 6 : Top draw is cutlery, middle is saucer and last is Full Plates</t>
  </si>
  <si>
    <t>Design for the MW corner hasn’t come out correctly</t>
  </si>
  <si>
    <t>On slide 35, CAB 7 is repeating. One should be CAB8.</t>
  </si>
  <si>
    <t>Pls recognize the height of the lower cabinet drawers/boxes</t>
  </si>
  <si>
    <t>The blue tiles on wall B are not in the middle (of the wall)</t>
  </si>
  <si>
    <t xml:space="preserve">I was of the opinion that all loft panels (as far as possible) will be hydraulic operated. </t>
  </si>
  <si>
    <t>In the kitchen wherever there are 2 5AMP sockets, pls make 1 of those sockets as 15AMP</t>
  </si>
  <si>
    <t xml:space="preserve">Any reason why no tile has been proposed on the wall? </t>
  </si>
  <si>
    <t xml:space="preserve">For the cabinets and lofts, the handle mentioned is GOLA/Push to Open? </t>
  </si>
  <si>
    <t>Will just a 3' partition behind the fridge be adequate?</t>
  </si>
  <si>
    <t>Do we need the middle partition in the broom closet. Also we don’t need a shelf on the right side</t>
  </si>
  <si>
    <t>Pls recognize the removable shelf in (all) the lofts</t>
  </si>
  <si>
    <t>Pls recognize laminate code as Steel Frost (49946HGL SH V)</t>
  </si>
  <si>
    <t>Corner</t>
  </si>
  <si>
    <t xml:space="preserve">Wardrobe </t>
  </si>
  <si>
    <t>Sn</t>
  </si>
  <si>
    <t>2.3A</t>
  </si>
  <si>
    <t>?</t>
  </si>
  <si>
    <t>10.7A</t>
  </si>
  <si>
    <t>Out of scope</t>
  </si>
  <si>
    <t>Do it in Veneer</t>
  </si>
  <si>
    <t>From the design, I understand that there is a light in the 9" open storage next to the Aristo. However this is not shown in the RFC</t>
  </si>
  <si>
    <t>Specifications missing in RFC</t>
  </si>
  <si>
    <t>RFC Slide</t>
  </si>
  <si>
    <t>These don’t look like Quadro channels? Also are these full plate &amp; saucer &amp; cutlery taken into scope/budget?</t>
  </si>
  <si>
    <t>Discuss at site</t>
  </si>
  <si>
    <t>Will recognize</t>
  </si>
  <si>
    <t>To be corrected</t>
  </si>
  <si>
    <t>Sample to be shown</t>
  </si>
  <si>
    <t>At site</t>
  </si>
  <si>
    <t>CAB 1 and CAB 3 seem to be incorrectly represented in the drawing. Also CAB1 &amp; CAB3 to be adjacent</t>
  </si>
  <si>
    <t>Do not use Gola, use door front handles</t>
  </si>
  <si>
    <t>Do not use gola.
Lower Cab=Push to open/Door front handles, Upper=Push to Open, Loft=Push to open</t>
  </si>
  <si>
    <t>L shaped corner open shelf with partition</t>
  </si>
  <si>
    <t>Combine 25,26,27 into 2 doors (hydraulic). CAB 21 is hydraulic</t>
  </si>
  <si>
    <t>Pls see if the 2 documents can be maintained in sync</t>
  </si>
  <si>
    <t xml:space="preserve">Recognize the handle </t>
  </si>
  <si>
    <t>Use a door front handle (No Gola)</t>
  </si>
  <si>
    <t>Recognise the handle of top cabinet and bottom cabinet</t>
  </si>
  <si>
    <t>9" open storage</t>
  </si>
  <si>
    <t>Pls let me know if the attached design is feasible, else out of scope</t>
  </si>
  <si>
    <t xml:space="preserve">Correct RFC to show Senzura White Oak Thud Crown F612 </t>
  </si>
  <si>
    <t>600+600. To be corrected</t>
  </si>
  <si>
    <t>Make the width 3'</t>
  </si>
  <si>
    <t xml:space="preserve">The numbering between the costing sheet and RFC is lost. For ex 7.5 in RFC refers to electrical work and in costing sheet it refers granite slab in bathroom etc. </t>
  </si>
  <si>
    <t>Pls use a 60kg capacity tandem box for the last draw of CAB1?</t>
  </si>
  <si>
    <t xml:space="preserve">To be redesigned as L shaped closet without middle partition </t>
  </si>
  <si>
    <r>
      <rPr>
        <b/>
        <sz val="14"/>
        <rFont val="Arial"/>
        <family val="2"/>
      </rPr>
      <t>Design Build Inc (DBI)</t>
    </r>
    <r>
      <rPr>
        <b/>
        <sz val="10"/>
        <rFont val="Arial"/>
        <family val="2"/>
      </rPr>
      <t xml:space="preserve">
Web:www.designbuildinc.shop         Facebook:https://facebook.com/dbi.bangalore    Instagram: https://www.instagram.com/dbidesignbuildinc/
Winner of  Best of Houzz Award for Design 2019, 2020 &amp; 2021</t>
    </r>
  </si>
  <si>
    <t xml:space="preserve">INDICATIVE COSTING FOR COSTING DIRECTION GUIDANCE  - FINAL COSTING AFTER  DESIGN &amp; MATERIAL FINALIZATION </t>
  </si>
  <si>
    <t xml:space="preserve">Client </t>
  </si>
  <si>
    <t xml:space="preserve">Mr Nitin &amp; Ira Kapoor </t>
  </si>
  <si>
    <t>Ref No:</t>
  </si>
  <si>
    <t xml:space="preserve"> R9</t>
  </si>
  <si>
    <t>Project</t>
  </si>
  <si>
    <t>SNN RAJ ETTERNIA</t>
  </si>
  <si>
    <t>Date</t>
  </si>
  <si>
    <t>28.10.2021</t>
  </si>
  <si>
    <t xml:space="preserve">Contact </t>
  </si>
  <si>
    <t>Anup George, Mob: 99000 13580 , Email: anup.george@designbuildinc.in   /    George Mathew, Mob: 80951 80241, Email: george@designbuildinc.in</t>
  </si>
  <si>
    <t>Item Description</t>
  </si>
  <si>
    <t>Amount</t>
  </si>
  <si>
    <t xml:space="preserve">Sub Total </t>
  </si>
  <si>
    <t xml:space="preserve">Foyer </t>
  </si>
  <si>
    <t xml:space="preserve">New door in front of existing door – Flush door in Veneer - design to be finalized </t>
  </si>
  <si>
    <t xml:space="preserve">1.1A </t>
  </si>
  <si>
    <t xml:space="preserve">Fixing of lock  for the new door  - Labour charge only and all materials to be provided by client </t>
  </si>
  <si>
    <t xml:space="preserve">Video phone wiring in DBI scope  - Laying of conduit pipe and cable details to be shared by video phone company  - Indicative estimate and will be charged on actual quanitity. Will be charged at 200/Metre 
Phone model and installation to be in  client scope and to be done with phone company technician </t>
  </si>
  <si>
    <t>Foyer storage (Costing in veneer plus melamine polish ) 	Base unit 4’6” X 1’6” 	Side tall unit 1’6” X 9’</t>
  </si>
  <si>
    <t>Foyer storage unit cushion - Base unit 3’6” X 1’ 6” / 	Wall mount unit (Back panel to be done in Plywood) / 	Cushion for back panel unit</t>
  </si>
  <si>
    <t>Console unit (Costing in veneer plus melamine polish ) - 3’6” X 2’6”</t>
  </si>
  <si>
    <t>Electrical  (Cost for electrical wiring work, fixture cost not included)  - 	Corner pendent light 1 Nos /  	Wall light 1 nos</t>
  </si>
  <si>
    <t xml:space="preserve"> Formal living</t>
  </si>
  <si>
    <t>Partition - (Costing in Veneer) - 	Jamping as per design  10’ 6” wide, height 9’ - 	Vertical members 7 Nos at 4” gap, height up to ceiling 	with base up to 2” - 	Vertical partition to level the fire sprinkler at ceiling  9” 	X 9’</t>
  </si>
  <si>
    <t xml:space="preserve">Wall paneling as dummy beam extension up to family living wall- to be finished in Gyp board. 
	Extension of beam in living room ending near to 	Powder room wall. ( Painting to be done by painting Vendor ) </t>
  </si>
  <si>
    <t>Electrical  (Cost for electrical wiring work, fixture cost not included) - 	Surface mount ceiling light 6 Nos  - 	Reworking of ceiling light point for fixing light and 	chandelier (2 points) - 	Spotlight above artwork on both side walls – 2 nos</t>
  </si>
  <si>
    <r>
      <rPr>
        <b/>
        <sz val="10"/>
        <color rgb="FFFF0000"/>
        <rFont val="Calibri"/>
        <family val="2"/>
        <scheme val="minor"/>
      </rPr>
      <t xml:space="preserve">Supply and fixing </t>
    </r>
    <r>
      <rPr>
        <sz val="10"/>
        <color rgb="FFFF0000"/>
        <rFont val="Calibri"/>
        <family val="2"/>
        <scheme val="minor"/>
      </rPr>
      <t>of tiles in sit out - Approx 120 sq ft.
Inclusive of materials, loading, transportattion, unloading, adhesives and wastage 
Tile of MRP 250/-- included in costing</t>
    </r>
  </si>
  <si>
    <t xml:space="preserve">Pooja unit </t>
  </si>
  <si>
    <t>Jamping	(Costing in Veneer) - 	Jamping as per design  3’ wide, height 7’ 6”</t>
  </si>
  <si>
    <t>Include Veneer costing</t>
  </si>
  <si>
    <t>Wall paneling with frosted glass finish - 	2’6” wide 7’3” high</t>
  </si>
  <si>
    <t>Base unit - 	4’ 9” X 6” (2 draws, to be fixed in L angle)</t>
  </si>
  <si>
    <t xml:space="preserve">White marble  top - 	4’ 9” X 1’ 6” ( White marble available with Vendor of MRP 400 with single patty ) </t>
  </si>
  <si>
    <t xml:space="preserve">Electrical works - 	Cove lighting on both side of wall paneling - Inclusive of Pasolite strip lights </t>
  </si>
  <si>
    <t>Providing and fixing of 1 Hook in ceiling for hanging light</t>
  </si>
  <si>
    <t>Storage Room</t>
  </si>
  <si>
    <t xml:space="preserve">5’ + 3’ – L shape without doors - L shape storage with one slot for keeping ironing board
 - Indicative costing and final costing as per finalized design </t>
  </si>
  <si>
    <t>Guest bedroom</t>
  </si>
  <si>
    <t>Wardrobe	(Costing in Veneer) - 	9’10” X 7’ + 2’ 2”high loft  - 	(loft with lift-up mechanism)</t>
  </si>
  <si>
    <t>Add toe tray below the sliding door - 3.5K Per tray  - 3 Nos considered in costing  - Hettich channels. ~6" clear storage space</t>
  </si>
  <si>
    <t>Toilet top storage unit with mirror 1’6” X 2’ plus 9" x 2 feet open storage</t>
  </si>
  <si>
    <t xml:space="preserve">Toilet floor beading - double patty in Black Granite  - , to separate between dry and wet area.  - 1500/rft - Indicative estimate and will 
be as per actual measurements </t>
  </si>
  <si>
    <t>This is  2 ft in length now</t>
  </si>
  <si>
    <t>Providing and fixing of Toilet fixed glass partition in toughened glass - 7ft Saint Gobain toughened glass</t>
  </si>
  <si>
    <t xml:space="preserve">Wall treatment in Brick finish - 	6’ wide 9’ high
Brick polish - not included in costing and if needed to be done by painting Vendor </t>
  </si>
  <si>
    <t xml:space="preserve">Mirror inside wardrobe door - 2 Nos </t>
  </si>
  <si>
    <t>Electrical  (Cost for electrical wiring work, fixture cost not included) - 	 Surface mounted ceiling light 2 nos, hanging light 1 nos, wall light 2 nos, reworking of ceiling fan position</t>
  </si>
  <si>
    <t>Powder Room</t>
  </si>
  <si>
    <t>Under counter cabinet with side draw and door on both sides, center to have only door (no cabinet)
width 3’ 2” X 1’7” (height)</t>
  </si>
  <si>
    <t>Office room</t>
  </si>
  <si>
    <r>
      <t xml:space="preserve">Wardrobe 6’ X 6’ 3" sliding wardrobe with normal swing loft doors on top - 2 drawers with locks/3ft
(loft with lift-up mechanism) </t>
    </r>
    <r>
      <rPr>
        <sz val="10"/>
        <color rgb="FFFF0000"/>
        <rFont val="Calibri"/>
        <family val="2"/>
      </rPr>
      <t xml:space="preserve">- IN VENEER </t>
    </r>
  </si>
  <si>
    <r>
      <t xml:space="preserve">Toe tray below wardrobe - Add toe tray below the sliding door - 3.5K Per tray  - 2 Nos considered in costing - </t>
    </r>
    <r>
      <rPr>
        <sz val="10"/>
        <color rgb="FFFF0000"/>
        <rFont val="Calibri"/>
        <family val="2"/>
      </rPr>
      <t xml:space="preserve">- IN VENEER </t>
    </r>
  </si>
  <si>
    <r>
      <t>Study table - No: 1 -  3’ 10” wide with top storage and loft above plus Credeza storage 1’6” X 2’5” below study table</t>
    </r>
    <r>
      <rPr>
        <sz val="10"/>
        <color rgb="FFFF0000"/>
        <rFont val="Calibri"/>
        <family val="2"/>
      </rPr>
      <t xml:space="preserve"> - with casters </t>
    </r>
    <r>
      <rPr>
        <sz val="10"/>
        <rFont val="Calibri"/>
        <family val="2"/>
      </rPr>
      <t xml:space="preserve">
(loft with lift-up mechanism) Wall paneling with write on laminate - </t>
    </r>
    <r>
      <rPr>
        <sz val="10"/>
        <color rgb="FFFF0000"/>
        <rFont val="Calibri"/>
        <family val="2"/>
      </rPr>
      <t xml:space="preserve"> - IN VENEER </t>
    </r>
  </si>
  <si>
    <t xml:space="preserve">Toilet beading 62” - double patty in Black Granite  - , to separate between dry and wet area.  - 1350/rft </t>
  </si>
  <si>
    <t>7.6A</t>
  </si>
  <si>
    <t xml:space="preserve">Under counter cabinet  - 2'2" x 1'7" </t>
  </si>
  <si>
    <r>
      <t xml:space="preserve">Electrical - 	Wall lights above bed back 2 nos / 	Ceiling lights 2 nos / 	(Cost for electrical wiring only, fixtures
not included) / 	Cost for ceiling fan position rework if required / 	Task lighting for study table 1 and 2 / 	3 nos 5 Amp point each of study table 1 and 2 </t>
    </r>
    <r>
      <rPr>
        <sz val="10"/>
        <color rgb="FFFF0000"/>
        <rFont val="Calibri"/>
        <family val="2"/>
      </rPr>
      <t xml:space="preserve">PLUS 5A for Printer, USB Charger socket  </t>
    </r>
  </si>
  <si>
    <t>Kids’s room</t>
  </si>
  <si>
    <r>
      <t>Wardrobe 6’ X 7’ sliding wardrobe with normal swing loft doors on top
(loft with lift-up mechanism) -</t>
    </r>
    <r>
      <rPr>
        <sz val="10"/>
        <color rgb="FFFF0000"/>
        <rFont val="Calibri"/>
        <family val="2"/>
      </rPr>
      <t xml:space="preserve"> - IN VENEER </t>
    </r>
  </si>
  <si>
    <t xml:space="preserve">Toe tray below wardrobe - Add toe tray below the sliding door - 3.5K Per tray  - 2 Nos considered in costing </t>
  </si>
  <si>
    <t>Electrical - 	Wall lights above bed back 2 nos / 	Ceiling lights 2 nos /  
	(Cost for electrical wiring only, fixtures not included)_x000B_	Cost for ceiling fan position rework if required / 	 	3 nos 5 Amp point each of study table 1_x000B_</t>
  </si>
  <si>
    <t xml:space="preserve">Toilet beading 62” - double patty in Black granite - , to separate between dry and wet area.  - 1350/rft </t>
  </si>
  <si>
    <t>Master Bedroom</t>
  </si>
  <si>
    <t xml:space="preserve">L shape sliding  wardrobe till ceiling - 14’ X 7. Wardrobe area and loft area to be covered with sliding shutters 
( With Niche storage unit 9” X 7’ )  ( Aristo series, since L shaped wardrobe is coming ) </t>
  </si>
  <si>
    <t>Depending upon design finalization</t>
  </si>
  <si>
    <t xml:space="preserve">Toe tray below wardrobe - Add toe tray below the sliding door - 3.5K Per tray  - 4 Nos considered in costing </t>
  </si>
  <si>
    <r>
      <t xml:space="preserve">Dresser unit - 	1’6” X 7’6” / 	Side storage unit 9” X 7’6” </t>
    </r>
    <r>
      <rPr>
        <sz val="10"/>
        <color rgb="FFFF0000"/>
        <rFont val="Calibri"/>
        <family val="2"/>
      </rPr>
      <t xml:space="preserve">PLUS LOFT </t>
    </r>
  </si>
  <si>
    <r>
      <t xml:space="preserve">Electrical - 	Wall lights above bed back 2 nos / 	Ceiling lights </t>
    </r>
    <r>
      <rPr>
        <sz val="10"/>
        <color rgb="FFFF0000"/>
        <rFont val="Calibri"/>
        <family val="2"/>
      </rPr>
      <t xml:space="preserve">3 </t>
    </r>
    <r>
      <rPr>
        <sz val="10"/>
        <rFont val="Calibri"/>
        <family val="2"/>
      </rPr>
      <t xml:space="preserve">nos / 	(Cost for electrical wiring only, fixtures not included)_x000B_	Cost for ceiling fan position rework if required_x000B_	</t>
    </r>
    <r>
      <rPr>
        <sz val="10"/>
        <color rgb="FFFF0000"/>
        <rFont val="Calibri"/>
        <family val="2"/>
      </rPr>
      <t>SHIFTING OF</t>
    </r>
    <r>
      <rPr>
        <sz val="10"/>
        <rFont val="Calibri"/>
        <family val="2"/>
      </rPr>
      <t xml:space="preserve"> 3 nos 5 Amp point each above dresser unit (Bedroom)_x000B_	1 nos 5 amp unit above dresser unit (Walkin wardrobe)</t>
    </r>
    <r>
      <rPr>
        <sz val="10"/>
        <color rgb="FFFF0000"/>
        <rFont val="Calibri"/>
        <family val="2"/>
      </rPr>
      <t xml:space="preserve"> PLUS 1 WALL AND 2 CEILING LIGHT </t>
    </r>
  </si>
  <si>
    <t xml:space="preserve">Toilet beading 6’ - double patty in Black Granite - , to separate between dry and wet area.  - 1350/rft </t>
  </si>
  <si>
    <t>This is nearly 2.5 to 3ft now</t>
  </si>
  <si>
    <t>Under counter cabinet two side draws, doors and center door without cabinet 6’ X 1’7”</t>
  </si>
  <si>
    <r>
      <t xml:space="preserve">Toilet top storage - Over counter storage on either side of the mirror - 3 FEET X </t>
    </r>
    <r>
      <rPr>
        <sz val="10"/>
        <color rgb="FFFF0000"/>
        <rFont val="Calibri"/>
        <family val="2"/>
      </rPr>
      <t>3 FEET</t>
    </r>
    <r>
      <rPr>
        <sz val="10"/>
        <rFont val="Calibri"/>
        <family val="2"/>
      </rPr>
      <t xml:space="preserve"> Mirror on centre  and 1.5 feet x </t>
    </r>
    <r>
      <rPr>
        <sz val="10"/>
        <color rgb="FFFF0000"/>
        <rFont val="Calibri"/>
        <family val="2"/>
      </rPr>
      <t>3 feet</t>
    </r>
    <r>
      <rPr>
        <sz val="10"/>
        <rFont val="Calibri"/>
        <family val="2"/>
      </rPr>
      <t xml:space="preserve"> cabinets on side </t>
    </r>
  </si>
  <si>
    <t>Kitchen</t>
  </si>
  <si>
    <r>
      <t xml:space="preserve">
</t>
    </r>
    <r>
      <rPr>
        <b/>
        <sz val="10"/>
        <rFont val="Calibri"/>
        <family val="2"/>
      </rPr>
      <t xml:space="preserve">Kitchen Cabinets - </t>
    </r>
    <r>
      <rPr>
        <sz val="10"/>
        <rFont val="Calibri"/>
        <family val="2"/>
      </rPr>
      <t xml:space="preserve">Top and bottom cabinets plus loft doors as per RFC drawings plus 2 nos of ledge  on hob unit wall
</t>
    </r>
    <r>
      <rPr>
        <sz val="10"/>
        <color rgb="FFFF0000"/>
        <rFont val="Calibri"/>
        <family val="2"/>
      </rPr>
      <t>14 Nos - 30 kg Hettich  tandem boxes</t>
    </r>
    <r>
      <rPr>
        <sz val="10"/>
        <rFont val="Calibri"/>
        <family val="2"/>
      </rPr>
      <t xml:space="preserve">
1No Hettich or equivalent cutlery tray
Hettich soft close hinges in Kitchen </t>
    </r>
  </si>
  <si>
    <t>Why has this gone up so high compared to R6</t>
  </si>
  <si>
    <r>
      <t xml:space="preserve">Plywood Partition finished  in Gypsum Board   as per design. 9’6”X 7’6” </t>
    </r>
    <r>
      <rPr>
        <sz val="10"/>
        <color rgb="FFFF0000"/>
        <rFont val="Calibri"/>
        <family val="2"/>
      </rPr>
      <t xml:space="preserve">4.5' x 7.5' ( Painting cost not included ) </t>
    </r>
  </si>
  <si>
    <r>
      <t xml:space="preserve">Additional wire baskets instead of plywood for Tandem boxes </t>
    </r>
    <r>
      <rPr>
        <sz val="10"/>
        <color rgb="FFFF0000"/>
        <rFont val="Calibri"/>
        <family val="2"/>
      </rPr>
      <t xml:space="preserve">- 14 Nos  x 3100 </t>
    </r>
  </si>
  <si>
    <t>Pls relook based on our conversation today</t>
  </si>
  <si>
    <r>
      <t xml:space="preserve">Toe tray below Kitchen cabinets  - Add toe tray below the sliding door - 3.5K Per tray  </t>
    </r>
    <r>
      <rPr>
        <sz val="10"/>
        <color rgb="FFFF0000"/>
        <rFont val="Calibri"/>
        <family val="2"/>
      </rPr>
      <t>- 4 Nos</t>
    </r>
    <r>
      <rPr>
        <sz val="10"/>
        <rFont val="Calibri"/>
        <family val="2"/>
      </rPr>
      <t xml:space="preserve"> considered in costing </t>
    </r>
  </si>
  <si>
    <t xml:space="preserve">Chimney exhaust pipe covering </t>
  </si>
  <si>
    <t xml:space="preserve">Gas line works - From utility area to Hob and corrections to existing gas line  </t>
  </si>
  <si>
    <t xml:space="preserve">Labour charge for removal of tiles and carting away of debris </t>
  </si>
  <si>
    <t xml:space="preserve">Plastering of wall, where tiles are removed &amp; tile work with availabe  tiles of MRP 75/- for civil rework area </t>
  </si>
  <si>
    <t xml:space="preserve">Plumbing rework for shifting existing points to accommodate dishwasher and sink position involving civil work </t>
  </si>
  <si>
    <r>
      <rPr>
        <b/>
        <sz val="10"/>
        <rFont val="Calibri"/>
        <family val="2"/>
        <scheme val="minor"/>
      </rPr>
      <t xml:space="preserve">Supply and fixing </t>
    </r>
    <r>
      <rPr>
        <sz val="10"/>
        <rFont val="Calibri"/>
        <family val="2"/>
        <scheme val="minor"/>
      </rPr>
      <t>of Back spalsh tiles - Approx 75 sq ft.
Inclusive of materials, loading, transportattion, unloading, adhesives and wastage 
Tile of MRP 250/-- included in costing</t>
    </r>
  </si>
  <si>
    <t xml:space="preserve">Labour charge for Granite work   with necessary cutting for Kitchen Sink, Hob  and faucet.     Counter =  Approx 42 sq ft.  </t>
  </si>
  <si>
    <t>10.10A</t>
  </si>
  <si>
    <t xml:space="preserve">Water cutting for Granite - Subject to feasibility on doing water cutting in available granite </t>
  </si>
  <si>
    <t>Electrical work - Fixture cost not included / Almost matching switch cost included 
Hob unit 2 nos 5 amp socket
2 Nos 5 amp socket on hob unit wall
2 Nos 5 amp socket on right side of hob unit wall
Tall unit 2 nos 15 amp socket for microwave and OTG
Fridge point 
Below sink – 1 nos 5amp and 1nos 15 amp
Above sink wall 2 nos 5 amp socket
Task lighting for all top cabinets (Approximate length -      23 running ft) - strip light cost also included 
Ceiling light point -  2 nos
Ceiling fan point  TBD</t>
  </si>
  <si>
    <t xml:space="preserve">Providing and fixing of Chimney , Hob, Faucet &amp; Sink  for kitchen . 
Chimney (Int code : RMB ) - Faber 60 cm 1350 m³/hr angular Kitchen Chimney (Hood Zenith FL SC BK 60, Filterless technology, Touch Control, Black)
Hob (Int code : RMB) - Faber Hob 4 Italian Burner, Auto Electric Ignition, Glass Top (HOB Gas GB 724 MT) Black
Sink - (Int code : RNM variant) - FS 3620 HM - Futura Hand carved series 
Faucet (Int code : RMB)- Fa -0bb tap -1no ( Futura ) </t>
  </si>
  <si>
    <t>How do we finalize on these items?</t>
  </si>
  <si>
    <t xml:space="preserve">Plumbing for under counter water purifier </t>
  </si>
  <si>
    <t xml:space="preserve">Coordination for fixing of under water purifer included in costing </t>
  </si>
  <si>
    <t>Kit-August - 10% discount on Kitchen Cabinets
* Valid for projects, where design advance is paid in August 2021</t>
  </si>
  <si>
    <t>Utility</t>
  </si>
  <si>
    <t>Storage above sink 3’6” X 2’6”</t>
  </si>
  <si>
    <t>Janitor closet 2.5’ X 7’</t>
  </si>
  <si>
    <t>11.3A</t>
  </si>
  <si>
    <t>Removal of existing granite slab and refixing  with L angle</t>
  </si>
  <si>
    <t xml:space="preserve">11.3B </t>
  </si>
  <si>
    <t xml:space="preserve">Plumbing rework for washing machine to new location </t>
  </si>
  <si>
    <t>11.3C</t>
  </si>
  <si>
    <t xml:space="preserve">Electrical rework - 2 Nos - 15A socket  / 1 Nos - 5A socket for vaccum cleaner </t>
  </si>
  <si>
    <t>11.3 D</t>
  </si>
  <si>
    <t xml:space="preserve">Removal of existing tiles and carting away of debris </t>
  </si>
  <si>
    <t xml:space="preserve">11.4C </t>
  </si>
  <si>
    <t xml:space="preserve">Plastering if needed  and fixing of new tiles   - Approx  75 SFT . Tiles of MRP 75/- to be used </t>
  </si>
  <si>
    <t xml:space="preserve">OTHER WORKS - INDICATIVE ESTIMATE </t>
  </si>
  <si>
    <t>Electrical shifting charge - 1500/ point  - Final estimate as per finalized numbers.</t>
  </si>
  <si>
    <t>Electrical new point - 4000/point  - Final estimate as per finalized numbers.</t>
  </si>
  <si>
    <t xml:space="preserve">Design and Project management charges </t>
  </si>
  <si>
    <t xml:space="preserve">Design charges  and Project management charges  for  the items mentioned in this costing sheet </t>
  </si>
  <si>
    <t xml:space="preserve">TOTAL </t>
  </si>
  <si>
    <t xml:space="preserve">Additional Discount @2.5%
0 - 10L - Discount @ 0.9%  / 10L  - 20L- Discount @  -1.8% / 20L - 30L - Discount @- 2.5% </t>
  </si>
  <si>
    <t>Total after additional discount</t>
  </si>
  <si>
    <t>CGST @ 9 %</t>
  </si>
  <si>
    <t>SGST @ 9 %</t>
  </si>
  <si>
    <t xml:space="preserve">Discount @ 9 % </t>
  </si>
  <si>
    <t xml:space="preserve">Net Total with Tax after discount </t>
  </si>
  <si>
    <t>* All toe trays to have - Hettich channels. ~6 inch clear storage space</t>
  </si>
  <si>
    <t xml:space="preserve">* While doing works , there is a chance of drilling through concealed water and electrical lines and if this occurs, the repair charge will be extra </t>
  </si>
  <si>
    <t xml:space="preserve">GENERAL TERMS &amp; CONDITIONS </t>
  </si>
  <si>
    <t>Current GST rates are at 18%</t>
  </si>
  <si>
    <t>All items included in this costing sheet will only be executed in site. If any item is not executed in site due to practical difficulty, unavailability or other reasons, that amount will be refunded.</t>
  </si>
  <si>
    <t xml:space="preserve">Any items not included in this costing sheet will not be done at site, even though, it was discussed or shown in presentation. </t>
  </si>
  <si>
    <t>Power supply to be provided free  at site.</t>
  </si>
  <si>
    <t>Dimensions shown are indicative and minor changes can happen during site execution.</t>
  </si>
  <si>
    <t>Indicative estimate and final estimate as per finalized design and materials.</t>
  </si>
  <si>
    <t>All works will be under free service for 2 years from handing over date.</t>
  </si>
  <si>
    <t>Service calls  to start after clearing final payments.</t>
  </si>
  <si>
    <t>Any charges to be paid to apartment association / other authorities for doing work should be paid by the client.</t>
  </si>
  <si>
    <t>CNC &amp; Other detailing work like inserts will be charged extra.</t>
  </si>
  <si>
    <r>
      <rPr>
        <b/>
        <sz val="12"/>
        <rFont val="Calibri"/>
        <family val="2"/>
        <scheme val="minor"/>
      </rPr>
      <t>Payment Terms</t>
    </r>
    <r>
      <rPr>
        <sz val="12"/>
        <rFont val="Calibri"/>
        <family val="2"/>
        <scheme val="minor"/>
      </rPr>
      <t xml:space="preserve">
1.  3% of estimated cost as advance to start designs. Design advance is non-refundable. </t>
    </r>
  </si>
  <si>
    <t xml:space="preserve">50% after Design to start works </t>
  </si>
  <si>
    <t xml:space="preserve"> 44% after boxes are assembled in site. Shutter fixing for cabinets will start after this payment. </t>
  </si>
  <si>
    <t>3% on completion of full works. Reconciliation will be shared before this payment to arrive at the correct final figures</t>
  </si>
  <si>
    <t>Boxes in Century Sainik plywood. Doors as per selected materials. Laminate of MRP 45/ sft Handles of MRP 300/- . Knobs of MRP - 100/-  Inside laminate - white/offwhite laminate . Wardrobe boxes in MR Grade plywood and Kitchen boxes in BWP Plywood. Sliding wardrobe shutters in Aluminum profile and photos will be shared for better understanding . Sliding shutters will not have locks and internal drawers can have locks. All hardware items except lift ups from Hettich. If Hettich brand is not available at the time if execution, alternate brand to be used after consultation with Client.  Soft close hinges only in Kitchen and normal hinges in other areas</t>
  </si>
  <si>
    <t xml:space="preserve">Painting of apartment after interior works is not included in costing.
Painting and other touch up after electrical work, grill work and False ceiling painting is not included in costing and to be done with painting Vendor </t>
  </si>
  <si>
    <t>Rates valid till two weeks from date of estimate</t>
  </si>
  <si>
    <t xml:space="preserve">Ledges are not recommended for keeping heavy items </t>
  </si>
  <si>
    <t xml:space="preserve">Rates are for items in laminate finish. WPC board is available only in white color. </t>
  </si>
  <si>
    <t xml:space="preserve">Electrical and plumbing works not included in DBI scope of works </t>
  </si>
  <si>
    <t xml:space="preserve">During welding work, there will be sparks coming due to this process. 
We will doing covering of the area from our side, still there are chances of spark and black dust falling on uncovered area </t>
  </si>
  <si>
    <t xml:space="preserve">If the project is getting cancelled or delayed, design advance paid will not be refunded. </t>
  </si>
  <si>
    <t>AP</t>
  </si>
  <si>
    <t xml:space="preserve">Action Plan </t>
  </si>
  <si>
    <t>AP1</t>
  </si>
  <si>
    <t>3% design advance to be paid on or before August 31st, 2021</t>
  </si>
  <si>
    <t>AP2</t>
  </si>
  <si>
    <t>Design process to start from September 1, 2021 and get completed by  September 30, 2021</t>
  </si>
  <si>
    <t>AP3</t>
  </si>
  <si>
    <t>Project work of listed items in costing sheet to start from October 1, 2021 and to get completed by December 31, 2021</t>
  </si>
  <si>
    <t>AP4</t>
  </si>
  <si>
    <t>Revised costing as per finalized items to be given after the completion of 3D design and RFC drawings to start after approval of revised costing.</t>
  </si>
  <si>
    <t>AP5</t>
  </si>
  <si>
    <t>Once design advance is paid, we will be starting a whatsapp group for easy communication during design phase, project phase and for after sales service 
All communication and reporting of the project will be happening through this whatsapp group</t>
  </si>
  <si>
    <t>Bank account details : DESIGN BUILD INC, Current Account Number: 071383800000413, IFSC code: YESB0000713, YES BANK, Branch : Whitefield 2, BANGALORE</t>
  </si>
  <si>
    <t>To be included. Nitin to send the plate dimensions
Note: Saucer 9", Plate 11"</t>
  </si>
  <si>
    <t>UseSenzura  Burnt Walnut F858 or Santos Rosewood- Horizontal (F993Hz)</t>
  </si>
  <si>
    <t>Use tiles till the bottom of the upper cabinet. Ignore the granite ledge if merging is an issue</t>
  </si>
  <si>
    <t>To be corrected..it shows Merino Dawn Jagged</t>
  </si>
  <si>
    <t xml:space="preserve">S. No. </t>
  </si>
  <si>
    <t>Slide #</t>
  </si>
  <si>
    <t>This should have been out of scope</t>
  </si>
  <si>
    <t>Costing sheet</t>
  </si>
  <si>
    <t>Any reason why the cost has increased considerably compared to R6?</t>
  </si>
  <si>
    <t>There are 2 drawers in the second wardrobe from left. The drawing recognizes only one.</t>
  </si>
  <si>
    <t>25-28</t>
  </si>
  <si>
    <t>Don’t see the costing for the 2 mirrors inside the wardrobes?</t>
  </si>
  <si>
    <t>I believe we need to remove GOLA from here.
Loft laminate is TBD (off-white) and not Merino Beige</t>
  </si>
  <si>
    <t>We will need the bottom draw of CAB 1 to take more than 30kg. Hence pls propose the next higher options - 50kg/60kg?</t>
  </si>
  <si>
    <t>Pls include "Horizontal partition in Loft / Intent to do horzontal partition with out vertical partition on sides " in the kitchen (as done for other room)</t>
  </si>
  <si>
    <t>CAB 2 has 3 draws</t>
  </si>
  <si>
    <t>Need Louvre for CAB 7 door also</t>
  </si>
  <si>
    <t>I understand that additional granite will need to be procured. Cost not reflected?</t>
  </si>
  <si>
    <t>Pls send us the catalog for hob, chimney, sink, faucet etc or connect with the dealers</t>
  </si>
  <si>
    <t>CAB2 (left side) = 450x300X2000, 
CAB3 (right side) = 300x300x1500 (or the max height possible at site)
Socket needs to be in top corner of CAB 3 (right side cabinet)</t>
  </si>
  <si>
    <t>Both the cabinets need to be ~6" above the floor</t>
  </si>
  <si>
    <t>5.3, 6.1</t>
  </si>
  <si>
    <t xml:space="preserve">10,14 </t>
  </si>
  <si>
    <t>Correct the laminate to Senzura White Oak Thud Crown F612 (veneer)</t>
  </si>
  <si>
    <t>4/Costing sheet</t>
  </si>
  <si>
    <t>While the intent is to use handles, in this case the cabinet handle will hit the wall. Can you suggest an alternative such as profile?</t>
  </si>
  <si>
    <t>3.3, 5.5</t>
  </si>
  <si>
    <t>5,12</t>
  </si>
  <si>
    <t>Need to discuss if and what is required here?</t>
  </si>
  <si>
    <t>How are any changes handled going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</si>
</sst>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7"/>
      <color theme="1"/>
      <name val="Calibri"/>
      <family val="2"/>
      <scheme val="minor"/>
    </font>
    <font>
      <sz val="10"/>
      <color theme="1"/>
      <name val="Calibri"/>
      <family val="2"/>
      <scheme val="minor"/>
    </font>
    <font>
      <sz val="8"/>
      <color theme="1"/>
      <name val="Calibri"/>
      <family val="2"/>
      <scheme val="minor"/>
    </font>
    <font>
      <sz val="11"/>
      <color rgb="FFC00000"/>
      <name val="Calibri"/>
      <family val="2"/>
      <scheme val="minor"/>
    </font>
    <font>
      <sz val="11"/>
      <name val="Calibri"/>
      <family val="2"/>
      <scheme val="minor"/>
    </font>
    <font>
      <sz val="10"/>
      <color rgb="FF000000"/>
      <name val="Arial"/>
      <family val="2"/>
    </font>
    <font>
      <b/>
      <sz val="10"/>
      <name val="Arial"/>
      <family val="2"/>
    </font>
    <font>
      <b/>
      <sz val="14"/>
      <name val="Arial"/>
      <family val="2"/>
    </font>
    <font>
      <sz val="10"/>
      <color rgb="FF000000"/>
      <name val="Arial"/>
      <family val="2"/>
    </font>
    <font>
      <sz val="10"/>
      <name val="Arial"/>
      <family val="2"/>
    </font>
    <font>
      <b/>
      <sz val="12"/>
      <name val="Calibri"/>
      <family val="2"/>
    </font>
    <font>
      <b/>
      <sz val="10"/>
      <name val="Calibri"/>
      <family val="2"/>
    </font>
    <font>
      <b/>
      <sz val="10"/>
      <color rgb="FFFF0000"/>
      <name val="Calibri"/>
      <family val="2"/>
    </font>
    <font>
      <sz val="10"/>
      <name val="Calibri"/>
      <family val="2"/>
    </font>
    <font>
      <b/>
      <sz val="10"/>
      <name val="Calibri"/>
      <family val="2"/>
      <scheme val="minor"/>
    </font>
    <font>
      <sz val="10"/>
      <name val="Calibri"/>
      <family val="2"/>
      <scheme val="minor"/>
    </font>
    <font>
      <sz val="10"/>
      <color rgb="FFFF0000"/>
      <name val="Calibri"/>
      <family val="2"/>
    </font>
    <font>
      <sz val="10"/>
      <color rgb="FFFF0000"/>
      <name val="Calibri"/>
      <family val="2"/>
      <scheme val="minor"/>
    </font>
    <font>
      <b/>
      <sz val="10"/>
      <color rgb="FFFF0000"/>
      <name val="Calibri"/>
      <family val="2"/>
      <scheme val="minor"/>
    </font>
    <font>
      <b/>
      <sz val="10"/>
      <name val="Candara"/>
      <family val="2"/>
    </font>
    <font>
      <sz val="10"/>
      <name val="Candara"/>
      <family val="2"/>
    </font>
    <font>
      <sz val="12"/>
      <name val="Calibri"/>
      <family val="2"/>
      <scheme val="minor"/>
    </font>
    <font>
      <b/>
      <sz val="12"/>
      <name val="Calibri"/>
      <family val="2"/>
      <scheme val="minor"/>
    </font>
    <font>
      <sz val="11"/>
      <color theme="5" tint="-0.499984740745262"/>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2F2F2"/>
        <bgColor rgb="FFF2F2F2"/>
      </patternFill>
    </fill>
    <fill>
      <patternFill patternType="solid">
        <fgColor rgb="FFCCCCCC"/>
        <bgColor rgb="FFCCCCCC"/>
      </patternFill>
    </fill>
    <fill>
      <patternFill patternType="solid">
        <fgColor theme="0" tint="-0.14999847407452621"/>
        <bgColor rgb="FFF2F2F2"/>
      </patternFill>
    </fill>
    <fill>
      <patternFill patternType="solid">
        <fgColor theme="0"/>
        <bgColor indexed="64"/>
      </patternFill>
    </fill>
    <fill>
      <patternFill patternType="solid">
        <fgColor theme="0"/>
        <bgColor rgb="FFF2F2F2"/>
      </patternFill>
    </fill>
    <fill>
      <patternFill patternType="solid">
        <fgColor rgb="FFFFFF00"/>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right/>
      <top style="medium">
        <color indexed="64"/>
      </top>
      <bottom style="thin">
        <color rgb="FF000000"/>
      </bottom>
      <diagonal/>
    </border>
    <border>
      <left style="medium">
        <color indexed="64"/>
      </left>
      <right style="medium">
        <color indexed="64"/>
      </right>
      <top style="thin">
        <color rgb="FF000000"/>
      </top>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0" fontId="7" fillId="0" borderId="0"/>
    <xf numFmtId="0" fontId="10" fillId="0" borderId="0"/>
  </cellStyleXfs>
  <cellXfs count="258">
    <xf numFmtId="0" fontId="0" fillId="0" borderId="0" xfId="0"/>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0" xfId="0" applyFill="1"/>
    <xf numFmtId="0" fontId="1" fillId="0" borderId="0" xfId="0" applyFont="1"/>
    <xf numFmtId="0" fontId="5" fillId="0" borderId="0" xfId="0" applyFont="1" applyFill="1"/>
    <xf numFmtId="0" fontId="5" fillId="0" borderId="0" xfId="0" applyFont="1"/>
    <xf numFmtId="0" fontId="6" fillId="0" borderId="0" xfId="0" applyFont="1"/>
    <xf numFmtId="0" fontId="6" fillId="0" borderId="0" xfId="0" applyFont="1" applyFill="1"/>
    <xf numFmtId="0" fontId="0" fillId="0" borderId="0" xfId="0" applyFont="1" applyFill="1"/>
    <xf numFmtId="0" fontId="0" fillId="0" borderId="0" xfId="0" applyFill="1" applyAlignment="1">
      <alignment wrapText="1"/>
    </xf>
    <xf numFmtId="0" fontId="3" fillId="0" borderId="0" xfId="0" applyFont="1" applyAlignment="1">
      <alignment horizontal="center" vertical="center"/>
    </xf>
    <xf numFmtId="0" fontId="3" fillId="0" borderId="4" xfId="0" applyFont="1" applyBorder="1" applyAlignment="1">
      <alignment vertical="center"/>
    </xf>
    <xf numFmtId="0" fontId="3" fillId="0" borderId="0"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0" fillId="0" borderId="0" xfId="0" applyAlignment="1">
      <alignment wrapText="1"/>
    </xf>
    <xf numFmtId="0" fontId="11" fillId="0" borderId="0" xfId="2" applyFont="1"/>
    <xf numFmtId="0" fontId="11" fillId="3" borderId="25" xfId="2" applyFont="1" applyFill="1" applyBorder="1"/>
    <xf numFmtId="0" fontId="13" fillId="6" borderId="26" xfId="2" applyFont="1" applyFill="1" applyBorder="1" applyAlignment="1">
      <alignment horizontal="center"/>
    </xf>
    <xf numFmtId="0" fontId="13" fillId="6" borderId="27" xfId="2" applyFont="1" applyFill="1" applyBorder="1"/>
    <xf numFmtId="0" fontId="13" fillId="6" borderId="22" xfId="2" applyFont="1" applyFill="1" applyBorder="1"/>
    <xf numFmtId="0" fontId="14" fillId="6" borderId="22" xfId="2" applyFont="1" applyFill="1" applyBorder="1" applyAlignment="1">
      <alignment horizontal="left"/>
    </xf>
    <xf numFmtId="0" fontId="13" fillId="6" borderId="28" xfId="2" applyFont="1" applyFill="1" applyBorder="1" applyAlignment="1">
      <alignment horizontal="center"/>
    </xf>
    <xf numFmtId="0" fontId="13" fillId="6" borderId="29" xfId="2" applyFont="1" applyFill="1" applyBorder="1"/>
    <xf numFmtId="0" fontId="13" fillId="6" borderId="30" xfId="2" applyFont="1" applyFill="1" applyBorder="1"/>
    <xf numFmtId="0" fontId="14" fillId="6" borderId="30" xfId="2" applyFont="1" applyFill="1" applyBorder="1" applyAlignment="1">
      <alignment horizontal="left"/>
    </xf>
    <xf numFmtId="0" fontId="13" fillId="6" borderId="30" xfId="2" applyFont="1" applyFill="1" applyBorder="1" applyAlignment="1">
      <alignment horizontal="center" wrapText="1"/>
    </xf>
    <xf numFmtId="0" fontId="13" fillId="7" borderId="30" xfId="2" applyFont="1" applyFill="1" applyBorder="1" applyAlignment="1">
      <alignment horizontal="center"/>
    </xf>
    <xf numFmtId="0" fontId="13" fillId="7" borderId="2" xfId="2" applyFont="1" applyFill="1" applyBorder="1" applyAlignment="1">
      <alignment horizontal="center"/>
    </xf>
    <xf numFmtId="0" fontId="13" fillId="7" borderId="30" xfId="2" applyFont="1" applyFill="1" applyBorder="1" applyAlignment="1">
      <alignment horizontal="center" wrapText="1"/>
    </xf>
    <xf numFmtId="0" fontId="13" fillId="4" borderId="3" xfId="2" applyFont="1" applyFill="1" applyBorder="1" applyAlignment="1">
      <alignment horizontal="center"/>
    </xf>
    <xf numFmtId="0" fontId="15" fillId="0" borderId="0" xfId="2" applyFont="1"/>
    <xf numFmtId="0" fontId="16" fillId="4" borderId="31" xfId="2" applyFont="1" applyFill="1" applyBorder="1" applyAlignment="1">
      <alignment horizontal="center"/>
    </xf>
    <xf numFmtId="0" fontId="16" fillId="4" borderId="32" xfId="2" applyFont="1" applyFill="1" applyBorder="1" applyAlignment="1">
      <alignment horizontal="center" vertical="top"/>
    </xf>
    <xf numFmtId="0" fontId="17" fillId="4" borderId="32" xfId="2" applyFont="1" applyFill="1" applyBorder="1"/>
    <xf numFmtId="0" fontId="17" fillId="4" borderId="33" xfId="2" applyFont="1" applyFill="1" applyBorder="1"/>
    <xf numFmtId="0" fontId="17" fillId="8" borderId="0" xfId="2" applyFont="1" applyFill="1"/>
    <xf numFmtId="0" fontId="18" fillId="8" borderId="34" xfId="2" applyFont="1" applyFill="1" applyBorder="1" applyAlignment="1">
      <alignment horizontal="center"/>
    </xf>
    <xf numFmtId="0" fontId="18" fillId="8" borderId="35" xfId="2" applyFont="1" applyFill="1" applyBorder="1" applyAlignment="1">
      <alignment horizontal="left" wrapText="1"/>
    </xf>
    <xf numFmtId="4" fontId="18" fillId="8" borderId="35" xfId="2" applyNumberFormat="1" applyFont="1" applyFill="1" applyBorder="1"/>
    <xf numFmtId="4" fontId="14" fillId="8" borderId="36" xfId="2" applyNumberFormat="1" applyFont="1" applyFill="1" applyBorder="1"/>
    <xf numFmtId="0" fontId="15" fillId="8" borderId="0" xfId="2" applyFont="1" applyFill="1"/>
    <xf numFmtId="0" fontId="15" fillId="8" borderId="34" xfId="2" applyFont="1" applyFill="1" applyBorder="1" applyAlignment="1">
      <alignment horizontal="center"/>
    </xf>
    <xf numFmtId="0" fontId="15" fillId="8" borderId="35" xfId="2" applyFont="1" applyFill="1" applyBorder="1" applyAlignment="1">
      <alignment horizontal="left" wrapText="1"/>
    </xf>
    <xf numFmtId="4" fontId="15" fillId="8" borderId="35" xfId="2" applyNumberFormat="1" applyFont="1" applyFill="1" applyBorder="1"/>
    <xf numFmtId="4" fontId="13" fillId="8" borderId="36" xfId="2" applyNumberFormat="1" applyFont="1" applyFill="1" applyBorder="1"/>
    <xf numFmtId="4" fontId="15" fillId="4" borderId="35" xfId="2" applyNumberFormat="1" applyFont="1" applyFill="1" applyBorder="1"/>
    <xf numFmtId="0" fontId="18" fillId="8" borderId="0" xfId="2" applyFont="1" applyFill="1"/>
    <xf numFmtId="4" fontId="18" fillId="4" borderId="35" xfId="2" applyNumberFormat="1" applyFont="1" applyFill="1" applyBorder="1"/>
    <xf numFmtId="0" fontId="15" fillId="8" borderId="37" xfId="2" applyFont="1" applyFill="1" applyBorder="1" applyAlignment="1">
      <alignment horizontal="center"/>
    </xf>
    <xf numFmtId="0" fontId="15" fillId="8" borderId="38" xfId="2" applyFont="1" applyFill="1" applyBorder="1" applyAlignment="1">
      <alignment horizontal="left" wrapText="1"/>
    </xf>
    <xf numFmtId="4" fontId="15" fillId="0" borderId="38" xfId="2" applyNumberFormat="1" applyFont="1" applyFill="1" applyBorder="1"/>
    <xf numFmtId="4" fontId="13" fillId="8" borderId="39" xfId="2" applyNumberFormat="1" applyFont="1" applyFill="1" applyBorder="1"/>
    <xf numFmtId="0" fontId="15" fillId="8" borderId="40" xfId="2" applyFont="1" applyFill="1" applyBorder="1" applyAlignment="1">
      <alignment horizontal="center"/>
    </xf>
    <xf numFmtId="0" fontId="15" fillId="8" borderId="41" xfId="2" applyFont="1" applyFill="1" applyBorder="1" applyAlignment="1">
      <alignment horizontal="left"/>
    </xf>
    <xf numFmtId="4" fontId="15" fillId="8" borderId="41" xfId="2" applyNumberFormat="1" applyFont="1" applyFill="1" applyBorder="1"/>
    <xf numFmtId="4" fontId="13" fillId="8" borderId="42" xfId="2" applyNumberFormat="1" applyFont="1" applyFill="1" applyBorder="1"/>
    <xf numFmtId="4" fontId="15" fillId="0" borderId="35" xfId="2" applyNumberFormat="1" applyFont="1" applyFill="1" applyBorder="1"/>
    <xf numFmtId="0" fontId="18" fillId="8" borderId="37" xfId="2" applyFont="1" applyFill="1" applyBorder="1" applyAlignment="1">
      <alignment horizontal="center"/>
    </xf>
    <xf numFmtId="0" fontId="19" fillId="9" borderId="38" xfId="2" applyFont="1" applyFill="1" applyBorder="1" applyAlignment="1">
      <alignment horizontal="left" vertical="top" wrapText="1"/>
    </xf>
    <xf numFmtId="4" fontId="19" fillId="7" borderId="38" xfId="2" applyNumberFormat="1" applyFont="1" applyFill="1" applyBorder="1" applyAlignment="1">
      <alignment wrapText="1"/>
    </xf>
    <xf numFmtId="4" fontId="14" fillId="8" borderId="39" xfId="2" applyNumberFormat="1" applyFont="1" applyFill="1" applyBorder="1"/>
    <xf numFmtId="0" fontId="16" fillId="4" borderId="43" xfId="2" applyFont="1" applyFill="1" applyBorder="1" applyAlignment="1">
      <alignment horizontal="center"/>
    </xf>
    <xf numFmtId="0" fontId="16" fillId="4" borderId="44" xfId="2" applyFont="1" applyFill="1" applyBorder="1" applyAlignment="1">
      <alignment horizontal="center" vertical="top"/>
    </xf>
    <xf numFmtId="0" fontId="17" fillId="4" borderId="44" xfId="2" applyFont="1" applyFill="1" applyBorder="1"/>
    <xf numFmtId="0" fontId="17" fillId="4" borderId="45" xfId="2" applyFont="1" applyFill="1" applyBorder="1"/>
    <xf numFmtId="0" fontId="19" fillId="8" borderId="34" xfId="2" applyFont="1" applyFill="1" applyBorder="1" applyAlignment="1">
      <alignment horizontal="center"/>
    </xf>
    <xf numFmtId="0" fontId="18" fillId="8" borderId="35" xfId="2" applyFont="1" applyFill="1" applyBorder="1" applyAlignment="1">
      <alignment horizontal="left"/>
    </xf>
    <xf numFmtId="0" fontId="19" fillId="8" borderId="36" xfId="2" applyFont="1" applyFill="1" applyBorder="1"/>
    <xf numFmtId="0" fontId="19" fillId="8" borderId="0" xfId="2" applyFont="1" applyFill="1"/>
    <xf numFmtId="0" fontId="17" fillId="8" borderId="34" xfId="2" applyFont="1" applyFill="1" applyBorder="1" applyAlignment="1">
      <alignment horizontal="center"/>
    </xf>
    <xf numFmtId="0" fontId="15" fillId="8" borderId="35" xfId="2" applyFont="1" applyFill="1" applyBorder="1" applyAlignment="1">
      <alignment horizontal="left"/>
    </xf>
    <xf numFmtId="0" fontId="17" fillId="8" borderId="36" xfId="2" applyFont="1" applyFill="1" applyBorder="1"/>
    <xf numFmtId="0" fontId="18" fillId="8" borderId="38" xfId="2" applyFont="1" applyFill="1" applyBorder="1" applyAlignment="1">
      <alignment horizontal="left" wrapText="1"/>
    </xf>
    <xf numFmtId="4" fontId="18" fillId="8" borderId="38" xfId="2" applyNumberFormat="1" applyFont="1" applyFill="1" applyBorder="1"/>
    <xf numFmtId="0" fontId="19" fillId="8" borderId="39" xfId="2" applyFont="1" applyFill="1" applyBorder="1"/>
    <xf numFmtId="4" fontId="18" fillId="0" borderId="38" xfId="2" applyNumberFormat="1" applyFont="1" applyFill="1" applyBorder="1"/>
    <xf numFmtId="4" fontId="18" fillId="0" borderId="35" xfId="2" applyNumberFormat="1" applyFont="1" applyFill="1" applyBorder="1"/>
    <xf numFmtId="0" fontId="17" fillId="8" borderId="39" xfId="2" applyFont="1" applyFill="1" applyBorder="1"/>
    <xf numFmtId="2" fontId="17" fillId="8" borderId="34" xfId="2" applyNumberFormat="1" applyFont="1" applyFill="1" applyBorder="1" applyAlignment="1">
      <alignment horizontal="center"/>
    </xf>
    <xf numFmtId="0" fontId="15" fillId="8" borderId="38" xfId="2" applyFont="1" applyFill="1" applyBorder="1" applyAlignment="1">
      <alignment horizontal="left"/>
    </xf>
    <xf numFmtId="4" fontId="15" fillId="8" borderId="38" xfId="2" applyNumberFormat="1" applyFont="1" applyFill="1" applyBorder="1"/>
    <xf numFmtId="0" fontId="13" fillId="4" borderId="46" xfId="2" applyFont="1" applyFill="1" applyBorder="1" applyAlignment="1">
      <alignment horizontal="center"/>
    </xf>
    <xf numFmtId="0" fontId="13" fillId="4" borderId="47" xfId="2" applyFont="1" applyFill="1" applyBorder="1" applyAlignment="1">
      <alignment horizontal="center"/>
    </xf>
    <xf numFmtId="0" fontId="15" fillId="4" borderId="47" xfId="2" applyFont="1" applyFill="1" applyBorder="1"/>
    <xf numFmtId="0" fontId="15" fillId="4" borderId="48" xfId="2" applyFont="1" applyFill="1" applyBorder="1"/>
    <xf numFmtId="0" fontId="15" fillId="9" borderId="34" xfId="2" applyFont="1" applyFill="1" applyBorder="1" applyAlignment="1">
      <alignment horizontal="center"/>
    </xf>
    <xf numFmtId="0" fontId="15" fillId="9" borderId="35" xfId="2" applyFont="1" applyFill="1" applyBorder="1" applyAlignment="1">
      <alignment horizontal="left" wrapText="1"/>
    </xf>
    <xf numFmtId="4" fontId="13" fillId="8" borderId="36" xfId="2" applyNumberFormat="1" applyFont="1" applyFill="1" applyBorder="1" applyAlignment="1">
      <alignment horizontal="right"/>
    </xf>
    <xf numFmtId="4" fontId="15" fillId="8" borderId="0" xfId="2" applyNumberFormat="1" applyFont="1" applyFill="1"/>
    <xf numFmtId="4" fontId="15" fillId="8" borderId="38" xfId="2" applyNumberFormat="1" applyFont="1" applyFill="1" applyBorder="1" applyAlignment="1">
      <alignment horizontal="right"/>
    </xf>
    <xf numFmtId="0" fontId="15" fillId="9" borderId="38" xfId="2" applyFont="1" applyFill="1" applyBorder="1" applyAlignment="1">
      <alignment horizontal="left" wrapText="1"/>
    </xf>
    <xf numFmtId="0" fontId="18" fillId="9" borderId="34" xfId="2" applyFont="1" applyFill="1" applyBorder="1" applyAlignment="1">
      <alignment horizontal="center"/>
    </xf>
    <xf numFmtId="0" fontId="18" fillId="9" borderId="38" xfId="2" applyFont="1" applyFill="1" applyBorder="1" applyAlignment="1">
      <alignment horizontal="left" wrapText="1"/>
    </xf>
    <xf numFmtId="4" fontId="14" fillId="8" borderId="36" xfId="2" applyNumberFormat="1" applyFont="1" applyFill="1" applyBorder="1" applyAlignment="1">
      <alignment horizontal="right"/>
    </xf>
    <xf numFmtId="0" fontId="17" fillId="9" borderId="38" xfId="2" applyFont="1" applyFill="1" applyBorder="1" applyAlignment="1">
      <alignment horizontal="left" vertical="top" wrapText="1"/>
    </xf>
    <xf numFmtId="4" fontId="17" fillId="9" borderId="38" xfId="2" applyNumberFormat="1" applyFont="1" applyFill="1" applyBorder="1" applyAlignment="1">
      <alignment wrapText="1"/>
    </xf>
    <xf numFmtId="2" fontId="15" fillId="9" borderId="34" xfId="2" applyNumberFormat="1" applyFont="1" applyFill="1" applyBorder="1" applyAlignment="1">
      <alignment horizontal="center"/>
    </xf>
    <xf numFmtId="0" fontId="17" fillId="9" borderId="35" xfId="2" applyFont="1" applyFill="1" applyBorder="1" applyAlignment="1">
      <alignment horizontal="left" vertical="top" wrapText="1"/>
    </xf>
    <xf numFmtId="4" fontId="17" fillId="9" borderId="35" xfId="2" applyNumberFormat="1" applyFont="1" applyFill="1" applyBorder="1" applyAlignment="1">
      <alignment wrapText="1"/>
    </xf>
    <xf numFmtId="2" fontId="18" fillId="9" borderId="34" xfId="2" applyNumberFormat="1" applyFont="1" applyFill="1" applyBorder="1" applyAlignment="1">
      <alignment horizontal="center"/>
    </xf>
    <xf numFmtId="4" fontId="19" fillId="9" borderId="38" xfId="2" applyNumberFormat="1" applyFont="1" applyFill="1" applyBorder="1" applyAlignment="1">
      <alignment wrapText="1"/>
    </xf>
    <xf numFmtId="4" fontId="13" fillId="8" borderId="39" xfId="2" applyNumberFormat="1" applyFont="1" applyFill="1" applyBorder="1" applyAlignment="1">
      <alignment horizontal="right"/>
    </xf>
    <xf numFmtId="4" fontId="15" fillId="9" borderId="38" xfId="2" applyNumberFormat="1" applyFont="1" applyFill="1" applyBorder="1" applyAlignment="1">
      <alignment horizontal="right" wrapText="1"/>
    </xf>
    <xf numFmtId="0" fontId="15" fillId="9" borderId="41" xfId="2" applyFont="1" applyFill="1" applyBorder="1" applyAlignment="1">
      <alignment horizontal="left" wrapText="1"/>
    </xf>
    <xf numFmtId="4" fontId="15" fillId="9" borderId="41" xfId="2" applyNumberFormat="1" applyFont="1" applyFill="1" applyBorder="1" applyAlignment="1">
      <alignment horizontal="right" wrapText="1"/>
    </xf>
    <xf numFmtId="4" fontId="13" fillId="8" borderId="42" xfId="2" applyNumberFormat="1" applyFont="1" applyFill="1" applyBorder="1" applyAlignment="1">
      <alignment horizontal="right"/>
    </xf>
    <xf numFmtId="0" fontId="18" fillId="8" borderId="38" xfId="2" applyFont="1" applyFill="1" applyBorder="1" applyAlignment="1">
      <alignment horizontal="left"/>
    </xf>
    <xf numFmtId="0" fontId="13" fillId="4" borderId="43" xfId="2" applyFont="1" applyFill="1" applyBorder="1" applyAlignment="1">
      <alignment horizontal="center"/>
    </xf>
    <xf numFmtId="0" fontId="13" fillId="4" borderId="44" xfId="2" applyFont="1" applyFill="1" applyBorder="1" applyAlignment="1">
      <alignment horizontal="center"/>
    </xf>
    <xf numFmtId="0" fontId="15" fillId="4" borderId="44" xfId="2" applyFont="1" applyFill="1" applyBorder="1"/>
    <xf numFmtId="0" fontId="15" fillId="4" borderId="45" xfId="2" applyFont="1" applyFill="1" applyBorder="1"/>
    <xf numFmtId="0" fontId="15" fillId="9" borderId="37" xfId="2" applyFont="1" applyFill="1" applyBorder="1" applyAlignment="1">
      <alignment horizontal="center"/>
    </xf>
    <xf numFmtId="0" fontId="13" fillId="4" borderId="31" xfId="2" applyFont="1" applyFill="1" applyBorder="1" applyAlignment="1">
      <alignment horizontal="center"/>
    </xf>
    <xf numFmtId="0" fontId="13" fillId="4" borderId="32" xfId="2" applyFont="1" applyFill="1" applyBorder="1" applyAlignment="1">
      <alignment horizontal="right"/>
    </xf>
    <xf numFmtId="4" fontId="13" fillId="4" borderId="32" xfId="2" applyNumberFormat="1" applyFont="1" applyFill="1" applyBorder="1" applyAlignment="1">
      <alignment horizontal="right" wrapText="1"/>
    </xf>
    <xf numFmtId="4" fontId="13" fillId="4" borderId="33" xfId="2" applyNumberFormat="1" applyFont="1" applyFill="1" applyBorder="1" applyAlignment="1">
      <alignment horizontal="right"/>
    </xf>
    <xf numFmtId="0" fontId="13" fillId="4" borderId="44" xfId="2" applyFont="1" applyFill="1" applyBorder="1" applyAlignment="1">
      <alignment horizontal="right" wrapText="1"/>
    </xf>
    <xf numFmtId="4" fontId="13" fillId="4" borderId="44" xfId="2" applyNumberFormat="1" applyFont="1" applyFill="1" applyBorder="1" applyAlignment="1">
      <alignment horizontal="right" wrapText="1"/>
    </xf>
    <xf numFmtId="4" fontId="13" fillId="4" borderId="45" xfId="2" applyNumberFormat="1" applyFont="1" applyFill="1" applyBorder="1" applyAlignment="1">
      <alignment horizontal="right"/>
    </xf>
    <xf numFmtId="0" fontId="13" fillId="4" borderId="49" xfId="2" applyFont="1" applyFill="1" applyBorder="1" applyAlignment="1">
      <alignment horizontal="center"/>
    </xf>
    <xf numFmtId="0" fontId="13" fillId="4" borderId="35" xfId="2" applyFont="1" applyFill="1" applyBorder="1" applyAlignment="1">
      <alignment horizontal="right"/>
    </xf>
    <xf numFmtId="4" fontId="13" fillId="4" borderId="35" xfId="2" applyNumberFormat="1" applyFont="1" applyFill="1" applyBorder="1" applyAlignment="1">
      <alignment horizontal="right" wrapText="1"/>
    </xf>
    <xf numFmtId="4" fontId="13" fillId="4" borderId="36" xfId="2" applyNumberFormat="1" applyFont="1" applyFill="1" applyBorder="1" applyAlignment="1">
      <alignment horizontal="right"/>
    </xf>
    <xf numFmtId="0" fontId="13" fillId="4" borderId="50" xfId="2" applyFont="1" applyFill="1" applyBorder="1" applyAlignment="1">
      <alignment horizontal="center"/>
    </xf>
    <xf numFmtId="0" fontId="13" fillId="4" borderId="41" xfId="2" applyFont="1" applyFill="1" applyBorder="1" applyAlignment="1">
      <alignment horizontal="right"/>
    </xf>
    <xf numFmtId="4" fontId="13" fillId="4" borderId="41" xfId="2" applyNumberFormat="1" applyFont="1" applyFill="1" applyBorder="1" applyAlignment="1">
      <alignment horizontal="right" wrapText="1"/>
    </xf>
    <xf numFmtId="4" fontId="13" fillId="4" borderId="42" xfId="2" applyNumberFormat="1" applyFont="1" applyFill="1" applyBorder="1" applyAlignment="1">
      <alignment horizontal="right"/>
    </xf>
    <xf numFmtId="0" fontId="8" fillId="0" borderId="4" xfId="2" applyFont="1" applyBorder="1"/>
    <xf numFmtId="0" fontId="8" fillId="0" borderId="0" xfId="2" applyFont="1" applyBorder="1"/>
    <xf numFmtId="4" fontId="8" fillId="0" borderId="0" xfId="2" applyNumberFormat="1" applyFont="1" applyBorder="1"/>
    <xf numFmtId="4" fontId="8" fillId="0" borderId="5" xfId="2" applyNumberFormat="1" applyFont="1" applyBorder="1"/>
    <xf numFmtId="0" fontId="16" fillId="8" borderId="0" xfId="2" applyFont="1" applyFill="1"/>
    <xf numFmtId="0" fontId="8" fillId="0" borderId="0" xfId="2" applyFont="1"/>
    <xf numFmtId="0" fontId="11" fillId="0" borderId="4" xfId="2" applyFont="1" applyBorder="1"/>
    <xf numFmtId="4" fontId="8" fillId="0" borderId="0" xfId="2" applyNumberFormat="1" applyFont="1"/>
    <xf numFmtId="0" fontId="22" fillId="0" borderId="0" xfId="2" applyFont="1" applyAlignment="1">
      <alignment wrapText="1"/>
    </xf>
    <xf numFmtId="0" fontId="22" fillId="8" borderId="0" xfId="2" applyFont="1" applyFill="1"/>
    <xf numFmtId="0" fontId="22" fillId="8" borderId="43" xfId="2" applyFont="1" applyFill="1" applyBorder="1" applyAlignment="1">
      <alignment horizontal="center"/>
    </xf>
    <xf numFmtId="0" fontId="22" fillId="8" borderId="0" xfId="2" applyFont="1" applyFill="1" applyAlignment="1">
      <alignment wrapText="1"/>
    </xf>
    <xf numFmtId="0" fontId="22" fillId="10" borderId="34" xfId="2" applyFont="1" applyFill="1" applyBorder="1" applyAlignment="1">
      <alignment horizontal="center"/>
    </xf>
    <xf numFmtId="0" fontId="22" fillId="8" borderId="34" xfId="2" applyFont="1" applyFill="1" applyBorder="1" applyAlignment="1">
      <alignment horizontal="center"/>
    </xf>
    <xf numFmtId="0" fontId="22" fillId="8" borderId="37" xfId="2" applyFont="1" applyFill="1" applyBorder="1" applyAlignment="1">
      <alignment horizontal="center"/>
    </xf>
    <xf numFmtId="0" fontId="23" fillId="8" borderId="51" xfId="2" applyFont="1" applyFill="1" applyBorder="1" applyAlignment="1">
      <alignment wrapText="1"/>
    </xf>
    <xf numFmtId="4" fontId="23" fillId="8" borderId="44" xfId="2" applyNumberFormat="1" applyFont="1" applyFill="1" applyBorder="1" applyAlignment="1">
      <alignment wrapText="1"/>
    </xf>
    <xf numFmtId="0" fontId="22" fillId="8" borderId="11" xfId="2" applyFont="1" applyFill="1" applyBorder="1" applyAlignment="1">
      <alignment wrapText="1"/>
    </xf>
    <xf numFmtId="0" fontId="23" fillId="8" borderId="15" xfId="2" applyFont="1" applyFill="1" applyBorder="1" applyAlignment="1">
      <alignment wrapText="1"/>
    </xf>
    <xf numFmtId="4" fontId="23" fillId="8" borderId="35" xfId="2" applyNumberFormat="1" applyFont="1" applyFill="1" applyBorder="1" applyAlignment="1">
      <alignment wrapText="1"/>
    </xf>
    <xf numFmtId="0" fontId="22" fillId="8" borderId="14" xfId="2" applyFont="1" applyFill="1" applyBorder="1" applyAlignment="1">
      <alignment wrapText="1"/>
    </xf>
    <xf numFmtId="0" fontId="23" fillId="8" borderId="54" xfId="2" applyFont="1" applyFill="1" applyBorder="1" applyAlignment="1">
      <alignment wrapText="1"/>
    </xf>
    <xf numFmtId="4" fontId="23" fillId="8" borderId="41" xfId="2" applyNumberFormat="1" applyFont="1" applyFill="1" applyBorder="1" applyAlignment="1">
      <alignment wrapText="1"/>
    </xf>
    <xf numFmtId="0" fontId="22" fillId="8" borderId="55" xfId="2" applyFont="1" applyFill="1" applyBorder="1" applyAlignment="1">
      <alignment wrapText="1"/>
    </xf>
    <xf numFmtId="0" fontId="22" fillId="8" borderId="49" xfId="2" applyFont="1" applyFill="1" applyBorder="1" applyAlignment="1">
      <alignment horizontal="center"/>
    </xf>
    <xf numFmtId="0" fontId="22" fillId="8" borderId="52" xfId="2" applyFont="1" applyFill="1" applyBorder="1" applyAlignment="1">
      <alignment horizontal="left"/>
    </xf>
    <xf numFmtId="4" fontId="22" fillId="8" borderId="17" xfId="2" applyNumberFormat="1" applyFont="1" applyFill="1" applyBorder="1" applyAlignment="1">
      <alignment horizontal="left"/>
    </xf>
    <xf numFmtId="4" fontId="22" fillId="8" borderId="18" xfId="2" applyNumberFormat="1" applyFont="1" applyFill="1" applyBorder="1" applyAlignment="1">
      <alignment horizontal="left"/>
    </xf>
    <xf numFmtId="0" fontId="22" fillId="8" borderId="40" xfId="2" applyFont="1" applyFill="1" applyBorder="1" applyAlignment="1">
      <alignment horizontal="center"/>
    </xf>
    <xf numFmtId="0" fontId="8" fillId="0" borderId="0" xfId="2" applyFont="1" applyAlignment="1">
      <alignment horizontal="right"/>
    </xf>
    <xf numFmtId="0" fontId="8" fillId="0" borderId="58" xfId="2" applyFont="1" applyBorder="1" applyAlignment="1">
      <alignment horizontal="center"/>
    </xf>
    <xf numFmtId="0" fontId="11" fillId="0" borderId="59" xfId="2" applyFont="1" applyBorder="1" applyAlignment="1">
      <alignment horizontal="center"/>
    </xf>
    <xf numFmtId="0" fontId="11" fillId="0" borderId="60" xfId="2" applyFont="1" applyBorder="1" applyAlignment="1">
      <alignment horizontal="center"/>
    </xf>
    <xf numFmtId="0" fontId="25" fillId="0" borderId="0" xfId="0" applyFont="1" applyFill="1"/>
    <xf numFmtId="4" fontId="18" fillId="0" borderId="35" xfId="2" applyNumberFormat="1" applyFont="1" applyFill="1" applyBorder="1" applyAlignment="1">
      <alignment horizontal="right" wrapText="1"/>
    </xf>
    <xf numFmtId="4" fontId="18" fillId="0" borderId="38" xfId="2" applyNumberFormat="1" applyFont="1" applyFill="1" applyBorder="1" applyAlignment="1">
      <alignment horizontal="right" wrapText="1"/>
    </xf>
    <xf numFmtId="4" fontId="15" fillId="0" borderId="38" xfId="2" applyNumberFormat="1" applyFont="1" applyFill="1" applyBorder="1" applyAlignment="1">
      <alignment horizontal="right" wrapText="1"/>
    </xf>
    <xf numFmtId="4" fontId="15" fillId="0" borderId="38" xfId="2" applyNumberFormat="1" applyFont="1" applyFill="1" applyBorder="1" applyAlignment="1">
      <alignment horizontal="right"/>
    </xf>
    <xf numFmtId="4" fontId="18" fillId="0" borderId="38" xfId="2" applyNumberFormat="1" applyFont="1" applyFill="1" applyBorder="1" applyAlignment="1">
      <alignment horizontal="right"/>
    </xf>
    <xf numFmtId="4" fontId="17" fillId="0" borderId="38" xfId="2" applyNumberFormat="1" applyFont="1" applyFill="1" applyBorder="1" applyAlignment="1">
      <alignment wrapText="1"/>
    </xf>
    <xf numFmtId="0" fontId="22" fillId="8" borderId="46" xfId="2" applyFont="1" applyFill="1" applyBorder="1" applyAlignment="1">
      <alignment horizontal="center"/>
    </xf>
    <xf numFmtId="0" fontId="22" fillId="8" borderId="53" xfId="2" applyFont="1" applyFill="1" applyBorder="1" applyAlignment="1">
      <alignment horizontal="center"/>
    </xf>
    <xf numFmtId="0" fontId="22" fillId="8" borderId="50" xfId="2" applyFont="1" applyFill="1" applyBorder="1" applyAlignment="1">
      <alignment horizontal="center"/>
    </xf>
    <xf numFmtId="0" fontId="22" fillId="8" borderId="56" xfId="2" applyFont="1" applyFill="1" applyBorder="1" applyAlignment="1">
      <alignment horizontal="left" wrapText="1"/>
    </xf>
    <xf numFmtId="0" fontId="22" fillId="8" borderId="20" xfId="2" applyFont="1" applyFill="1" applyBorder="1" applyAlignment="1">
      <alignment horizontal="left"/>
    </xf>
    <xf numFmtId="0" fontId="22" fillId="8" borderId="21" xfId="2" applyFont="1" applyFill="1" applyBorder="1" applyAlignment="1">
      <alignment horizontal="left"/>
    </xf>
    <xf numFmtId="0" fontId="11" fillId="0" borderId="12" xfId="2" applyFont="1" applyBorder="1" applyAlignment="1">
      <alignment horizontal="left"/>
    </xf>
    <xf numFmtId="0" fontId="11" fillId="0" borderId="13" xfId="2" applyFont="1" applyBorder="1" applyAlignment="1">
      <alignment horizontal="left"/>
    </xf>
    <xf numFmtId="0" fontId="11" fillId="0" borderId="14" xfId="2" applyFont="1" applyBorder="1" applyAlignment="1">
      <alignment horizontal="left"/>
    </xf>
    <xf numFmtId="0" fontId="11" fillId="0" borderId="61" xfId="2" applyFont="1" applyBorder="1" applyAlignment="1">
      <alignment horizontal="left" wrapText="1"/>
    </xf>
    <xf numFmtId="0" fontId="11" fillId="0" borderId="41" xfId="2" applyFont="1" applyBorder="1" applyAlignment="1">
      <alignment horizontal="left" wrapText="1"/>
    </xf>
    <xf numFmtId="0" fontId="11" fillId="0" borderId="42" xfId="2" applyFont="1" applyBorder="1" applyAlignment="1">
      <alignment horizontal="left" wrapText="1"/>
    </xf>
    <xf numFmtId="0" fontId="8" fillId="0" borderId="23" xfId="2" applyFont="1" applyBorder="1" applyAlignment="1">
      <alignment horizontal="center"/>
    </xf>
    <xf numFmtId="0" fontId="8" fillId="0" borderId="24" xfId="2" applyFont="1" applyBorder="1" applyAlignment="1">
      <alignment horizontal="center"/>
    </xf>
    <xf numFmtId="0" fontId="8" fillId="0" borderId="25" xfId="2" applyFont="1" applyBorder="1" applyAlignment="1">
      <alignment horizontal="center"/>
    </xf>
    <xf numFmtId="0" fontId="22" fillId="8" borderId="15" xfId="2" applyFont="1" applyFill="1" applyBorder="1" applyAlignment="1">
      <alignment horizontal="left" wrapText="1"/>
    </xf>
    <xf numFmtId="0" fontId="22" fillId="8" borderId="13" xfId="2" applyFont="1" applyFill="1" applyBorder="1" applyAlignment="1">
      <alignment horizontal="left"/>
    </xf>
    <xf numFmtId="0" fontId="22" fillId="8" borderId="14" xfId="2" applyFont="1" applyFill="1" applyBorder="1" applyAlignment="1">
      <alignment horizontal="left"/>
    </xf>
    <xf numFmtId="0" fontId="22" fillId="8" borderId="54" xfId="2" applyFont="1" applyFill="1" applyBorder="1" applyAlignment="1">
      <alignment horizontal="left"/>
    </xf>
    <xf numFmtId="0" fontId="22" fillId="8" borderId="57" xfId="2" applyFont="1" applyFill="1" applyBorder="1" applyAlignment="1">
      <alignment horizontal="left"/>
    </xf>
    <xf numFmtId="0" fontId="22" fillId="8" borderId="55" xfId="2" applyFont="1" applyFill="1" applyBorder="1" applyAlignment="1">
      <alignment horizontal="left"/>
    </xf>
    <xf numFmtId="0" fontId="8" fillId="0" borderId="9" xfId="2" applyFont="1" applyBorder="1" applyAlignment="1">
      <alignment horizontal="left"/>
    </xf>
    <xf numFmtId="0" fontId="8" fillId="0" borderId="10" xfId="2" applyFont="1" applyBorder="1" applyAlignment="1">
      <alignment horizontal="left"/>
    </xf>
    <xf numFmtId="0" fontId="8" fillId="0" borderId="11" xfId="2" applyFont="1" applyBorder="1" applyAlignment="1">
      <alignment horizontal="left"/>
    </xf>
    <xf numFmtId="0" fontId="22" fillId="8" borderId="13" xfId="2" applyFont="1" applyFill="1" applyBorder="1" applyAlignment="1">
      <alignment horizontal="left" wrapText="1"/>
    </xf>
    <xf numFmtId="0" fontId="22" fillId="8" borderId="14" xfId="2" applyFont="1" applyFill="1" applyBorder="1" applyAlignment="1">
      <alignment horizontal="left" wrapText="1"/>
    </xf>
    <xf numFmtId="0" fontId="21" fillId="10" borderId="15" xfId="2" applyFont="1" applyFill="1" applyBorder="1" applyAlignment="1">
      <alignment horizontal="left" wrapText="1"/>
    </xf>
    <xf numFmtId="0" fontId="21" fillId="10" borderId="13" xfId="2" applyFont="1" applyFill="1" applyBorder="1" applyAlignment="1">
      <alignment horizontal="left" wrapText="1"/>
    </xf>
    <xf numFmtId="0" fontId="21" fillId="10" borderId="14" xfId="2" applyFont="1" applyFill="1" applyBorder="1" applyAlignment="1">
      <alignment horizontal="left" wrapText="1"/>
    </xf>
    <xf numFmtId="0" fontId="21" fillId="10" borderId="15" xfId="2" applyFont="1" applyFill="1" applyBorder="1" applyAlignment="1">
      <alignment horizontal="left"/>
    </xf>
    <xf numFmtId="0" fontId="21" fillId="10" borderId="13" xfId="2" applyFont="1" applyFill="1" applyBorder="1" applyAlignment="1">
      <alignment horizontal="left"/>
    </xf>
    <xf numFmtId="0" fontId="21" fillId="10" borderId="14" xfId="2" applyFont="1" applyFill="1" applyBorder="1" applyAlignment="1">
      <alignment horizontal="left"/>
    </xf>
    <xf numFmtId="0" fontId="22" fillId="8" borderId="15" xfId="2" applyFont="1" applyFill="1" applyBorder="1" applyAlignment="1">
      <alignment horizontal="left"/>
    </xf>
    <xf numFmtId="0" fontId="22" fillId="8" borderId="52" xfId="2" applyFont="1" applyFill="1" applyBorder="1" applyAlignment="1">
      <alignment horizontal="left"/>
    </xf>
    <xf numFmtId="0" fontId="22" fillId="8" borderId="17" xfId="2" applyFont="1" applyFill="1" applyBorder="1" applyAlignment="1">
      <alignment horizontal="left"/>
    </xf>
    <xf numFmtId="0" fontId="22" fillId="8" borderId="18" xfId="2" applyFont="1" applyFill="1" applyBorder="1" applyAlignment="1">
      <alignment horizontal="left"/>
    </xf>
    <xf numFmtId="0" fontId="22" fillId="8" borderId="51" xfId="2" applyFont="1" applyFill="1" applyBorder="1" applyAlignment="1">
      <alignment horizontal="left"/>
    </xf>
    <xf numFmtId="0" fontId="22" fillId="8" borderId="10" xfId="2" applyFont="1" applyFill="1" applyBorder="1" applyAlignment="1">
      <alignment horizontal="left"/>
    </xf>
    <xf numFmtId="0" fontId="22" fillId="8" borderId="11" xfId="2" applyFont="1" applyFill="1" applyBorder="1" applyAlignment="1">
      <alignment horizontal="left"/>
    </xf>
    <xf numFmtId="0" fontId="8" fillId="3" borderId="23" xfId="1" applyFont="1" applyFill="1" applyBorder="1" applyAlignment="1">
      <alignment horizontal="center" wrapText="1"/>
    </xf>
    <xf numFmtId="0" fontId="8" fillId="3" borderId="24" xfId="1" applyFont="1" applyFill="1" applyBorder="1" applyAlignment="1">
      <alignment horizontal="center"/>
    </xf>
    <xf numFmtId="0" fontId="8" fillId="3" borderId="25" xfId="1" applyFont="1" applyFill="1" applyBorder="1" applyAlignment="1">
      <alignment horizontal="center"/>
    </xf>
    <xf numFmtId="0" fontId="12" fillId="5" borderId="23" xfId="2" applyFont="1" applyFill="1" applyBorder="1" applyAlignment="1">
      <alignment horizontal="center" wrapText="1"/>
    </xf>
    <xf numFmtId="0" fontId="12" fillId="5" borderId="24" xfId="2" applyFont="1" applyFill="1" applyBorder="1" applyAlignment="1">
      <alignment horizontal="center" wrapText="1"/>
    </xf>
    <xf numFmtId="0" fontId="13" fillId="6" borderId="1" xfId="2" applyFont="1" applyFill="1" applyBorder="1" applyAlignment="1">
      <alignment horizontal="left"/>
    </xf>
    <xf numFmtId="0" fontId="13" fillId="6" borderId="2" xfId="2" applyFont="1" applyFill="1" applyBorder="1" applyAlignment="1">
      <alignment horizontal="left"/>
    </xf>
    <xf numFmtId="0" fontId="13" fillId="6" borderId="3" xfId="2" applyFont="1" applyFill="1" applyBorder="1" applyAlignment="1">
      <alignment horizontal="left"/>
    </xf>
    <xf numFmtId="0" fontId="17" fillId="8" borderId="6" xfId="2" applyFont="1" applyFill="1" applyBorder="1" applyAlignment="1">
      <alignment horizontal="left" wrapText="1"/>
    </xf>
    <xf numFmtId="0" fontId="17" fillId="8" borderId="7" xfId="2" applyFont="1" applyFill="1" applyBorder="1" applyAlignment="1">
      <alignment horizontal="left" wrapText="1"/>
    </xf>
    <xf numFmtId="0" fontId="17" fillId="8" borderId="8" xfId="2" applyFont="1" applyFill="1" applyBorder="1" applyAlignment="1">
      <alignment horizontal="left" wrapText="1"/>
    </xf>
    <xf numFmtId="0" fontId="21" fillId="8" borderId="23" xfId="2" applyFont="1" applyFill="1" applyBorder="1" applyAlignment="1">
      <alignment horizontal="center"/>
    </xf>
    <xf numFmtId="0" fontId="21" fillId="8" borderId="24" xfId="2" applyFont="1" applyFill="1"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cellXfs>
  <cellStyles count="3">
    <cellStyle name="Normal" xfId="0" builtinId="0"/>
    <cellStyle name="Normal 2" xfId="1" xr:uid="{15269A74-F6A9-4E16-B282-5B1909071D5D}"/>
    <cellStyle name="Normal 3" xfId="2" xr:uid="{99DE4114-8539-4C20-801C-8292A866AE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E6541-98F1-4AF0-A5F9-7B20E5E1782D}">
  <dimension ref="A1:C18"/>
  <sheetViews>
    <sheetView tabSelected="1" topLeftCell="A3" workbookViewId="0">
      <selection activeCell="C7" sqref="C7"/>
    </sheetView>
  </sheetViews>
  <sheetFormatPr defaultRowHeight="15" x14ac:dyDescent="0.25"/>
  <cols>
    <col min="1" max="1" width="7.140625" bestFit="1" customWidth="1"/>
    <col min="2" max="2" width="15" bestFit="1" customWidth="1"/>
    <col min="3" max="3" width="135.28515625" bestFit="1" customWidth="1"/>
  </cols>
  <sheetData>
    <row r="1" spans="1:3" x14ac:dyDescent="0.25">
      <c r="A1" s="7" t="s">
        <v>420</v>
      </c>
      <c r="B1" s="7" t="s">
        <v>421</v>
      </c>
      <c r="C1" s="7" t="s">
        <v>102</v>
      </c>
    </row>
    <row r="2" spans="1:3" x14ac:dyDescent="0.25">
      <c r="A2">
        <v>3</v>
      </c>
      <c r="B2" t="s">
        <v>440</v>
      </c>
      <c r="C2" t="s">
        <v>427</v>
      </c>
    </row>
    <row r="3" spans="1:3" x14ac:dyDescent="0.25">
      <c r="A3" t="s">
        <v>442</v>
      </c>
      <c r="B3" t="s">
        <v>443</v>
      </c>
      <c r="C3" t="s">
        <v>441</v>
      </c>
    </row>
    <row r="4" spans="1:3" x14ac:dyDescent="0.25">
      <c r="A4">
        <v>3.5</v>
      </c>
      <c r="B4">
        <v>6</v>
      </c>
      <c r="C4" t="s">
        <v>422</v>
      </c>
    </row>
    <row r="5" spans="1:3" x14ac:dyDescent="0.25">
      <c r="A5" t="s">
        <v>437</v>
      </c>
      <c r="B5" t="s">
        <v>438</v>
      </c>
      <c r="C5" t="s">
        <v>439</v>
      </c>
    </row>
    <row r="6" spans="1:3" x14ac:dyDescent="0.25">
      <c r="A6">
        <v>7.1</v>
      </c>
      <c r="B6">
        <v>19</v>
      </c>
      <c r="C6" t="s">
        <v>425</v>
      </c>
    </row>
    <row r="7" spans="1:3" ht="30" x14ac:dyDescent="0.25">
      <c r="A7">
        <v>8</v>
      </c>
      <c r="B7" t="s">
        <v>426</v>
      </c>
      <c r="C7" s="19" t="s">
        <v>428</v>
      </c>
    </row>
    <row r="8" spans="1:3" x14ac:dyDescent="0.25">
      <c r="A8">
        <v>8.1</v>
      </c>
      <c r="B8" t="s">
        <v>423</v>
      </c>
      <c r="C8" t="s">
        <v>424</v>
      </c>
    </row>
    <row r="9" spans="1:3" x14ac:dyDescent="0.25">
      <c r="A9">
        <v>8.1</v>
      </c>
      <c r="B9" t="s">
        <v>423</v>
      </c>
      <c r="C9" t="s">
        <v>429</v>
      </c>
    </row>
    <row r="10" spans="1:3" x14ac:dyDescent="0.25">
      <c r="A10">
        <v>8</v>
      </c>
      <c r="B10" t="s">
        <v>423</v>
      </c>
      <c r="C10" t="s">
        <v>430</v>
      </c>
    </row>
    <row r="11" spans="1:3" x14ac:dyDescent="0.25">
      <c r="A11">
        <v>8</v>
      </c>
      <c r="B11">
        <v>26</v>
      </c>
      <c r="C11" t="s">
        <v>431</v>
      </c>
    </row>
    <row r="12" spans="1:3" x14ac:dyDescent="0.25">
      <c r="A12">
        <v>8</v>
      </c>
      <c r="B12">
        <v>31</v>
      </c>
      <c r="C12" t="s">
        <v>432</v>
      </c>
    </row>
    <row r="13" spans="1:3" x14ac:dyDescent="0.25">
      <c r="A13">
        <v>8</v>
      </c>
      <c r="B13" t="s">
        <v>423</v>
      </c>
      <c r="C13" t="s">
        <v>433</v>
      </c>
    </row>
    <row r="14" spans="1:3" x14ac:dyDescent="0.25">
      <c r="A14">
        <v>8.3000000000000007</v>
      </c>
      <c r="B14" t="s">
        <v>423</v>
      </c>
      <c r="C14" t="s">
        <v>444</v>
      </c>
    </row>
    <row r="15" spans="1:3" x14ac:dyDescent="0.25">
      <c r="A15">
        <v>8.14</v>
      </c>
      <c r="B15" t="s">
        <v>423</v>
      </c>
      <c r="C15" t="s">
        <v>434</v>
      </c>
    </row>
    <row r="16" spans="1:3" ht="45" x14ac:dyDescent="0.25">
      <c r="A16">
        <v>9</v>
      </c>
      <c r="B16">
        <v>55</v>
      </c>
      <c r="C16" s="19" t="s">
        <v>435</v>
      </c>
    </row>
    <row r="17" spans="1:3" x14ac:dyDescent="0.25">
      <c r="A17">
        <v>9</v>
      </c>
      <c r="B17">
        <v>55</v>
      </c>
      <c r="C17" t="s">
        <v>436</v>
      </c>
    </row>
    <row r="18" spans="1:3" x14ac:dyDescent="0.25">
      <c r="C18" t="s">
        <v>445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3BA1-3F45-46D2-9BD3-F8032FB1D51A}">
  <dimension ref="A1:L961"/>
  <sheetViews>
    <sheetView topLeftCell="A90" workbookViewId="0">
      <selection activeCell="B95" sqref="B95"/>
    </sheetView>
  </sheetViews>
  <sheetFormatPr defaultColWidth="14.42578125" defaultRowHeight="12.75" x14ac:dyDescent="0.2"/>
  <cols>
    <col min="1" max="1" width="8.85546875" style="20" customWidth="1"/>
    <col min="2" max="2" width="107.5703125" style="20" customWidth="1"/>
    <col min="3" max="3" width="15.28515625" style="161" customWidth="1"/>
    <col min="4" max="4" width="16" style="20" bestFit="1" customWidth="1"/>
    <col min="5" max="5" width="11.5703125" style="20" customWidth="1"/>
    <col min="6" max="6" width="28.5703125" style="20" customWidth="1"/>
    <col min="7" max="9" width="11.5703125" style="20" customWidth="1"/>
    <col min="10" max="16384" width="14.42578125" style="20"/>
  </cols>
  <sheetData>
    <row r="1" spans="1:5" ht="47.25" customHeight="1" thickBot="1" x14ac:dyDescent="0.25">
      <c r="A1" s="211" t="s">
        <v>257</v>
      </c>
      <c r="B1" s="212"/>
      <c r="C1" s="212"/>
      <c r="D1" s="213"/>
    </row>
    <row r="2" spans="1:5" ht="19.5" customHeight="1" thickBot="1" x14ac:dyDescent="0.3">
      <c r="A2" s="214" t="s">
        <v>258</v>
      </c>
      <c r="B2" s="215"/>
      <c r="C2" s="215"/>
      <c r="D2" s="21"/>
    </row>
    <row r="3" spans="1:5" ht="15.75" customHeight="1" thickBot="1" x14ac:dyDescent="0.25">
      <c r="A3" s="22" t="s">
        <v>259</v>
      </c>
      <c r="B3" s="23" t="s">
        <v>260</v>
      </c>
      <c r="C3" s="24" t="s">
        <v>261</v>
      </c>
      <c r="D3" s="25" t="s">
        <v>262</v>
      </c>
    </row>
    <row r="4" spans="1:5" ht="15.75" customHeight="1" thickBot="1" x14ac:dyDescent="0.25">
      <c r="A4" s="26" t="s">
        <v>263</v>
      </c>
      <c r="B4" s="27" t="s">
        <v>264</v>
      </c>
      <c r="C4" s="28" t="s">
        <v>265</v>
      </c>
      <c r="D4" s="29" t="s">
        <v>266</v>
      </c>
    </row>
    <row r="5" spans="1:5" ht="15.75" customHeight="1" thickBot="1" x14ac:dyDescent="0.25">
      <c r="A5" s="30" t="s">
        <v>267</v>
      </c>
      <c r="B5" s="216" t="s">
        <v>268</v>
      </c>
      <c r="C5" s="217"/>
      <c r="D5" s="218"/>
    </row>
    <row r="6" spans="1:5" s="35" customFormat="1" ht="17.25" customHeight="1" thickBot="1" x14ac:dyDescent="0.25">
      <c r="A6" s="31" t="s">
        <v>225</v>
      </c>
      <c r="B6" s="32" t="s">
        <v>269</v>
      </c>
      <c r="C6" s="33" t="s">
        <v>270</v>
      </c>
      <c r="D6" s="34" t="s">
        <v>271</v>
      </c>
    </row>
    <row r="7" spans="1:5" s="40" customFormat="1" ht="15.75" customHeight="1" thickBot="1" x14ac:dyDescent="0.25">
      <c r="A7" s="36">
        <v>1</v>
      </c>
      <c r="B7" s="37" t="s">
        <v>272</v>
      </c>
      <c r="C7" s="38"/>
      <c r="D7" s="39"/>
    </row>
    <row r="8" spans="1:5" s="45" customFormat="1" ht="17.25" customHeight="1" x14ac:dyDescent="0.2">
      <c r="A8" s="41">
        <v>1.1000000000000001</v>
      </c>
      <c r="B8" s="42" t="s">
        <v>273</v>
      </c>
      <c r="C8" s="43">
        <v>0</v>
      </c>
      <c r="D8" s="44"/>
      <c r="E8" s="45" t="s">
        <v>229</v>
      </c>
    </row>
    <row r="9" spans="1:5" s="45" customFormat="1" ht="17.25" customHeight="1" x14ac:dyDescent="0.2">
      <c r="A9" s="46" t="s">
        <v>274</v>
      </c>
      <c r="B9" s="47" t="s">
        <v>275</v>
      </c>
      <c r="C9" s="48">
        <v>1000</v>
      </c>
      <c r="D9" s="49"/>
      <c r="E9" s="45" t="s">
        <v>229</v>
      </c>
    </row>
    <row r="10" spans="1:5" s="45" customFormat="1" ht="38.25" x14ac:dyDescent="0.2">
      <c r="A10" s="46">
        <v>1.2</v>
      </c>
      <c r="B10" s="47" t="s">
        <v>276</v>
      </c>
      <c r="C10" s="50">
        <v>10000</v>
      </c>
      <c r="D10" s="49"/>
      <c r="E10" s="45" t="s">
        <v>229</v>
      </c>
    </row>
    <row r="11" spans="1:5" s="51" customFormat="1" ht="17.25" customHeight="1" x14ac:dyDescent="0.2">
      <c r="A11" s="41">
        <v>1.3</v>
      </c>
      <c r="B11" s="42" t="s">
        <v>277</v>
      </c>
      <c r="C11" s="43">
        <v>0</v>
      </c>
      <c r="D11" s="44"/>
      <c r="E11" s="45" t="s">
        <v>229</v>
      </c>
    </row>
    <row r="12" spans="1:5" s="51" customFormat="1" ht="19.5" customHeight="1" x14ac:dyDescent="0.2">
      <c r="A12" s="41">
        <v>1.4</v>
      </c>
      <c r="B12" s="42" t="s">
        <v>278</v>
      </c>
      <c r="C12" s="52">
        <v>14125</v>
      </c>
      <c r="D12" s="44"/>
      <c r="E12" s="45" t="s">
        <v>229</v>
      </c>
    </row>
    <row r="13" spans="1:5" s="51" customFormat="1" ht="20.25" customHeight="1" x14ac:dyDescent="0.2">
      <c r="A13" s="41">
        <v>1.5</v>
      </c>
      <c r="B13" s="42" t="s">
        <v>279</v>
      </c>
      <c r="C13" s="43">
        <v>0</v>
      </c>
      <c r="D13" s="44"/>
      <c r="E13" s="45" t="s">
        <v>229</v>
      </c>
    </row>
    <row r="14" spans="1:5" s="45" customFormat="1" ht="20.25" customHeight="1" x14ac:dyDescent="0.2">
      <c r="A14" s="53">
        <v>1.6</v>
      </c>
      <c r="B14" s="54" t="s">
        <v>280</v>
      </c>
      <c r="C14" s="55">
        <v>3500</v>
      </c>
      <c r="D14" s="56"/>
      <c r="E14" s="45" t="s">
        <v>229</v>
      </c>
    </row>
    <row r="15" spans="1:5" s="45" customFormat="1" ht="15.75" customHeight="1" thickBot="1" x14ac:dyDescent="0.25">
      <c r="A15" s="57">
        <v>1.7</v>
      </c>
      <c r="B15" s="58"/>
      <c r="C15" s="59"/>
      <c r="D15" s="60">
        <f>SUM(C8:C15)</f>
        <v>28625</v>
      </c>
    </row>
    <row r="16" spans="1:5" s="40" customFormat="1" ht="15.75" customHeight="1" thickBot="1" x14ac:dyDescent="0.25">
      <c r="A16" s="36">
        <v>2</v>
      </c>
      <c r="B16" s="37" t="s">
        <v>281</v>
      </c>
      <c r="C16" s="38"/>
      <c r="D16" s="39"/>
    </row>
    <row r="17" spans="1:5" s="45" customFormat="1" ht="33" customHeight="1" x14ac:dyDescent="0.2">
      <c r="A17" s="41">
        <v>2.1</v>
      </c>
      <c r="B17" s="42" t="s">
        <v>282</v>
      </c>
      <c r="C17" s="43">
        <v>0</v>
      </c>
      <c r="D17" s="44"/>
      <c r="E17" s="45" t="s">
        <v>229</v>
      </c>
    </row>
    <row r="18" spans="1:5" s="45" customFormat="1" ht="29.25" customHeight="1" x14ac:dyDescent="0.2">
      <c r="A18" s="46">
        <v>2.2000000000000002</v>
      </c>
      <c r="B18" s="47" t="s">
        <v>283</v>
      </c>
      <c r="C18" s="48">
        <v>5000</v>
      </c>
      <c r="D18" s="49"/>
      <c r="E18" s="45" t="s">
        <v>229</v>
      </c>
    </row>
    <row r="19" spans="1:5" s="45" customFormat="1" ht="25.5" customHeight="1" x14ac:dyDescent="0.2">
      <c r="A19" s="46">
        <v>2.2999999999999998</v>
      </c>
      <c r="B19" s="47" t="s">
        <v>284</v>
      </c>
      <c r="C19" s="61">
        <v>15000</v>
      </c>
      <c r="D19" s="49"/>
      <c r="E19" s="45" t="s">
        <v>229</v>
      </c>
    </row>
    <row r="20" spans="1:5" s="51" customFormat="1" ht="42" customHeight="1" x14ac:dyDescent="0.2">
      <c r="A20" s="62" t="s">
        <v>226</v>
      </c>
      <c r="B20" s="63" t="s">
        <v>285</v>
      </c>
      <c r="C20" s="64">
        <v>60000</v>
      </c>
      <c r="D20" s="65"/>
      <c r="E20" s="45" t="s">
        <v>229</v>
      </c>
    </row>
    <row r="21" spans="1:5" s="45" customFormat="1" ht="15.75" customHeight="1" thickBot="1" x14ac:dyDescent="0.25">
      <c r="A21" s="57">
        <v>2.4</v>
      </c>
      <c r="B21" s="58"/>
      <c r="C21" s="59"/>
      <c r="D21" s="60">
        <f>SUM(C17:C21)</f>
        <v>80000</v>
      </c>
    </row>
    <row r="22" spans="1:5" s="40" customFormat="1" ht="15.75" customHeight="1" x14ac:dyDescent="0.2">
      <c r="A22" s="66">
        <v>3</v>
      </c>
      <c r="B22" s="67" t="s">
        <v>286</v>
      </c>
      <c r="C22" s="68"/>
      <c r="D22" s="69"/>
    </row>
    <row r="23" spans="1:5" s="73" customFormat="1" ht="17.25" customHeight="1" x14ac:dyDescent="0.2">
      <c r="A23" s="70">
        <v>3.1</v>
      </c>
      <c r="B23" s="71" t="s">
        <v>287</v>
      </c>
      <c r="C23" s="43">
        <v>0</v>
      </c>
      <c r="D23" s="72"/>
      <c r="E23" s="73" t="s">
        <v>229</v>
      </c>
    </row>
    <row r="24" spans="1:5" s="40" customFormat="1" ht="17.25" customHeight="1" x14ac:dyDescent="0.2">
      <c r="A24" s="74">
        <v>3.2</v>
      </c>
      <c r="B24" s="75" t="s">
        <v>289</v>
      </c>
      <c r="C24" s="48">
        <v>13500</v>
      </c>
      <c r="D24" s="76"/>
    </row>
    <row r="25" spans="1:5" s="73" customFormat="1" ht="17.25" customHeight="1" x14ac:dyDescent="0.2">
      <c r="A25" s="70">
        <v>3.3</v>
      </c>
      <c r="B25" s="71" t="s">
        <v>290</v>
      </c>
      <c r="C25" s="43">
        <v>0</v>
      </c>
      <c r="D25" s="72"/>
      <c r="E25" s="73" t="s">
        <v>288</v>
      </c>
    </row>
    <row r="26" spans="1:5" s="40" customFormat="1" ht="17.25" customHeight="1" x14ac:dyDescent="0.2">
      <c r="A26" s="74">
        <v>3.4</v>
      </c>
      <c r="B26" s="75" t="s">
        <v>291</v>
      </c>
      <c r="C26" s="48">
        <v>12000</v>
      </c>
      <c r="D26" s="76"/>
    </row>
    <row r="27" spans="1:5" s="40" customFormat="1" ht="17.25" customHeight="1" x14ac:dyDescent="0.2">
      <c r="A27" s="74">
        <v>3.5</v>
      </c>
      <c r="B27" s="75" t="s">
        <v>292</v>
      </c>
      <c r="C27" s="48">
        <v>10000</v>
      </c>
      <c r="D27" s="76"/>
    </row>
    <row r="28" spans="1:5" s="73" customFormat="1" ht="17.25" customHeight="1" x14ac:dyDescent="0.2">
      <c r="A28" s="70">
        <v>3.6</v>
      </c>
      <c r="B28" s="71" t="s">
        <v>293</v>
      </c>
      <c r="C28" s="43">
        <v>1250</v>
      </c>
      <c r="D28" s="72"/>
    </row>
    <row r="29" spans="1:5" s="45" customFormat="1" ht="15.75" customHeight="1" thickBot="1" x14ac:dyDescent="0.25">
      <c r="A29" s="74">
        <v>3.7</v>
      </c>
      <c r="B29" s="58"/>
      <c r="C29" s="59"/>
      <c r="D29" s="60">
        <f>SUM(C23:C29)</f>
        <v>36750</v>
      </c>
    </row>
    <row r="30" spans="1:5" s="40" customFormat="1" ht="15.75" customHeight="1" x14ac:dyDescent="0.2">
      <c r="A30" s="66">
        <v>4</v>
      </c>
      <c r="B30" s="67" t="s">
        <v>294</v>
      </c>
      <c r="C30" s="68"/>
      <c r="D30" s="69"/>
    </row>
    <row r="31" spans="1:5" s="40" customFormat="1" ht="25.5" x14ac:dyDescent="0.2">
      <c r="A31" s="74">
        <v>4.0999999999999996</v>
      </c>
      <c r="B31" s="47" t="s">
        <v>295</v>
      </c>
      <c r="C31" s="48">
        <v>56000</v>
      </c>
      <c r="D31" s="76"/>
    </row>
    <row r="32" spans="1:5" s="45" customFormat="1" ht="15.75" customHeight="1" thickBot="1" x14ac:dyDescent="0.25">
      <c r="A32" s="57">
        <v>4.2</v>
      </c>
      <c r="B32" s="58"/>
      <c r="C32" s="59"/>
      <c r="D32" s="60">
        <f>SUM(C31:C32)</f>
        <v>56000</v>
      </c>
    </row>
    <row r="33" spans="1:5" s="40" customFormat="1" ht="15.75" customHeight="1" x14ac:dyDescent="0.2">
      <c r="A33" s="66">
        <v>5</v>
      </c>
      <c r="B33" s="67" t="s">
        <v>296</v>
      </c>
      <c r="C33" s="68"/>
      <c r="D33" s="69"/>
    </row>
    <row r="34" spans="1:5" s="40" customFormat="1" ht="17.25" customHeight="1" x14ac:dyDescent="0.2">
      <c r="A34" s="74">
        <v>5.0999999999999996</v>
      </c>
      <c r="B34" s="75" t="s">
        <v>297</v>
      </c>
      <c r="C34" s="48">
        <v>156825</v>
      </c>
      <c r="D34" s="76"/>
    </row>
    <row r="35" spans="1:5" s="40" customFormat="1" ht="17.25" customHeight="1" x14ac:dyDescent="0.2">
      <c r="A35" s="74">
        <v>5.2</v>
      </c>
      <c r="B35" s="75" t="s">
        <v>298</v>
      </c>
      <c r="C35" s="48">
        <v>10500</v>
      </c>
      <c r="D35" s="76"/>
    </row>
    <row r="36" spans="1:5" s="40" customFormat="1" ht="17.25" customHeight="1" x14ac:dyDescent="0.2">
      <c r="A36" s="74">
        <v>5.3</v>
      </c>
      <c r="B36" s="71" t="s">
        <v>299</v>
      </c>
      <c r="C36" s="43">
        <v>8250</v>
      </c>
      <c r="D36" s="76"/>
    </row>
    <row r="37" spans="1:5" s="40" customFormat="1" ht="27" customHeight="1" x14ac:dyDescent="0.2">
      <c r="A37" s="74">
        <v>5.4</v>
      </c>
      <c r="B37" s="47" t="s">
        <v>300</v>
      </c>
      <c r="C37" s="50">
        <v>6000</v>
      </c>
      <c r="D37" s="76"/>
      <c r="E37" s="40" t="s">
        <v>301</v>
      </c>
    </row>
    <row r="38" spans="1:5" s="73" customFormat="1" ht="18.75" customHeight="1" x14ac:dyDescent="0.2">
      <c r="A38" s="70">
        <v>5.5</v>
      </c>
      <c r="B38" s="42" t="s">
        <v>302</v>
      </c>
      <c r="C38" s="43">
        <v>0</v>
      </c>
      <c r="D38" s="72"/>
    </row>
    <row r="39" spans="1:5" s="73" customFormat="1" ht="25.5" x14ac:dyDescent="0.2">
      <c r="A39" s="70">
        <v>5.5</v>
      </c>
      <c r="B39" s="42" t="s">
        <v>303</v>
      </c>
      <c r="C39" s="43">
        <v>0</v>
      </c>
      <c r="D39" s="72"/>
    </row>
    <row r="40" spans="1:5" s="73" customFormat="1" ht="18.75" customHeight="1" x14ac:dyDescent="0.2">
      <c r="A40" s="70">
        <v>5.6</v>
      </c>
      <c r="B40" s="77" t="s">
        <v>304</v>
      </c>
      <c r="C40" s="78">
        <v>5950</v>
      </c>
      <c r="D40" s="79"/>
    </row>
    <row r="41" spans="1:5" s="73" customFormat="1" ht="34.5" customHeight="1" x14ac:dyDescent="0.2">
      <c r="A41" s="70">
        <v>5.7</v>
      </c>
      <c r="B41" s="77" t="s">
        <v>305</v>
      </c>
      <c r="C41" s="80">
        <v>13500</v>
      </c>
      <c r="D41" s="79"/>
      <c r="E41" s="73" t="s">
        <v>229</v>
      </c>
    </row>
    <row r="42" spans="1:5" s="45" customFormat="1" ht="15.75" customHeight="1" thickBot="1" x14ac:dyDescent="0.25">
      <c r="A42" s="74">
        <v>5.8</v>
      </c>
      <c r="B42" s="58"/>
      <c r="C42" s="59"/>
      <c r="D42" s="60">
        <f>SUM(C34:C42)</f>
        <v>201025</v>
      </c>
    </row>
    <row r="43" spans="1:5" s="40" customFormat="1" ht="15.75" customHeight="1" x14ac:dyDescent="0.2">
      <c r="A43" s="66">
        <v>6</v>
      </c>
      <c r="B43" s="67" t="s">
        <v>306</v>
      </c>
      <c r="C43" s="68"/>
      <c r="D43" s="69"/>
    </row>
    <row r="44" spans="1:5" s="40" customFormat="1" ht="25.5" x14ac:dyDescent="0.2">
      <c r="A44" s="74">
        <v>6.1</v>
      </c>
      <c r="B44" s="47" t="s">
        <v>307</v>
      </c>
      <c r="C44" s="48">
        <v>10000</v>
      </c>
      <c r="D44" s="76"/>
    </row>
    <row r="45" spans="1:5" s="45" customFormat="1" ht="15.75" customHeight="1" thickBot="1" x14ac:dyDescent="0.25">
      <c r="A45" s="57">
        <v>6.2</v>
      </c>
      <c r="B45" s="58"/>
      <c r="C45" s="59"/>
      <c r="D45" s="60">
        <f>SUM(C44:C45)</f>
        <v>10000</v>
      </c>
    </row>
    <row r="46" spans="1:5" s="40" customFormat="1" ht="15.75" customHeight="1" x14ac:dyDescent="0.2">
      <c r="A46" s="66">
        <v>7</v>
      </c>
      <c r="B46" s="67" t="s">
        <v>308</v>
      </c>
      <c r="C46" s="68"/>
      <c r="D46" s="69"/>
    </row>
    <row r="47" spans="1:5" s="40" customFormat="1" ht="25.5" x14ac:dyDescent="0.2">
      <c r="A47" s="74">
        <v>7.1</v>
      </c>
      <c r="B47" s="47" t="s">
        <v>309</v>
      </c>
      <c r="C47" s="81">
        <v>103250</v>
      </c>
      <c r="D47" s="76"/>
    </row>
    <row r="48" spans="1:5" s="40" customFormat="1" ht="18.75" customHeight="1" x14ac:dyDescent="0.2">
      <c r="A48" s="74">
        <v>7.2</v>
      </c>
      <c r="B48" s="75" t="s">
        <v>310</v>
      </c>
      <c r="C48" s="48">
        <v>7000</v>
      </c>
      <c r="D48" s="76"/>
    </row>
    <row r="49" spans="1:5" s="40" customFormat="1" ht="27.75" customHeight="1" x14ac:dyDescent="0.2">
      <c r="A49" s="74">
        <v>7.3</v>
      </c>
      <c r="B49" s="47" t="s">
        <v>311</v>
      </c>
      <c r="C49" s="81">
        <v>48000</v>
      </c>
      <c r="D49" s="76"/>
    </row>
    <row r="50" spans="1:5" s="40" customFormat="1" ht="18.75" customHeight="1" x14ac:dyDescent="0.2">
      <c r="A50" s="74">
        <v>7.5</v>
      </c>
      <c r="B50" s="75" t="s">
        <v>312</v>
      </c>
      <c r="C50" s="48">
        <v>6975</v>
      </c>
      <c r="D50" s="76"/>
    </row>
    <row r="51" spans="1:5" s="73" customFormat="1" ht="18.75" customHeight="1" x14ac:dyDescent="0.2">
      <c r="A51" s="70">
        <v>7.6</v>
      </c>
      <c r="B51" s="71" t="s">
        <v>299</v>
      </c>
      <c r="C51" s="43">
        <v>8250</v>
      </c>
      <c r="D51" s="72"/>
    </row>
    <row r="52" spans="1:5" s="73" customFormat="1" ht="18" customHeight="1" x14ac:dyDescent="0.2">
      <c r="A52" s="70" t="s">
        <v>313</v>
      </c>
      <c r="B52" s="42" t="s">
        <v>314</v>
      </c>
      <c r="C52" s="43">
        <v>7500</v>
      </c>
      <c r="D52" s="79"/>
    </row>
    <row r="53" spans="1:5" s="40" customFormat="1" ht="42" customHeight="1" x14ac:dyDescent="0.2">
      <c r="A53" s="74">
        <v>7.7</v>
      </c>
      <c r="B53" s="54" t="s">
        <v>315</v>
      </c>
      <c r="C53" s="78">
        <v>22500</v>
      </c>
      <c r="D53" s="82"/>
    </row>
    <row r="54" spans="1:5" s="45" customFormat="1" ht="18.75" customHeight="1" thickBot="1" x14ac:dyDescent="0.25">
      <c r="A54" s="74">
        <v>7.8</v>
      </c>
      <c r="B54" s="58"/>
      <c r="C54" s="59"/>
      <c r="D54" s="60">
        <f>SUM(C47:C54)</f>
        <v>203475</v>
      </c>
    </row>
    <row r="55" spans="1:5" s="40" customFormat="1" ht="15.75" customHeight="1" x14ac:dyDescent="0.2">
      <c r="A55" s="66">
        <v>8</v>
      </c>
      <c r="B55" s="67" t="s">
        <v>316</v>
      </c>
      <c r="C55" s="68"/>
      <c r="D55" s="69"/>
    </row>
    <row r="56" spans="1:5" s="40" customFormat="1" ht="27" customHeight="1" x14ac:dyDescent="0.2">
      <c r="A56" s="74">
        <v>8.1</v>
      </c>
      <c r="B56" s="47" t="s">
        <v>317</v>
      </c>
      <c r="C56" s="81">
        <v>103250</v>
      </c>
      <c r="D56" s="76"/>
    </row>
    <row r="57" spans="1:5" s="40" customFormat="1" ht="18.75" customHeight="1" x14ac:dyDescent="0.2">
      <c r="A57" s="74">
        <v>8.1999999999999993</v>
      </c>
      <c r="B57" s="75" t="s">
        <v>318</v>
      </c>
      <c r="C57" s="48">
        <v>7000</v>
      </c>
      <c r="D57" s="76"/>
    </row>
    <row r="58" spans="1:5" s="73" customFormat="1" ht="41.25" customHeight="1" x14ac:dyDescent="0.2">
      <c r="A58" s="70">
        <v>8.5</v>
      </c>
      <c r="B58" s="42" t="s">
        <v>319</v>
      </c>
      <c r="C58" s="43">
        <v>11000</v>
      </c>
      <c r="D58" s="72"/>
      <c r="E58" s="73" t="s">
        <v>229</v>
      </c>
    </row>
    <row r="59" spans="1:5" s="40" customFormat="1" ht="21.75" customHeight="1" x14ac:dyDescent="0.2">
      <c r="A59" s="74">
        <v>8.6</v>
      </c>
      <c r="B59" s="47" t="s">
        <v>320</v>
      </c>
      <c r="C59" s="48">
        <v>6975</v>
      </c>
      <c r="D59" s="76"/>
    </row>
    <row r="60" spans="1:5" s="40" customFormat="1" ht="21.75" customHeight="1" x14ac:dyDescent="0.2">
      <c r="A60" s="74">
        <v>8.7000000000000099</v>
      </c>
      <c r="B60" s="71" t="s">
        <v>299</v>
      </c>
      <c r="C60" s="43">
        <v>8250</v>
      </c>
      <c r="D60" s="76"/>
    </row>
    <row r="61" spans="1:5" s="45" customFormat="1" ht="18.75" customHeight="1" thickBot="1" x14ac:dyDescent="0.25">
      <c r="A61" s="74">
        <v>8.8000000000000096</v>
      </c>
      <c r="B61" s="58"/>
      <c r="C61" s="59"/>
      <c r="D61" s="60">
        <f>SUM(C56:C61)</f>
        <v>136475</v>
      </c>
    </row>
    <row r="62" spans="1:5" s="40" customFormat="1" ht="15.75" customHeight="1" x14ac:dyDescent="0.2">
      <c r="A62" s="66">
        <v>9</v>
      </c>
      <c r="B62" s="67" t="s">
        <v>321</v>
      </c>
      <c r="C62" s="68"/>
      <c r="D62" s="69"/>
    </row>
    <row r="63" spans="1:5" s="40" customFormat="1" ht="30" customHeight="1" x14ac:dyDescent="0.2">
      <c r="A63" s="74">
        <v>9.1</v>
      </c>
      <c r="B63" s="47" t="s">
        <v>322</v>
      </c>
      <c r="C63" s="48">
        <v>280500</v>
      </c>
      <c r="D63" s="76"/>
      <c r="E63" s="40" t="s">
        <v>323</v>
      </c>
    </row>
    <row r="64" spans="1:5" s="40" customFormat="1" ht="18" customHeight="1" x14ac:dyDescent="0.2">
      <c r="A64" s="74">
        <v>9.1999999999999993</v>
      </c>
      <c r="B64" s="75" t="s">
        <v>324</v>
      </c>
      <c r="C64" s="48">
        <v>14000</v>
      </c>
      <c r="D64" s="76"/>
    </row>
    <row r="65" spans="1:5" s="40" customFormat="1" ht="19.5" customHeight="1" x14ac:dyDescent="0.2">
      <c r="A65" s="74">
        <v>9.3000000000000007</v>
      </c>
      <c r="B65" s="47" t="s">
        <v>325</v>
      </c>
      <c r="C65" s="43">
        <v>29000</v>
      </c>
      <c r="D65" s="76"/>
    </row>
    <row r="66" spans="1:5" s="40" customFormat="1" ht="40.5" customHeight="1" x14ac:dyDescent="0.2">
      <c r="A66" s="74">
        <v>9.5</v>
      </c>
      <c r="B66" s="47" t="s">
        <v>326</v>
      </c>
      <c r="C66" s="43">
        <v>19500</v>
      </c>
      <c r="D66" s="76"/>
    </row>
    <row r="67" spans="1:5" s="40" customFormat="1" ht="18.75" customHeight="1" x14ac:dyDescent="0.2">
      <c r="A67" s="74">
        <v>9.6</v>
      </c>
      <c r="B67" s="75" t="s">
        <v>327</v>
      </c>
      <c r="C67" s="48">
        <v>8100</v>
      </c>
      <c r="D67" s="76"/>
      <c r="E67" s="40" t="s">
        <v>328</v>
      </c>
    </row>
    <row r="68" spans="1:5" s="40" customFormat="1" ht="18.75" customHeight="1" x14ac:dyDescent="0.2">
      <c r="A68" s="74">
        <v>9.8000000000000096</v>
      </c>
      <c r="B68" s="75" t="s">
        <v>329</v>
      </c>
      <c r="C68" s="48">
        <v>18000</v>
      </c>
      <c r="D68" s="76"/>
    </row>
    <row r="69" spans="1:5" s="40" customFormat="1" ht="25.5" customHeight="1" x14ac:dyDescent="0.2">
      <c r="A69" s="74">
        <v>9.9000000000000092</v>
      </c>
      <c r="B69" s="47" t="s">
        <v>330</v>
      </c>
      <c r="C69" s="43">
        <v>21000</v>
      </c>
      <c r="D69" s="82"/>
    </row>
    <row r="70" spans="1:5" s="45" customFormat="1" ht="18.75" customHeight="1" thickBot="1" x14ac:dyDescent="0.25">
      <c r="A70" s="83">
        <v>9.1</v>
      </c>
      <c r="B70" s="84"/>
      <c r="C70" s="85"/>
      <c r="D70" s="56">
        <f>SUM(C63:C70)</f>
        <v>390100</v>
      </c>
    </row>
    <row r="71" spans="1:5" s="45" customFormat="1" ht="15.75" customHeight="1" x14ac:dyDescent="0.2">
      <c r="A71" s="86">
        <v>10</v>
      </c>
      <c r="B71" s="87" t="s">
        <v>331</v>
      </c>
      <c r="C71" s="88"/>
      <c r="D71" s="89"/>
    </row>
    <row r="72" spans="1:5" s="45" customFormat="1" ht="59.25" customHeight="1" x14ac:dyDescent="0.2">
      <c r="A72" s="90">
        <v>10.1</v>
      </c>
      <c r="B72" s="91" t="s">
        <v>332</v>
      </c>
      <c r="C72" s="166">
        <v>442800</v>
      </c>
      <c r="D72" s="92"/>
      <c r="E72" s="93" t="s">
        <v>333</v>
      </c>
    </row>
    <row r="73" spans="1:5" s="45" customFormat="1" ht="21" customHeight="1" x14ac:dyDescent="0.2">
      <c r="A73" s="90">
        <v>10.199999999999999</v>
      </c>
      <c r="B73" s="91" t="s">
        <v>334</v>
      </c>
      <c r="C73" s="167">
        <v>25312</v>
      </c>
      <c r="D73" s="92"/>
      <c r="E73" s="93"/>
    </row>
    <row r="74" spans="1:5" s="45" customFormat="1" ht="22.5" customHeight="1" x14ac:dyDescent="0.2">
      <c r="A74" s="90">
        <v>10.3</v>
      </c>
      <c r="B74" s="91" t="s">
        <v>335</v>
      </c>
      <c r="C74" s="168">
        <v>43400</v>
      </c>
      <c r="D74" s="92"/>
      <c r="E74" s="93" t="s">
        <v>336</v>
      </c>
    </row>
    <row r="75" spans="1:5" s="45" customFormat="1" ht="22.5" customHeight="1" x14ac:dyDescent="0.2">
      <c r="A75" s="90">
        <v>10.4</v>
      </c>
      <c r="B75" s="75" t="s">
        <v>337</v>
      </c>
      <c r="C75" s="81">
        <v>14000</v>
      </c>
      <c r="D75" s="92"/>
      <c r="E75" s="93"/>
    </row>
    <row r="76" spans="1:5" s="45" customFormat="1" ht="22.5" customHeight="1" x14ac:dyDescent="0.2">
      <c r="A76" s="90">
        <v>10.5</v>
      </c>
      <c r="B76" s="75" t="s">
        <v>338</v>
      </c>
      <c r="C76" s="55">
        <v>7500</v>
      </c>
      <c r="D76" s="92"/>
      <c r="E76" s="93"/>
    </row>
    <row r="77" spans="1:5" s="45" customFormat="1" ht="17.25" customHeight="1" x14ac:dyDescent="0.2">
      <c r="A77" s="90">
        <v>10.6</v>
      </c>
      <c r="B77" s="91" t="s">
        <v>339</v>
      </c>
      <c r="C77" s="169">
        <v>15000</v>
      </c>
      <c r="D77" s="92"/>
    </row>
    <row r="78" spans="1:5" s="45" customFormat="1" ht="17.25" customHeight="1" x14ac:dyDescent="0.2">
      <c r="A78" s="90">
        <v>10.7</v>
      </c>
      <c r="B78" s="95" t="s">
        <v>340</v>
      </c>
      <c r="C78" s="169">
        <v>6000</v>
      </c>
      <c r="D78" s="92"/>
    </row>
    <row r="79" spans="1:5" s="51" customFormat="1" ht="17.25" customHeight="1" x14ac:dyDescent="0.2">
      <c r="A79" s="96" t="s">
        <v>228</v>
      </c>
      <c r="B79" s="97" t="s">
        <v>341</v>
      </c>
      <c r="C79" s="170">
        <v>10000</v>
      </c>
      <c r="D79" s="98"/>
      <c r="E79" s="51" t="s">
        <v>227</v>
      </c>
    </row>
    <row r="80" spans="1:5" s="45" customFormat="1" ht="19.5" customHeight="1" x14ac:dyDescent="0.2">
      <c r="A80" s="90">
        <v>10.8</v>
      </c>
      <c r="B80" s="95" t="s">
        <v>342</v>
      </c>
      <c r="C80" s="169">
        <v>10000</v>
      </c>
      <c r="D80" s="92"/>
    </row>
    <row r="81" spans="1:5" s="45" customFormat="1" ht="38.25" x14ac:dyDescent="0.2">
      <c r="A81" s="90">
        <v>10.9</v>
      </c>
      <c r="B81" s="99" t="s">
        <v>343</v>
      </c>
      <c r="C81" s="171">
        <v>37500</v>
      </c>
      <c r="D81" s="92"/>
    </row>
    <row r="82" spans="1:5" s="45" customFormat="1" ht="21" customHeight="1" x14ac:dyDescent="0.2">
      <c r="A82" s="101">
        <v>10.1</v>
      </c>
      <c r="B82" s="102" t="s">
        <v>344</v>
      </c>
      <c r="C82" s="103">
        <v>10000</v>
      </c>
      <c r="D82" s="92"/>
    </row>
    <row r="83" spans="1:5" s="51" customFormat="1" ht="21" customHeight="1" x14ac:dyDescent="0.2">
      <c r="A83" s="104" t="s">
        <v>345</v>
      </c>
      <c r="B83" s="63" t="s">
        <v>346</v>
      </c>
      <c r="C83" s="105">
        <v>3500</v>
      </c>
      <c r="D83" s="98"/>
    </row>
    <row r="84" spans="1:5" s="45" customFormat="1" ht="146.25" customHeight="1" x14ac:dyDescent="0.2">
      <c r="A84" s="101">
        <v>10.11</v>
      </c>
      <c r="B84" s="99" t="s">
        <v>347</v>
      </c>
      <c r="C84" s="100">
        <f>38000</f>
        <v>38000</v>
      </c>
      <c r="D84" s="92"/>
    </row>
    <row r="85" spans="1:5" s="45" customFormat="1" ht="78" customHeight="1" x14ac:dyDescent="0.2">
      <c r="A85" s="101">
        <v>10.119999999999999</v>
      </c>
      <c r="B85" s="91" t="s">
        <v>348</v>
      </c>
      <c r="C85" s="94">
        <v>60000</v>
      </c>
      <c r="D85" s="92"/>
      <c r="E85" s="45" t="s">
        <v>349</v>
      </c>
    </row>
    <row r="86" spans="1:5" s="45" customFormat="1" ht="17.25" customHeight="1" x14ac:dyDescent="0.2">
      <c r="A86" s="101">
        <v>10.130000000000001</v>
      </c>
      <c r="B86" s="95" t="s">
        <v>350</v>
      </c>
      <c r="C86" s="94">
        <v>3000</v>
      </c>
      <c r="D86" s="106"/>
    </row>
    <row r="87" spans="1:5" s="45" customFormat="1" ht="17.25" customHeight="1" x14ac:dyDescent="0.2">
      <c r="A87" s="101">
        <v>10.14</v>
      </c>
      <c r="B87" s="95" t="s">
        <v>351</v>
      </c>
      <c r="C87" s="94">
        <v>1</v>
      </c>
      <c r="D87" s="106"/>
    </row>
    <row r="88" spans="1:5" s="45" customFormat="1" ht="25.5" customHeight="1" x14ac:dyDescent="0.2">
      <c r="A88" s="101">
        <v>10.15</v>
      </c>
      <c r="B88" s="95" t="s">
        <v>352</v>
      </c>
      <c r="C88" s="107">
        <f>C72*10/100*-1</f>
        <v>-44280</v>
      </c>
      <c r="D88" s="106"/>
    </row>
    <row r="89" spans="1:5" s="45" customFormat="1" ht="15" customHeight="1" thickBot="1" x14ac:dyDescent="0.25">
      <c r="A89" s="101">
        <v>10.16</v>
      </c>
      <c r="B89" s="108"/>
      <c r="C89" s="109"/>
      <c r="D89" s="110">
        <f>SUM(C72:C89)</f>
        <v>681733</v>
      </c>
    </row>
    <row r="90" spans="1:5" s="40" customFormat="1" ht="15.75" customHeight="1" x14ac:dyDescent="0.2">
      <c r="A90" s="66">
        <v>11</v>
      </c>
      <c r="B90" s="67" t="s">
        <v>353</v>
      </c>
      <c r="C90" s="68"/>
      <c r="D90" s="69"/>
    </row>
    <row r="91" spans="1:5" s="40" customFormat="1" ht="18.75" customHeight="1" x14ac:dyDescent="0.2">
      <c r="A91" s="74">
        <v>11.1</v>
      </c>
      <c r="B91" s="75" t="s">
        <v>354</v>
      </c>
      <c r="C91" s="61">
        <v>24375</v>
      </c>
      <c r="D91" s="76"/>
    </row>
    <row r="92" spans="1:5" s="73" customFormat="1" ht="18.75" customHeight="1" x14ac:dyDescent="0.2">
      <c r="A92" s="70">
        <v>11.3</v>
      </c>
      <c r="B92" s="71" t="s">
        <v>355</v>
      </c>
      <c r="C92" s="81">
        <v>26250</v>
      </c>
      <c r="D92" s="72"/>
      <c r="E92" s="40"/>
    </row>
    <row r="93" spans="1:5" s="73" customFormat="1" ht="18.75" customHeight="1" x14ac:dyDescent="0.2">
      <c r="A93" s="70" t="s">
        <v>356</v>
      </c>
      <c r="B93" s="111" t="s">
        <v>357</v>
      </c>
      <c r="C93" s="80">
        <v>5000</v>
      </c>
      <c r="D93" s="79"/>
    </row>
    <row r="94" spans="1:5" s="73" customFormat="1" ht="18.75" customHeight="1" x14ac:dyDescent="0.2">
      <c r="A94" s="70" t="s">
        <v>358</v>
      </c>
      <c r="B94" s="111" t="s">
        <v>359</v>
      </c>
      <c r="C94" s="78">
        <v>5000</v>
      </c>
      <c r="D94" s="79"/>
    </row>
    <row r="95" spans="1:5" s="73" customFormat="1" ht="18.75" customHeight="1" x14ac:dyDescent="0.2">
      <c r="A95" s="70" t="s">
        <v>360</v>
      </c>
      <c r="B95" s="111" t="s">
        <v>361</v>
      </c>
      <c r="C95" s="78">
        <v>12500</v>
      </c>
      <c r="D95" s="79"/>
    </row>
    <row r="96" spans="1:5" s="73" customFormat="1" ht="18.75" customHeight="1" x14ac:dyDescent="0.2">
      <c r="A96" s="70" t="s">
        <v>362</v>
      </c>
      <c r="B96" s="111" t="s">
        <v>363</v>
      </c>
      <c r="C96" s="78">
        <v>6000</v>
      </c>
      <c r="D96" s="79"/>
    </row>
    <row r="97" spans="1:12" s="73" customFormat="1" ht="18.75" customHeight="1" x14ac:dyDescent="0.2">
      <c r="A97" s="70" t="s">
        <v>364</v>
      </c>
      <c r="B97" s="111" t="s">
        <v>365</v>
      </c>
      <c r="C97" s="78">
        <v>22500</v>
      </c>
      <c r="D97" s="79"/>
    </row>
    <row r="98" spans="1:12" s="45" customFormat="1" ht="18.75" customHeight="1" thickBot="1" x14ac:dyDescent="0.25">
      <c r="A98" s="74">
        <v>11.4</v>
      </c>
      <c r="B98" s="58"/>
      <c r="C98" s="59"/>
      <c r="D98" s="60">
        <f>SUM(C91:C98)</f>
        <v>101625</v>
      </c>
    </row>
    <row r="99" spans="1:12" s="40" customFormat="1" ht="15.75" customHeight="1" x14ac:dyDescent="0.2">
      <c r="A99" s="66">
        <v>12</v>
      </c>
      <c r="B99" s="67" t="s">
        <v>366</v>
      </c>
      <c r="C99" s="68"/>
      <c r="D99" s="69"/>
    </row>
    <row r="100" spans="1:12" s="40" customFormat="1" ht="18.75" customHeight="1" x14ac:dyDescent="0.2">
      <c r="A100" s="74">
        <v>12.3</v>
      </c>
      <c r="B100" s="75" t="s">
        <v>367</v>
      </c>
      <c r="C100" s="50">
        <v>10000</v>
      </c>
      <c r="D100" s="76"/>
      <c r="E100" s="40" t="s">
        <v>229</v>
      </c>
    </row>
    <row r="101" spans="1:12" s="40" customFormat="1" ht="18" customHeight="1" x14ac:dyDescent="0.2">
      <c r="A101" s="74">
        <v>12.4</v>
      </c>
      <c r="B101" s="47" t="s">
        <v>368</v>
      </c>
      <c r="C101" s="50">
        <v>10000</v>
      </c>
      <c r="D101" s="76"/>
      <c r="E101" s="40" t="s">
        <v>229</v>
      </c>
    </row>
    <row r="102" spans="1:12" s="45" customFormat="1" ht="18.75" customHeight="1" thickBot="1" x14ac:dyDescent="0.25">
      <c r="A102" s="74">
        <v>12.5</v>
      </c>
      <c r="B102" s="58"/>
      <c r="C102" s="59"/>
      <c r="D102" s="60">
        <f>SUM(C100:C102)</f>
        <v>20000</v>
      </c>
    </row>
    <row r="103" spans="1:12" s="45" customFormat="1" ht="15" customHeight="1" x14ac:dyDescent="0.2">
      <c r="A103" s="112">
        <v>13</v>
      </c>
      <c r="B103" s="113" t="s">
        <v>369</v>
      </c>
      <c r="C103" s="114"/>
      <c r="D103" s="115"/>
    </row>
    <row r="104" spans="1:12" s="45" customFormat="1" ht="15" customHeight="1" thickBot="1" x14ac:dyDescent="0.25">
      <c r="A104" s="116">
        <v>13.1</v>
      </c>
      <c r="B104" s="95" t="s">
        <v>370</v>
      </c>
      <c r="C104" s="107">
        <v>50000</v>
      </c>
      <c r="D104" s="106">
        <f>SUM(C104)</f>
        <v>50000</v>
      </c>
    </row>
    <row r="105" spans="1:12" s="45" customFormat="1" ht="17.25" customHeight="1" thickBot="1" x14ac:dyDescent="0.25">
      <c r="A105" s="117">
        <v>14</v>
      </c>
      <c r="B105" s="118" t="s">
        <v>371</v>
      </c>
      <c r="C105" s="119">
        <f>SUM(C7:C104)</f>
        <v>1995808</v>
      </c>
      <c r="D105" s="120">
        <f>SUM(D7:D104)</f>
        <v>1995808</v>
      </c>
      <c r="E105" s="40"/>
      <c r="F105" s="40"/>
      <c r="G105" s="40"/>
      <c r="H105" s="40"/>
      <c r="I105" s="40"/>
    </row>
    <row r="106" spans="1:12" s="45" customFormat="1" ht="25.5" x14ac:dyDescent="0.2">
      <c r="A106" s="112">
        <v>15</v>
      </c>
      <c r="B106" s="121" t="s">
        <v>372</v>
      </c>
      <c r="C106" s="122">
        <f>C105*-2.5/100</f>
        <v>-49895.199999999997</v>
      </c>
      <c r="D106" s="123"/>
      <c r="E106" s="40"/>
      <c r="F106" s="40"/>
      <c r="G106" s="40"/>
      <c r="H106" s="40"/>
      <c r="I106" s="40"/>
    </row>
    <row r="107" spans="1:12" s="45" customFormat="1" ht="17.25" customHeight="1" x14ac:dyDescent="0.2">
      <c r="A107" s="124">
        <v>16</v>
      </c>
      <c r="B107" s="125" t="s">
        <v>373</v>
      </c>
      <c r="C107" s="126">
        <f>SUM(C105:C106)</f>
        <v>1945912.8</v>
      </c>
      <c r="D107" s="127"/>
      <c r="E107" s="40"/>
      <c r="F107" s="40"/>
      <c r="G107" s="40"/>
      <c r="H107" s="40"/>
      <c r="I107" s="40"/>
    </row>
    <row r="108" spans="1:12" s="45" customFormat="1" ht="17.25" customHeight="1" x14ac:dyDescent="0.2">
      <c r="A108" s="124">
        <v>17</v>
      </c>
      <c r="B108" s="125" t="s">
        <v>374</v>
      </c>
      <c r="C108" s="126">
        <f>C107*9/100</f>
        <v>175132.152</v>
      </c>
      <c r="D108" s="127"/>
      <c r="E108" s="40"/>
      <c r="F108" s="40"/>
      <c r="G108" s="40"/>
      <c r="H108" s="40"/>
      <c r="I108" s="40"/>
    </row>
    <row r="109" spans="1:12" s="45" customFormat="1" ht="17.25" customHeight="1" x14ac:dyDescent="0.2">
      <c r="A109" s="124">
        <v>18</v>
      </c>
      <c r="B109" s="125" t="s">
        <v>375</v>
      </c>
      <c r="C109" s="126">
        <f>C108</f>
        <v>175132.152</v>
      </c>
      <c r="D109" s="127"/>
      <c r="E109" s="40"/>
      <c r="F109" s="40"/>
      <c r="G109" s="40"/>
      <c r="H109" s="40"/>
      <c r="I109" s="40"/>
    </row>
    <row r="110" spans="1:12" s="45" customFormat="1" ht="17.25" customHeight="1" x14ac:dyDescent="0.2">
      <c r="A110" s="124">
        <v>19</v>
      </c>
      <c r="B110" s="125" t="s">
        <v>376</v>
      </c>
      <c r="C110" s="126">
        <f>0-C109</f>
        <v>-175132.152</v>
      </c>
      <c r="D110" s="127"/>
      <c r="E110" s="40"/>
      <c r="F110" s="40"/>
      <c r="G110" s="40"/>
      <c r="H110" s="40"/>
      <c r="I110" s="40"/>
    </row>
    <row r="111" spans="1:12" s="45" customFormat="1" ht="17.25" customHeight="1" thickBot="1" x14ac:dyDescent="0.25">
      <c r="A111" s="128">
        <v>20</v>
      </c>
      <c r="B111" s="129" t="s">
        <v>377</v>
      </c>
      <c r="C111" s="130">
        <f>SUM(C107:C110)</f>
        <v>2121044.9520000005</v>
      </c>
      <c r="D111" s="131"/>
      <c r="E111" s="40"/>
      <c r="F111" s="40"/>
      <c r="G111" s="40"/>
      <c r="H111" s="40"/>
      <c r="I111" s="40"/>
      <c r="J111" s="40"/>
      <c r="K111" s="40"/>
      <c r="L111" s="40"/>
    </row>
    <row r="112" spans="1:12" s="137" customFormat="1" ht="15.75" customHeight="1" x14ac:dyDescent="0.2">
      <c r="A112" s="132" t="s">
        <v>378</v>
      </c>
      <c r="B112" s="133"/>
      <c r="C112" s="134"/>
      <c r="D112" s="135"/>
      <c r="E112" s="136"/>
      <c r="F112" s="136"/>
      <c r="G112" s="136"/>
      <c r="H112" s="136"/>
      <c r="I112" s="136"/>
      <c r="J112" s="136"/>
      <c r="K112" s="136"/>
      <c r="L112" s="136"/>
    </row>
    <row r="113" spans="1:12" ht="15.75" customHeight="1" x14ac:dyDescent="0.2">
      <c r="A113" s="138"/>
      <c r="C113" s="139"/>
      <c r="D113" s="135"/>
      <c r="E113" s="40"/>
      <c r="F113" s="40"/>
      <c r="G113" s="40"/>
      <c r="H113" s="40"/>
      <c r="I113" s="40"/>
      <c r="J113" s="40"/>
      <c r="K113" s="40"/>
      <c r="L113" s="40"/>
    </row>
    <row r="114" spans="1:12" s="40" customFormat="1" ht="15.75" customHeight="1" thickBot="1" x14ac:dyDescent="0.25">
      <c r="A114" s="219" t="s">
        <v>379</v>
      </c>
      <c r="B114" s="220"/>
      <c r="C114" s="220"/>
      <c r="D114" s="221"/>
    </row>
    <row r="115" spans="1:12" s="141" customFormat="1" ht="13.5" thickBot="1" x14ac:dyDescent="0.25">
      <c r="A115" s="222" t="s">
        <v>380</v>
      </c>
      <c r="B115" s="223"/>
      <c r="C115" s="223"/>
      <c r="D115" s="223"/>
      <c r="E115" s="140"/>
    </row>
    <row r="116" spans="1:12" s="141" customFormat="1" x14ac:dyDescent="0.2">
      <c r="A116" s="142">
        <v>1</v>
      </c>
      <c r="B116" s="208" t="s">
        <v>381</v>
      </c>
      <c r="C116" s="209"/>
      <c r="D116" s="210"/>
      <c r="E116" s="143"/>
    </row>
    <row r="117" spans="1:12" s="141" customFormat="1" ht="25.5" customHeight="1" x14ac:dyDescent="0.2">
      <c r="A117" s="144">
        <v>2</v>
      </c>
      <c r="B117" s="198" t="s">
        <v>382</v>
      </c>
      <c r="C117" s="199"/>
      <c r="D117" s="200"/>
      <c r="E117" s="143"/>
    </row>
    <row r="118" spans="1:12" s="141" customFormat="1" x14ac:dyDescent="0.2">
      <c r="A118" s="144">
        <v>3</v>
      </c>
      <c r="B118" s="201" t="s">
        <v>383</v>
      </c>
      <c r="C118" s="202"/>
      <c r="D118" s="203"/>
      <c r="E118" s="143"/>
    </row>
    <row r="119" spans="1:12" s="141" customFormat="1" x14ac:dyDescent="0.2">
      <c r="A119" s="145">
        <v>4</v>
      </c>
      <c r="B119" s="204" t="s">
        <v>384</v>
      </c>
      <c r="C119" s="188"/>
      <c r="D119" s="189"/>
      <c r="E119" s="143"/>
    </row>
    <row r="120" spans="1:12" s="141" customFormat="1" ht="12" customHeight="1" x14ac:dyDescent="0.2">
      <c r="A120" s="145">
        <v>5</v>
      </c>
      <c r="B120" s="204" t="s">
        <v>385</v>
      </c>
      <c r="C120" s="188"/>
      <c r="D120" s="189"/>
      <c r="E120" s="143"/>
    </row>
    <row r="121" spans="1:12" s="141" customFormat="1" x14ac:dyDescent="0.2">
      <c r="A121" s="145">
        <v>6</v>
      </c>
      <c r="B121" s="204" t="s">
        <v>386</v>
      </c>
      <c r="C121" s="188"/>
      <c r="D121" s="189"/>
      <c r="E121" s="143"/>
    </row>
    <row r="122" spans="1:12" s="141" customFormat="1" x14ac:dyDescent="0.2">
      <c r="A122" s="145">
        <v>7</v>
      </c>
      <c r="B122" s="204" t="s">
        <v>387</v>
      </c>
      <c r="C122" s="188"/>
      <c r="D122" s="189"/>
      <c r="E122" s="143"/>
    </row>
    <row r="123" spans="1:12" s="141" customFormat="1" x14ac:dyDescent="0.2">
      <c r="A123" s="145">
        <v>8</v>
      </c>
      <c r="B123" s="204" t="s">
        <v>388</v>
      </c>
      <c r="C123" s="188"/>
      <c r="D123" s="189"/>
      <c r="E123" s="143"/>
    </row>
    <row r="124" spans="1:12" s="141" customFormat="1" x14ac:dyDescent="0.2">
      <c r="A124" s="145">
        <v>9</v>
      </c>
      <c r="B124" s="204" t="s">
        <v>389</v>
      </c>
      <c r="C124" s="188"/>
      <c r="D124" s="189"/>
      <c r="E124" s="143"/>
    </row>
    <row r="125" spans="1:12" s="141" customFormat="1" ht="13.5" thickBot="1" x14ac:dyDescent="0.25">
      <c r="A125" s="146">
        <v>10</v>
      </c>
      <c r="B125" s="205" t="s">
        <v>390</v>
      </c>
      <c r="C125" s="206"/>
      <c r="D125" s="207"/>
      <c r="E125" s="143"/>
    </row>
    <row r="126" spans="1:12" s="141" customFormat="1" ht="33.75" customHeight="1" x14ac:dyDescent="0.25">
      <c r="A126" s="172">
        <v>11</v>
      </c>
      <c r="B126" s="147" t="s">
        <v>391</v>
      </c>
      <c r="C126" s="148">
        <f>C111*3/100</f>
        <v>63631.348560000013</v>
      </c>
      <c r="D126" s="149"/>
      <c r="E126" s="143"/>
    </row>
    <row r="127" spans="1:12" s="141" customFormat="1" ht="15" customHeight="1" x14ac:dyDescent="0.25">
      <c r="A127" s="173"/>
      <c r="B127" s="150" t="s">
        <v>392</v>
      </c>
      <c r="C127" s="151">
        <f>C111*0.5</f>
        <v>1060522.4760000003</v>
      </c>
      <c r="D127" s="152"/>
      <c r="E127" s="143"/>
    </row>
    <row r="128" spans="1:12" s="141" customFormat="1" ht="15" customHeight="1" x14ac:dyDescent="0.25">
      <c r="A128" s="173"/>
      <c r="B128" s="150" t="s">
        <v>393</v>
      </c>
      <c r="C128" s="151">
        <f>C111*0.44</f>
        <v>933259.77888000023</v>
      </c>
      <c r="D128" s="152"/>
      <c r="E128" s="143"/>
    </row>
    <row r="129" spans="1:6" s="141" customFormat="1" ht="15" customHeight="1" thickBot="1" x14ac:dyDescent="0.3">
      <c r="A129" s="174"/>
      <c r="B129" s="153" t="s">
        <v>394</v>
      </c>
      <c r="C129" s="154">
        <f>C126</f>
        <v>63631.348560000013</v>
      </c>
      <c r="D129" s="155"/>
      <c r="E129" s="143"/>
    </row>
    <row r="130" spans="1:6" s="141" customFormat="1" ht="59.25" customHeight="1" x14ac:dyDescent="0.2">
      <c r="A130" s="156">
        <v>12</v>
      </c>
      <c r="B130" s="175" t="s">
        <v>395</v>
      </c>
      <c r="C130" s="176"/>
      <c r="D130" s="177"/>
      <c r="E130" s="143"/>
    </row>
    <row r="131" spans="1:6" s="141" customFormat="1" ht="29.25" customHeight="1" x14ac:dyDescent="0.2">
      <c r="A131" s="146">
        <v>13</v>
      </c>
      <c r="B131" s="187" t="s">
        <v>396</v>
      </c>
      <c r="C131" s="196"/>
      <c r="D131" s="197"/>
      <c r="E131" s="143"/>
    </row>
    <row r="132" spans="1:6" s="141" customFormat="1" x14ac:dyDescent="0.2">
      <c r="A132" s="146">
        <v>14</v>
      </c>
      <c r="B132" s="157" t="s">
        <v>397</v>
      </c>
      <c r="C132" s="158"/>
      <c r="D132" s="159"/>
      <c r="E132" s="143"/>
      <c r="F132" s="141" t="s">
        <v>183</v>
      </c>
    </row>
    <row r="133" spans="1:6" s="141" customFormat="1" x14ac:dyDescent="0.2">
      <c r="A133" s="146">
        <v>15</v>
      </c>
      <c r="B133" s="157" t="s">
        <v>398</v>
      </c>
      <c r="C133" s="158"/>
      <c r="D133" s="159"/>
      <c r="E133" s="143"/>
    </row>
    <row r="134" spans="1:6" s="141" customFormat="1" x14ac:dyDescent="0.2">
      <c r="A134" s="146">
        <v>16</v>
      </c>
      <c r="B134" s="157" t="s">
        <v>399</v>
      </c>
      <c r="C134" s="158"/>
      <c r="D134" s="159"/>
      <c r="E134" s="143"/>
    </row>
    <row r="135" spans="1:6" s="141" customFormat="1" x14ac:dyDescent="0.2">
      <c r="A135" s="146">
        <v>17</v>
      </c>
      <c r="B135" s="157" t="s">
        <v>400</v>
      </c>
      <c r="C135" s="158"/>
      <c r="D135" s="159"/>
      <c r="E135" s="143"/>
    </row>
    <row r="136" spans="1:6" s="141" customFormat="1" ht="28.5" customHeight="1" x14ac:dyDescent="0.2">
      <c r="A136" s="146">
        <v>18</v>
      </c>
      <c r="B136" s="187" t="s">
        <v>401</v>
      </c>
      <c r="C136" s="188"/>
      <c r="D136" s="189"/>
      <c r="E136" s="143"/>
    </row>
    <row r="137" spans="1:6" s="141" customFormat="1" ht="15.75" customHeight="1" thickBot="1" x14ac:dyDescent="0.25">
      <c r="A137" s="160">
        <v>19</v>
      </c>
      <c r="B137" s="190" t="s">
        <v>402</v>
      </c>
      <c r="C137" s="191"/>
      <c r="D137" s="192"/>
      <c r="E137" s="143"/>
    </row>
    <row r="138" spans="1:6" ht="15.75" customHeight="1" thickBot="1" x14ac:dyDescent="0.25"/>
    <row r="139" spans="1:6" s="137" customFormat="1" ht="15.75" customHeight="1" x14ac:dyDescent="0.2">
      <c r="A139" s="162" t="s">
        <v>403</v>
      </c>
      <c r="B139" s="193" t="s">
        <v>404</v>
      </c>
      <c r="C139" s="194"/>
      <c r="D139" s="195"/>
    </row>
    <row r="140" spans="1:6" ht="15.75" customHeight="1" x14ac:dyDescent="0.2">
      <c r="A140" s="163" t="s">
        <v>405</v>
      </c>
      <c r="B140" s="178" t="s">
        <v>406</v>
      </c>
      <c r="C140" s="179"/>
      <c r="D140" s="180"/>
    </row>
    <row r="141" spans="1:6" ht="15.75" customHeight="1" x14ac:dyDescent="0.2">
      <c r="A141" s="163" t="s">
        <v>407</v>
      </c>
      <c r="B141" s="178" t="s">
        <v>408</v>
      </c>
      <c r="C141" s="179"/>
      <c r="D141" s="180"/>
    </row>
    <row r="142" spans="1:6" ht="15.75" customHeight="1" x14ac:dyDescent="0.2">
      <c r="A142" s="163" t="s">
        <v>409</v>
      </c>
      <c r="B142" s="178" t="s">
        <v>410</v>
      </c>
      <c r="C142" s="179"/>
      <c r="D142" s="180"/>
    </row>
    <row r="143" spans="1:6" ht="15.75" customHeight="1" x14ac:dyDescent="0.2">
      <c r="A143" s="163" t="s">
        <v>411</v>
      </c>
      <c r="B143" s="178" t="s">
        <v>412</v>
      </c>
      <c r="C143" s="179"/>
      <c r="D143" s="180"/>
    </row>
    <row r="144" spans="1:6" ht="28.5" customHeight="1" thickBot="1" x14ac:dyDescent="0.25">
      <c r="A144" s="164" t="s">
        <v>413</v>
      </c>
      <c r="B144" s="181" t="s">
        <v>414</v>
      </c>
      <c r="C144" s="182"/>
      <c r="D144" s="183"/>
    </row>
    <row r="145" spans="1:4" ht="15.75" customHeight="1" thickBot="1" x14ac:dyDescent="0.25"/>
    <row r="146" spans="1:4" ht="15.75" customHeight="1" thickBot="1" x14ac:dyDescent="0.25">
      <c r="A146" s="184" t="s">
        <v>415</v>
      </c>
      <c r="B146" s="185"/>
      <c r="C146" s="185"/>
      <c r="D146" s="186"/>
    </row>
    <row r="147" spans="1:4" ht="15.75" customHeight="1" x14ac:dyDescent="0.2"/>
    <row r="148" spans="1:4" ht="15.75" customHeight="1" x14ac:dyDescent="0.2"/>
    <row r="149" spans="1:4" ht="15.75" customHeight="1" x14ac:dyDescent="0.2"/>
    <row r="150" spans="1:4" ht="15.75" customHeight="1" x14ac:dyDescent="0.2"/>
    <row r="151" spans="1:4" ht="15.75" customHeight="1" x14ac:dyDescent="0.2"/>
    <row r="152" spans="1:4" ht="15.75" customHeight="1" x14ac:dyDescent="0.2"/>
    <row r="153" spans="1:4" ht="15.75" customHeight="1" x14ac:dyDescent="0.2"/>
    <row r="154" spans="1:4" ht="15.75" customHeight="1" x14ac:dyDescent="0.2"/>
    <row r="155" spans="1:4" ht="15.75" customHeight="1" x14ac:dyDescent="0.2"/>
    <row r="156" spans="1:4" ht="15.75" customHeight="1" x14ac:dyDescent="0.2"/>
    <row r="157" spans="1:4" ht="15.75" customHeight="1" x14ac:dyDescent="0.2"/>
    <row r="158" spans="1:4" ht="15.75" customHeight="1" x14ac:dyDescent="0.2"/>
    <row r="159" spans="1:4" ht="15.75" customHeight="1" x14ac:dyDescent="0.2"/>
    <row r="160" spans="1:4" ht="15.75" customHeight="1" x14ac:dyDescent="0.2"/>
    <row r="161" spans="2:2" ht="15.75" customHeight="1" x14ac:dyDescent="0.2"/>
    <row r="162" spans="2:2" ht="15.75" customHeight="1" x14ac:dyDescent="0.2"/>
    <row r="163" spans="2:2" ht="15.75" customHeight="1" x14ac:dyDescent="0.2"/>
    <row r="164" spans="2:2" ht="15.75" customHeight="1" x14ac:dyDescent="0.2"/>
    <row r="165" spans="2:2" ht="15.75" customHeight="1" x14ac:dyDescent="0.2"/>
    <row r="166" spans="2:2" ht="15.75" customHeight="1" x14ac:dyDescent="0.2"/>
    <row r="167" spans="2:2" ht="15.75" customHeight="1" x14ac:dyDescent="0.2"/>
    <row r="168" spans="2:2" ht="15.75" customHeight="1" x14ac:dyDescent="0.2"/>
    <row r="169" spans="2:2" ht="15.75" customHeight="1" x14ac:dyDescent="0.2">
      <c r="B169" s="20">
        <f>9*9*2*4/144</f>
        <v>4.5</v>
      </c>
    </row>
    <row r="170" spans="2:2" ht="15.75" customHeight="1" x14ac:dyDescent="0.2">
      <c r="B170" s="20">
        <f>(7*4+8*2)*4*2/144/12</f>
        <v>0.20370370370370372</v>
      </c>
    </row>
    <row r="171" spans="2:2" ht="15.75" customHeight="1" x14ac:dyDescent="0.2">
      <c r="B171" s="20">
        <f>9*2*4/144</f>
        <v>0.5</v>
      </c>
    </row>
    <row r="172" spans="2:2" ht="15.75" customHeight="1" x14ac:dyDescent="0.2"/>
    <row r="173" spans="2:2" ht="15.75" customHeight="1" x14ac:dyDescent="0.2"/>
    <row r="174" spans="2:2" ht="15.75" customHeight="1" x14ac:dyDescent="0.2"/>
    <row r="175" spans="2:2" ht="15.75" customHeight="1" x14ac:dyDescent="0.2"/>
    <row r="176" spans="2:2"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sheetData>
  <mergeCells count="27">
    <mergeCell ref="A1:D1"/>
    <mergeCell ref="A2:C2"/>
    <mergeCell ref="B5:D5"/>
    <mergeCell ref="A114:D114"/>
    <mergeCell ref="A115:D115"/>
    <mergeCell ref="B122:D122"/>
    <mergeCell ref="B123:D123"/>
    <mergeCell ref="B124:D124"/>
    <mergeCell ref="B125:D125"/>
    <mergeCell ref="B116:D116"/>
    <mergeCell ref="B117:D117"/>
    <mergeCell ref="B118:D118"/>
    <mergeCell ref="B119:D119"/>
    <mergeCell ref="B120:D120"/>
    <mergeCell ref="B121:D121"/>
    <mergeCell ref="A126:A129"/>
    <mergeCell ref="B130:D130"/>
    <mergeCell ref="B143:D143"/>
    <mergeCell ref="B144:D144"/>
    <mergeCell ref="A146:D146"/>
    <mergeCell ref="B136:D136"/>
    <mergeCell ref="B137:D137"/>
    <mergeCell ref="B139:D139"/>
    <mergeCell ref="B140:D140"/>
    <mergeCell ref="B141:D141"/>
    <mergeCell ref="B142:D142"/>
    <mergeCell ref="B131:D13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CC00C-A9A5-4C82-B6DB-65739D78ABCC}">
  <dimension ref="A1:D40"/>
  <sheetViews>
    <sheetView workbookViewId="0">
      <selection activeCell="C19" sqref="C19"/>
    </sheetView>
  </sheetViews>
  <sheetFormatPr defaultRowHeight="15" x14ac:dyDescent="0.25"/>
  <cols>
    <col min="1" max="1" width="7.5703125" bestFit="1" customWidth="1"/>
    <col min="2" max="2" width="9.140625" bestFit="1" customWidth="1"/>
    <col min="3" max="3" width="108.28515625" customWidth="1"/>
    <col min="4" max="4" width="40" bestFit="1" customWidth="1"/>
  </cols>
  <sheetData>
    <row r="1" spans="1:4" x14ac:dyDescent="0.25">
      <c r="A1" s="7" t="s">
        <v>101</v>
      </c>
      <c r="B1" s="7" t="s">
        <v>233</v>
      </c>
      <c r="C1" s="7" t="s">
        <v>102</v>
      </c>
      <c r="D1" s="7" t="s">
        <v>45</v>
      </c>
    </row>
    <row r="2" spans="1:4" x14ac:dyDescent="0.25">
      <c r="C2" s="6" t="s">
        <v>254</v>
      </c>
      <c r="D2" t="s">
        <v>245</v>
      </c>
    </row>
    <row r="3" spans="1:4" x14ac:dyDescent="0.25">
      <c r="A3">
        <v>1.3</v>
      </c>
      <c r="B3">
        <v>1</v>
      </c>
      <c r="C3" s="6" t="s">
        <v>229</v>
      </c>
      <c r="D3" t="s">
        <v>229</v>
      </c>
    </row>
    <row r="4" spans="1:4" x14ac:dyDescent="0.25">
      <c r="A4">
        <v>2.1</v>
      </c>
      <c r="B4">
        <v>2</v>
      </c>
      <c r="C4" s="6" t="s">
        <v>229</v>
      </c>
      <c r="D4" t="s">
        <v>229</v>
      </c>
    </row>
    <row r="5" spans="1:4" x14ac:dyDescent="0.25">
      <c r="A5">
        <v>2.2999999999999998</v>
      </c>
      <c r="B5">
        <v>3</v>
      </c>
      <c r="C5" s="6" t="s">
        <v>229</v>
      </c>
      <c r="D5" t="s">
        <v>229</v>
      </c>
    </row>
    <row r="6" spans="1:4" x14ac:dyDescent="0.25">
      <c r="A6">
        <v>3.1</v>
      </c>
      <c r="C6" s="6" t="s">
        <v>232</v>
      </c>
      <c r="D6" t="s">
        <v>229</v>
      </c>
    </row>
    <row r="7" spans="1:4" x14ac:dyDescent="0.25">
      <c r="A7">
        <v>3.3</v>
      </c>
      <c r="B7">
        <v>4</v>
      </c>
      <c r="C7" s="6" t="s">
        <v>230</v>
      </c>
      <c r="D7" s="6" t="s">
        <v>417</v>
      </c>
    </row>
    <row r="8" spans="1:4" x14ac:dyDescent="0.25">
      <c r="A8">
        <v>4</v>
      </c>
      <c r="B8">
        <v>5</v>
      </c>
      <c r="C8" s="6" t="s">
        <v>240</v>
      </c>
      <c r="D8" t="s">
        <v>237</v>
      </c>
    </row>
    <row r="9" spans="1:4" x14ac:dyDescent="0.25">
      <c r="A9">
        <v>5</v>
      </c>
      <c r="B9">
        <v>7</v>
      </c>
      <c r="C9" s="6" t="s">
        <v>221</v>
      </c>
      <c r="D9" t="s">
        <v>235</v>
      </c>
    </row>
    <row r="10" spans="1:4" x14ac:dyDescent="0.25">
      <c r="A10">
        <v>5.3</v>
      </c>
      <c r="B10">
        <v>8</v>
      </c>
      <c r="C10" s="6" t="s">
        <v>222</v>
      </c>
      <c r="D10" t="s">
        <v>237</v>
      </c>
    </row>
    <row r="11" spans="1:4" x14ac:dyDescent="0.25">
      <c r="C11" s="6" t="s">
        <v>246</v>
      </c>
      <c r="D11" t="s">
        <v>247</v>
      </c>
    </row>
    <row r="12" spans="1:4" x14ac:dyDescent="0.25">
      <c r="A12">
        <v>5.6</v>
      </c>
      <c r="B12">
        <v>9</v>
      </c>
      <c r="C12" s="6" t="s">
        <v>229</v>
      </c>
      <c r="D12" t="s">
        <v>229</v>
      </c>
    </row>
    <row r="13" spans="1:4" x14ac:dyDescent="0.25">
      <c r="A13">
        <v>7.1</v>
      </c>
      <c r="B13">
        <v>11</v>
      </c>
      <c r="C13" s="6" t="s">
        <v>221</v>
      </c>
      <c r="D13" t="s">
        <v>235</v>
      </c>
    </row>
    <row r="14" spans="1:4" x14ac:dyDescent="0.25">
      <c r="A14">
        <v>7.6</v>
      </c>
      <c r="B14">
        <v>15</v>
      </c>
      <c r="C14" s="6" t="s">
        <v>222</v>
      </c>
      <c r="D14" t="s">
        <v>237</v>
      </c>
    </row>
    <row r="15" spans="1:4" x14ac:dyDescent="0.25">
      <c r="C15" s="6" t="s">
        <v>248</v>
      </c>
      <c r="D15" t="s">
        <v>241</v>
      </c>
    </row>
    <row r="16" spans="1:4" x14ac:dyDescent="0.25">
      <c r="A16">
        <v>8.1</v>
      </c>
      <c r="B16">
        <v>17</v>
      </c>
      <c r="C16" s="6" t="s">
        <v>221</v>
      </c>
      <c r="D16" t="s">
        <v>235</v>
      </c>
    </row>
    <row r="17" spans="1:4" x14ac:dyDescent="0.25">
      <c r="A17">
        <v>8.1</v>
      </c>
      <c r="B17">
        <v>17</v>
      </c>
      <c r="C17" s="6" t="s">
        <v>251</v>
      </c>
      <c r="D17" t="s">
        <v>419</v>
      </c>
    </row>
    <row r="18" spans="1:4" x14ac:dyDescent="0.25">
      <c r="A18">
        <v>8.5</v>
      </c>
      <c r="B18">
        <v>19</v>
      </c>
      <c r="C18" s="6" t="s">
        <v>229</v>
      </c>
      <c r="D18" t="s">
        <v>229</v>
      </c>
    </row>
    <row r="19" spans="1:4" x14ac:dyDescent="0.25">
      <c r="A19">
        <v>9.1</v>
      </c>
      <c r="B19">
        <v>23</v>
      </c>
      <c r="C19" s="6" t="s">
        <v>224</v>
      </c>
      <c r="D19" t="s">
        <v>250</v>
      </c>
    </row>
    <row r="20" spans="1:4" x14ac:dyDescent="0.25">
      <c r="A20">
        <v>9.3000000000000007</v>
      </c>
      <c r="B20">
        <v>26</v>
      </c>
      <c r="C20" t="s">
        <v>231</v>
      </c>
      <c r="D20" t="s">
        <v>237</v>
      </c>
    </row>
    <row r="21" spans="1:4" ht="45" x14ac:dyDescent="0.25">
      <c r="A21">
        <v>10</v>
      </c>
      <c r="B21">
        <v>30</v>
      </c>
      <c r="C21" s="13" t="s">
        <v>205</v>
      </c>
      <c r="D21" t="s">
        <v>239</v>
      </c>
    </row>
    <row r="22" spans="1:4" ht="60" x14ac:dyDescent="0.25">
      <c r="B22">
        <v>30</v>
      </c>
      <c r="C22" s="6" t="s">
        <v>218</v>
      </c>
      <c r="D22" s="19" t="s">
        <v>242</v>
      </c>
    </row>
    <row r="23" spans="1:4" x14ac:dyDescent="0.25">
      <c r="B23">
        <v>30</v>
      </c>
      <c r="C23" s="165" t="s">
        <v>255</v>
      </c>
      <c r="D23" s="19"/>
    </row>
    <row r="24" spans="1:4" x14ac:dyDescent="0.25">
      <c r="B24">
        <v>29</v>
      </c>
      <c r="C24" s="6" t="s">
        <v>221</v>
      </c>
      <c r="D24" t="s">
        <v>235</v>
      </c>
    </row>
    <row r="25" spans="1:4" x14ac:dyDescent="0.25">
      <c r="B25">
        <v>30</v>
      </c>
      <c r="C25" t="s">
        <v>207</v>
      </c>
      <c r="D25" t="s">
        <v>236</v>
      </c>
    </row>
    <row r="26" spans="1:4" x14ac:dyDescent="0.25">
      <c r="B26">
        <v>31</v>
      </c>
      <c r="C26" t="s">
        <v>206</v>
      </c>
      <c r="D26" t="s">
        <v>252</v>
      </c>
    </row>
    <row r="27" spans="1:4" x14ac:dyDescent="0.25">
      <c r="B27">
        <v>32</v>
      </c>
      <c r="C27" t="s">
        <v>208</v>
      </c>
      <c r="D27" t="s">
        <v>235</v>
      </c>
    </row>
    <row r="28" spans="1:4" x14ac:dyDescent="0.25">
      <c r="B28">
        <v>34</v>
      </c>
      <c r="C28" t="s">
        <v>209</v>
      </c>
      <c r="D28" t="s">
        <v>237</v>
      </c>
    </row>
    <row r="29" spans="1:4" x14ac:dyDescent="0.25">
      <c r="B29">
        <v>51</v>
      </c>
      <c r="C29" t="s">
        <v>214</v>
      </c>
      <c r="D29" t="s">
        <v>237</v>
      </c>
    </row>
    <row r="30" spans="1:4" x14ac:dyDescent="0.25">
      <c r="B30">
        <v>35</v>
      </c>
      <c r="C30" t="s">
        <v>210</v>
      </c>
      <c r="D30" t="s">
        <v>237</v>
      </c>
    </row>
    <row r="31" spans="1:4" x14ac:dyDescent="0.25">
      <c r="B31">
        <v>34</v>
      </c>
      <c r="C31" t="s">
        <v>211</v>
      </c>
      <c r="D31" t="s">
        <v>243</v>
      </c>
    </row>
    <row r="32" spans="1:4" x14ac:dyDescent="0.25">
      <c r="B32">
        <v>35</v>
      </c>
      <c r="C32" t="s">
        <v>212</v>
      </c>
      <c r="D32" t="s">
        <v>237</v>
      </c>
    </row>
    <row r="33" spans="1:4" x14ac:dyDescent="0.25">
      <c r="B33">
        <v>38</v>
      </c>
      <c r="C33" t="s">
        <v>215</v>
      </c>
      <c r="D33" t="s">
        <v>244</v>
      </c>
    </row>
    <row r="34" spans="1:4" ht="45" x14ac:dyDescent="0.25">
      <c r="B34">
        <v>30</v>
      </c>
      <c r="C34" t="s">
        <v>213</v>
      </c>
      <c r="D34" s="13" t="s">
        <v>416</v>
      </c>
    </row>
    <row r="35" spans="1:4" x14ac:dyDescent="0.25">
      <c r="C35" t="s">
        <v>216</v>
      </c>
      <c r="D35" t="s">
        <v>237</v>
      </c>
    </row>
    <row r="36" spans="1:4" x14ac:dyDescent="0.25">
      <c r="B36">
        <v>42</v>
      </c>
      <c r="C36" t="s">
        <v>234</v>
      </c>
      <c r="D36" t="s">
        <v>238</v>
      </c>
    </row>
    <row r="37" spans="1:4" x14ac:dyDescent="0.25">
      <c r="B37">
        <v>52</v>
      </c>
      <c r="C37" t="s">
        <v>217</v>
      </c>
      <c r="D37" t="s">
        <v>418</v>
      </c>
    </row>
    <row r="38" spans="1:4" x14ac:dyDescent="0.25">
      <c r="B38">
        <v>55</v>
      </c>
      <c r="C38" t="s">
        <v>219</v>
      </c>
      <c r="D38" t="s">
        <v>253</v>
      </c>
    </row>
    <row r="39" spans="1:4" x14ac:dyDescent="0.25">
      <c r="A39">
        <v>11</v>
      </c>
      <c r="B39">
        <v>58</v>
      </c>
      <c r="C39" t="s">
        <v>220</v>
      </c>
      <c r="D39" t="s">
        <v>256</v>
      </c>
    </row>
    <row r="40" spans="1:4" x14ac:dyDescent="0.25">
      <c r="C40" s="6" t="s">
        <v>204</v>
      </c>
      <c r="D40" t="s">
        <v>229</v>
      </c>
    </row>
  </sheetData>
  <dataConsolid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6E8F8-AE9C-48AD-BCA5-6CBA3539BABC}">
  <dimension ref="A1:C134"/>
  <sheetViews>
    <sheetView workbookViewId="0">
      <selection activeCell="B16" sqref="B16"/>
    </sheetView>
  </sheetViews>
  <sheetFormatPr defaultRowHeight="15" x14ac:dyDescent="0.25"/>
  <cols>
    <col min="2" max="2" width="133.5703125" bestFit="1" customWidth="1"/>
    <col min="3" max="3" width="40" bestFit="1" customWidth="1"/>
  </cols>
  <sheetData>
    <row r="1" spans="1:3" x14ac:dyDescent="0.25">
      <c r="A1" t="s">
        <v>14</v>
      </c>
      <c r="B1" t="s">
        <v>76</v>
      </c>
    </row>
    <row r="2" spans="1:3" x14ac:dyDescent="0.25">
      <c r="B2" s="9" t="s">
        <v>197</v>
      </c>
      <c r="C2" t="s">
        <v>107</v>
      </c>
    </row>
    <row r="4" spans="1:3" x14ac:dyDescent="0.25">
      <c r="A4" s="7" t="s">
        <v>101</v>
      </c>
      <c r="B4" s="7" t="s">
        <v>102</v>
      </c>
      <c r="C4" s="7" t="s">
        <v>45</v>
      </c>
    </row>
    <row r="5" spans="1:3" x14ac:dyDescent="0.25">
      <c r="A5">
        <v>1.1000000000000001</v>
      </c>
      <c r="B5" s="6" t="s">
        <v>77</v>
      </c>
      <c r="C5" t="s">
        <v>107</v>
      </c>
    </row>
    <row r="6" spans="1:3" x14ac:dyDescent="0.25">
      <c r="B6" t="s">
        <v>3</v>
      </c>
      <c r="C6" t="s">
        <v>107</v>
      </c>
    </row>
    <row r="7" spans="1:3" x14ac:dyDescent="0.25">
      <c r="B7" s="9" t="s">
        <v>178</v>
      </c>
      <c r="C7" t="s">
        <v>107</v>
      </c>
    </row>
    <row r="8" spans="1:3" x14ac:dyDescent="0.25">
      <c r="A8">
        <v>1.3</v>
      </c>
      <c r="B8" t="s">
        <v>4</v>
      </c>
      <c r="C8" t="s">
        <v>107</v>
      </c>
    </row>
    <row r="9" spans="1:3" x14ac:dyDescent="0.25">
      <c r="B9" t="s">
        <v>1</v>
      </c>
      <c r="C9" s="9" t="s">
        <v>107</v>
      </c>
    </row>
    <row r="10" spans="1:3" x14ac:dyDescent="0.25">
      <c r="B10" t="s">
        <v>174</v>
      </c>
      <c r="C10" t="s">
        <v>107</v>
      </c>
    </row>
    <row r="11" spans="1:3" x14ac:dyDescent="0.25">
      <c r="B11" t="s">
        <v>0</v>
      </c>
      <c r="C11" t="s">
        <v>199</v>
      </c>
    </row>
    <row r="12" spans="1:3" x14ac:dyDescent="0.25">
      <c r="B12" t="s">
        <v>2</v>
      </c>
      <c r="C12" t="s">
        <v>107</v>
      </c>
    </row>
    <row r="13" spans="1:3" x14ac:dyDescent="0.25">
      <c r="B13" t="s">
        <v>5</v>
      </c>
      <c r="C13" s="10" t="s">
        <v>107</v>
      </c>
    </row>
    <row r="14" spans="1:3" x14ac:dyDescent="0.25">
      <c r="B14" t="s">
        <v>22</v>
      </c>
      <c r="C14" t="s">
        <v>107</v>
      </c>
    </row>
    <row r="15" spans="1:3" x14ac:dyDescent="0.25">
      <c r="B15" t="s">
        <v>87</v>
      </c>
      <c r="C15" t="s">
        <v>107</v>
      </c>
    </row>
    <row r="16" spans="1:3" x14ac:dyDescent="0.25">
      <c r="B16" t="s">
        <v>47</v>
      </c>
      <c r="C16" t="s">
        <v>107</v>
      </c>
    </row>
    <row r="17" spans="1:3" x14ac:dyDescent="0.25">
      <c r="A17">
        <v>1.6</v>
      </c>
      <c r="B17" s="6" t="s">
        <v>79</v>
      </c>
      <c r="C17" t="s">
        <v>107</v>
      </c>
    </row>
    <row r="18" spans="1:3" x14ac:dyDescent="0.25">
      <c r="A18">
        <v>2.1</v>
      </c>
      <c r="B18" t="s">
        <v>6</v>
      </c>
      <c r="C18" t="s">
        <v>107</v>
      </c>
    </row>
    <row r="19" spans="1:3" x14ac:dyDescent="0.25">
      <c r="B19" t="s">
        <v>7</v>
      </c>
      <c r="C19" t="s">
        <v>107</v>
      </c>
    </row>
    <row r="20" spans="1:3" x14ac:dyDescent="0.25">
      <c r="B20" t="s">
        <v>162</v>
      </c>
      <c r="C20" t="s">
        <v>107</v>
      </c>
    </row>
    <row r="21" spans="1:3" x14ac:dyDescent="0.25">
      <c r="A21">
        <v>2.2999999999999998</v>
      </c>
      <c r="B21" t="s">
        <v>48</v>
      </c>
      <c r="C21" t="s">
        <v>107</v>
      </c>
    </row>
    <row r="22" spans="1:3" x14ac:dyDescent="0.25">
      <c r="B22" s="9" t="s">
        <v>177</v>
      </c>
      <c r="C22" t="s">
        <v>200</v>
      </c>
    </row>
    <row r="23" spans="1:3" x14ac:dyDescent="0.25">
      <c r="B23" s="6" t="s">
        <v>80</v>
      </c>
      <c r="C23" t="s">
        <v>107</v>
      </c>
    </row>
    <row r="24" spans="1:3" x14ac:dyDescent="0.25">
      <c r="B24" t="s">
        <v>8</v>
      </c>
      <c r="C24" t="s">
        <v>107</v>
      </c>
    </row>
    <row r="25" spans="1:3" x14ac:dyDescent="0.25">
      <c r="B25" s="6" t="s">
        <v>79</v>
      </c>
      <c r="C25" t="s">
        <v>107</v>
      </c>
    </row>
    <row r="26" spans="1:3" x14ac:dyDescent="0.25">
      <c r="B26" s="10" t="s">
        <v>170</v>
      </c>
      <c r="C26" s="9" t="s">
        <v>179</v>
      </c>
    </row>
    <row r="27" spans="1:3" x14ac:dyDescent="0.25">
      <c r="A27">
        <v>3.1</v>
      </c>
      <c r="B27" t="s">
        <v>9</v>
      </c>
      <c r="C27" t="s">
        <v>107</v>
      </c>
    </row>
    <row r="28" spans="1:3" x14ac:dyDescent="0.25">
      <c r="A28">
        <v>3.2</v>
      </c>
      <c r="B28" t="s">
        <v>81</v>
      </c>
      <c r="C28" t="s">
        <v>201</v>
      </c>
    </row>
    <row r="29" spans="1:3" x14ac:dyDescent="0.25">
      <c r="A29">
        <v>3.3</v>
      </c>
      <c r="B29" s="6" t="s">
        <v>10</v>
      </c>
      <c r="C29" t="s">
        <v>107</v>
      </c>
    </row>
    <row r="30" spans="1:3" x14ac:dyDescent="0.25">
      <c r="A30">
        <v>3.5</v>
      </c>
      <c r="B30" s="6" t="s">
        <v>11</v>
      </c>
      <c r="C30" t="s">
        <v>107</v>
      </c>
    </row>
    <row r="31" spans="1:3" x14ac:dyDescent="0.25">
      <c r="A31">
        <v>3.6</v>
      </c>
      <c r="B31" s="6" t="s">
        <v>82</v>
      </c>
      <c r="C31" t="s">
        <v>107</v>
      </c>
    </row>
    <row r="32" spans="1:3" x14ac:dyDescent="0.25">
      <c r="A32">
        <v>4</v>
      </c>
      <c r="B32" s="6" t="s">
        <v>83</v>
      </c>
      <c r="C32" t="s">
        <v>107</v>
      </c>
    </row>
    <row r="33" spans="1:3" x14ac:dyDescent="0.25">
      <c r="B33" s="6" t="s">
        <v>12</v>
      </c>
      <c r="C33" t="s">
        <v>107</v>
      </c>
    </row>
    <row r="34" spans="1:3" x14ac:dyDescent="0.25">
      <c r="B34" s="6" t="s">
        <v>84</v>
      </c>
      <c r="C34" t="s">
        <v>107</v>
      </c>
    </row>
    <row r="35" spans="1:3" x14ac:dyDescent="0.25">
      <c r="B35" s="6" t="s">
        <v>85</v>
      </c>
      <c r="C35" t="s">
        <v>107</v>
      </c>
    </row>
    <row r="36" spans="1:3" x14ac:dyDescent="0.25">
      <c r="B36" s="6" t="s">
        <v>13</v>
      </c>
      <c r="C36" t="s">
        <v>107</v>
      </c>
    </row>
    <row r="37" spans="1:3" x14ac:dyDescent="0.25">
      <c r="B37" s="8" t="s">
        <v>180</v>
      </c>
      <c r="C37" t="s">
        <v>107</v>
      </c>
    </row>
    <row r="38" spans="1:3" x14ac:dyDescent="0.25">
      <c r="B38" s="8" t="s">
        <v>184</v>
      </c>
      <c r="C38" t="s">
        <v>107</v>
      </c>
    </row>
    <row r="39" spans="1:3" x14ac:dyDescent="0.25">
      <c r="B39" s="8" t="s">
        <v>181</v>
      </c>
      <c r="C39" t="s">
        <v>107</v>
      </c>
    </row>
    <row r="40" spans="1:3" x14ac:dyDescent="0.25">
      <c r="B40" s="6" t="s">
        <v>86</v>
      </c>
      <c r="C40" t="s">
        <v>107</v>
      </c>
    </row>
    <row r="41" spans="1:3" x14ac:dyDescent="0.25">
      <c r="B41" s="11" t="s">
        <v>161</v>
      </c>
      <c r="C41" t="s">
        <v>107</v>
      </c>
    </row>
    <row r="42" spans="1:3" x14ac:dyDescent="0.25">
      <c r="A42">
        <v>5.0999999999999996</v>
      </c>
      <c r="B42" s="6" t="s">
        <v>100</v>
      </c>
      <c r="C42" t="s">
        <v>107</v>
      </c>
    </row>
    <row r="43" spans="1:3" x14ac:dyDescent="0.25">
      <c r="B43" s="6" t="s">
        <v>16</v>
      </c>
      <c r="C43" t="s">
        <v>107</v>
      </c>
    </row>
    <row r="44" spans="1:3" x14ac:dyDescent="0.25">
      <c r="B44" s="6" t="s">
        <v>15</v>
      </c>
      <c r="C44" t="s">
        <v>107</v>
      </c>
    </row>
    <row r="45" spans="1:3" x14ac:dyDescent="0.25">
      <c r="B45" s="6" t="s">
        <v>88</v>
      </c>
      <c r="C45" t="s">
        <v>107</v>
      </c>
    </row>
    <row r="46" spans="1:3" x14ac:dyDescent="0.25">
      <c r="B46" s="6" t="s">
        <v>18</v>
      </c>
      <c r="C46" t="s">
        <v>107</v>
      </c>
    </row>
    <row r="47" spans="1:3" x14ac:dyDescent="0.25">
      <c r="B47" s="6" t="s">
        <v>17</v>
      </c>
      <c r="C47" t="s">
        <v>107</v>
      </c>
    </row>
    <row r="48" spans="1:3" x14ac:dyDescent="0.25">
      <c r="B48" s="8" t="s">
        <v>191</v>
      </c>
      <c r="C48" t="s">
        <v>107</v>
      </c>
    </row>
    <row r="49" spans="1:3" x14ac:dyDescent="0.25">
      <c r="B49" s="6" t="s">
        <v>19</v>
      </c>
      <c r="C49" t="s">
        <v>107</v>
      </c>
    </row>
    <row r="50" spans="1:3" x14ac:dyDescent="0.25">
      <c r="B50" s="6" t="s">
        <v>21</v>
      </c>
      <c r="C50" t="s">
        <v>107</v>
      </c>
    </row>
    <row r="51" spans="1:3" x14ac:dyDescent="0.25">
      <c r="B51" s="6" t="s">
        <v>78</v>
      </c>
      <c r="C51" t="s">
        <v>107</v>
      </c>
    </row>
    <row r="52" spans="1:3" x14ac:dyDescent="0.25">
      <c r="B52" s="6" t="s">
        <v>23</v>
      </c>
      <c r="C52" t="s">
        <v>107</v>
      </c>
    </row>
    <row r="53" spans="1:3" x14ac:dyDescent="0.25">
      <c r="A53">
        <v>5.3</v>
      </c>
      <c r="B53" s="6" t="s">
        <v>92</v>
      </c>
      <c r="C53" t="s">
        <v>107</v>
      </c>
    </row>
    <row r="54" spans="1:3" x14ac:dyDescent="0.25">
      <c r="B54" s="12" t="s">
        <v>166</v>
      </c>
      <c r="C54" s="9" t="s">
        <v>107</v>
      </c>
    </row>
    <row r="55" spans="1:3" x14ac:dyDescent="0.25">
      <c r="A55">
        <v>5.6</v>
      </c>
      <c r="B55" s="6" t="s">
        <v>79</v>
      </c>
      <c r="C55" t="s">
        <v>107</v>
      </c>
    </row>
    <row r="56" spans="1:3" x14ac:dyDescent="0.25">
      <c r="B56" s="12" t="s">
        <v>173</v>
      </c>
      <c r="C56" t="s">
        <v>107</v>
      </c>
    </row>
    <row r="57" spans="1:3" x14ac:dyDescent="0.25">
      <c r="A57">
        <v>6.1</v>
      </c>
      <c r="B57" s="6" t="s">
        <v>89</v>
      </c>
      <c r="C57" t="s">
        <v>107</v>
      </c>
    </row>
    <row r="58" spans="1:3" x14ac:dyDescent="0.25">
      <c r="B58" s="6" t="s">
        <v>90</v>
      </c>
      <c r="C58" t="s">
        <v>107</v>
      </c>
    </row>
    <row r="59" spans="1:3" x14ac:dyDescent="0.25">
      <c r="B59" s="12" t="s">
        <v>110</v>
      </c>
      <c r="C59" t="s">
        <v>107</v>
      </c>
    </row>
    <row r="60" spans="1:3" x14ac:dyDescent="0.25">
      <c r="B60" s="12" t="s">
        <v>175</v>
      </c>
      <c r="C60" t="s">
        <v>107</v>
      </c>
    </row>
    <row r="61" spans="1:3" x14ac:dyDescent="0.25">
      <c r="B61" s="12" t="s">
        <v>167</v>
      </c>
      <c r="C61" t="s">
        <v>107</v>
      </c>
    </row>
    <row r="62" spans="1:3" x14ac:dyDescent="0.25">
      <c r="A62">
        <v>7.1</v>
      </c>
      <c r="B62" s="6" t="s">
        <v>20</v>
      </c>
      <c r="C62" t="s">
        <v>107</v>
      </c>
    </row>
    <row r="63" spans="1:3" x14ac:dyDescent="0.25">
      <c r="B63" s="6" t="s">
        <v>17</v>
      </c>
      <c r="C63" t="s">
        <v>107</v>
      </c>
    </row>
    <row r="64" spans="1:3" x14ac:dyDescent="0.25">
      <c r="B64" s="8" t="s">
        <v>191</v>
      </c>
      <c r="C64" t="s">
        <v>107</v>
      </c>
    </row>
    <row r="65" spans="1:3" x14ac:dyDescent="0.25">
      <c r="B65" s="6" t="s">
        <v>19</v>
      </c>
      <c r="C65" t="s">
        <v>107</v>
      </c>
    </row>
    <row r="66" spans="1:3" x14ac:dyDescent="0.25">
      <c r="B66" s="6" t="s">
        <v>21</v>
      </c>
      <c r="C66" t="s">
        <v>107</v>
      </c>
    </row>
    <row r="67" spans="1:3" x14ac:dyDescent="0.25">
      <c r="B67" s="6" t="s">
        <v>78</v>
      </c>
      <c r="C67" t="s">
        <v>107</v>
      </c>
    </row>
    <row r="68" spans="1:3" x14ac:dyDescent="0.25">
      <c r="B68" s="11" t="s">
        <v>24</v>
      </c>
      <c r="C68" t="s">
        <v>107</v>
      </c>
    </row>
    <row r="69" spans="1:3" x14ac:dyDescent="0.25">
      <c r="B69" s="11" t="s">
        <v>176</v>
      </c>
      <c r="C69" t="s">
        <v>107</v>
      </c>
    </row>
    <row r="70" spans="1:3" x14ac:dyDescent="0.25">
      <c r="B70" s="11" t="s">
        <v>103</v>
      </c>
      <c r="C70" t="s">
        <v>107</v>
      </c>
    </row>
    <row r="71" spans="1:3" x14ac:dyDescent="0.25">
      <c r="B71" s="11" t="s">
        <v>111</v>
      </c>
      <c r="C71" s="9" t="s">
        <v>107</v>
      </c>
    </row>
    <row r="72" spans="1:3" x14ac:dyDescent="0.25">
      <c r="A72">
        <v>7.3</v>
      </c>
      <c r="B72" s="11" t="s">
        <v>91</v>
      </c>
      <c r="C72" t="s">
        <v>107</v>
      </c>
    </row>
    <row r="73" spans="1:3" x14ac:dyDescent="0.25">
      <c r="B73" s="11" t="s">
        <v>112</v>
      </c>
      <c r="C73" t="s">
        <v>107</v>
      </c>
    </row>
    <row r="74" spans="1:3" x14ac:dyDescent="0.25">
      <c r="B74" s="11" t="s">
        <v>26</v>
      </c>
      <c r="C74" t="s">
        <v>107</v>
      </c>
    </row>
    <row r="75" spans="1:3" x14ac:dyDescent="0.25">
      <c r="B75" s="11" t="s">
        <v>27</v>
      </c>
      <c r="C75" t="s">
        <v>107</v>
      </c>
    </row>
    <row r="76" spans="1:3" x14ac:dyDescent="0.25">
      <c r="B76" s="11" t="s">
        <v>113</v>
      </c>
      <c r="C76" t="s">
        <v>107</v>
      </c>
    </row>
    <row r="77" spans="1:3" x14ac:dyDescent="0.25">
      <c r="B77" s="8" t="s">
        <v>182</v>
      </c>
      <c r="C77" t="s">
        <v>107</v>
      </c>
    </row>
    <row r="78" spans="1:3" x14ac:dyDescent="0.25">
      <c r="B78" s="6" t="s">
        <v>28</v>
      </c>
      <c r="C78" t="s">
        <v>202</v>
      </c>
    </row>
    <row r="79" spans="1:3" x14ac:dyDescent="0.25">
      <c r="A79">
        <v>7.6</v>
      </c>
      <c r="B79" s="6" t="s">
        <v>93</v>
      </c>
      <c r="C79" t="s">
        <v>107</v>
      </c>
    </row>
    <row r="80" spans="1:3" x14ac:dyDescent="0.25">
      <c r="B80" s="6" t="s">
        <v>94</v>
      </c>
      <c r="C80" t="s">
        <v>107</v>
      </c>
    </row>
    <row r="81" spans="1:3" x14ac:dyDescent="0.25">
      <c r="A81" t="s">
        <v>183</v>
      </c>
      <c r="B81" s="11" t="s">
        <v>166</v>
      </c>
      <c r="C81" s="9" t="s">
        <v>107</v>
      </c>
    </row>
    <row r="82" spans="1:3" x14ac:dyDescent="0.25">
      <c r="A82">
        <v>8.1</v>
      </c>
      <c r="B82" s="6" t="s">
        <v>20</v>
      </c>
      <c r="C82" t="s">
        <v>107</v>
      </c>
    </row>
    <row r="83" spans="1:3" x14ac:dyDescent="0.25">
      <c r="B83" s="6" t="s">
        <v>17</v>
      </c>
      <c r="C83" t="s">
        <v>107</v>
      </c>
    </row>
    <row r="84" spans="1:3" x14ac:dyDescent="0.25">
      <c r="B84" s="8" t="s">
        <v>191</v>
      </c>
      <c r="C84" t="s">
        <v>107</v>
      </c>
    </row>
    <row r="85" spans="1:3" x14ac:dyDescent="0.25">
      <c r="B85" s="6" t="s">
        <v>19</v>
      </c>
      <c r="C85" t="s">
        <v>107</v>
      </c>
    </row>
    <row r="86" spans="1:3" x14ac:dyDescent="0.25">
      <c r="B86" s="6" t="s">
        <v>21</v>
      </c>
      <c r="C86" t="s">
        <v>107</v>
      </c>
    </row>
    <row r="87" spans="1:3" x14ac:dyDescent="0.25">
      <c r="B87" s="6" t="s">
        <v>78</v>
      </c>
      <c r="C87" t="s">
        <v>107</v>
      </c>
    </row>
    <row r="88" spans="1:3" x14ac:dyDescent="0.25">
      <c r="B88" s="6" t="s">
        <v>29</v>
      </c>
      <c r="C88" t="s">
        <v>107</v>
      </c>
    </row>
    <row r="89" spans="1:3" x14ac:dyDescent="0.25">
      <c r="B89" s="6" t="s">
        <v>176</v>
      </c>
      <c r="C89" t="s">
        <v>107</v>
      </c>
    </row>
    <row r="90" spans="1:3" x14ac:dyDescent="0.25">
      <c r="B90" s="6" t="s">
        <v>104</v>
      </c>
      <c r="C90" t="s">
        <v>107</v>
      </c>
    </row>
    <row r="91" spans="1:3" x14ac:dyDescent="0.25">
      <c r="B91" s="6" t="s">
        <v>114</v>
      </c>
    </row>
    <row r="92" spans="1:3" x14ac:dyDescent="0.25">
      <c r="A92">
        <v>8.6999999999999993</v>
      </c>
      <c r="B92" s="6" t="s">
        <v>93</v>
      </c>
      <c r="C92" t="s">
        <v>107</v>
      </c>
    </row>
    <row r="93" spans="1:3" x14ac:dyDescent="0.25">
      <c r="B93" s="6" t="s">
        <v>167</v>
      </c>
      <c r="C93" t="s">
        <v>107</v>
      </c>
    </row>
    <row r="94" spans="1:3" x14ac:dyDescent="0.25">
      <c r="A94">
        <v>9.1</v>
      </c>
      <c r="B94" s="6" t="s">
        <v>38</v>
      </c>
    </row>
    <row r="95" spans="1:3" x14ac:dyDescent="0.25">
      <c r="B95" s="8" t="s">
        <v>191</v>
      </c>
      <c r="C95" t="s">
        <v>107</v>
      </c>
    </row>
    <row r="96" spans="1:3" x14ac:dyDescent="0.25">
      <c r="B96" s="6" t="s">
        <v>21</v>
      </c>
      <c r="C96" t="s">
        <v>107</v>
      </c>
    </row>
    <row r="97" spans="1:3" x14ac:dyDescent="0.25">
      <c r="B97" s="6" t="s">
        <v>78</v>
      </c>
      <c r="C97" t="s">
        <v>107</v>
      </c>
    </row>
    <row r="98" spans="1:3" x14ac:dyDescent="0.25">
      <c r="B98" s="6" t="s">
        <v>39</v>
      </c>
      <c r="C98" t="s">
        <v>107</v>
      </c>
    </row>
    <row r="99" spans="1:3" x14ac:dyDescent="0.25">
      <c r="B99" s="6" t="s">
        <v>105</v>
      </c>
      <c r="C99" t="s">
        <v>107</v>
      </c>
    </row>
    <row r="100" spans="1:3" x14ac:dyDescent="0.25">
      <c r="A100">
        <v>9.3000000000000007</v>
      </c>
      <c r="B100" s="6" t="s">
        <v>95</v>
      </c>
      <c r="C100" t="s">
        <v>107</v>
      </c>
    </row>
    <row r="101" spans="1:3" x14ac:dyDescent="0.25">
      <c r="B101" s="6" t="s">
        <v>40</v>
      </c>
      <c r="C101" t="s">
        <v>107</v>
      </c>
    </row>
    <row r="102" spans="1:3" x14ac:dyDescent="0.25">
      <c r="B102" s="6" t="s">
        <v>96</v>
      </c>
      <c r="C102" t="s">
        <v>107</v>
      </c>
    </row>
    <row r="103" spans="1:3" x14ac:dyDescent="0.25">
      <c r="B103" s="6" t="s">
        <v>41</v>
      </c>
      <c r="C103" s="9" t="s">
        <v>203</v>
      </c>
    </row>
    <row r="104" spans="1:3" x14ac:dyDescent="0.25">
      <c r="B104" s="6" t="s">
        <v>42</v>
      </c>
      <c r="C104" t="s">
        <v>107</v>
      </c>
    </row>
    <row r="105" spans="1:3" x14ac:dyDescent="0.25">
      <c r="A105">
        <v>9.4</v>
      </c>
      <c r="B105" s="6" t="s">
        <v>43</v>
      </c>
      <c r="C105" t="s">
        <v>107</v>
      </c>
    </row>
    <row r="106" spans="1:3" x14ac:dyDescent="0.25">
      <c r="A106" t="s">
        <v>44</v>
      </c>
      <c r="B106" s="6" t="s">
        <v>97</v>
      </c>
      <c r="C106" t="s">
        <v>107</v>
      </c>
    </row>
    <row r="107" spans="1:3" x14ac:dyDescent="0.25">
      <c r="B107" s="6" t="s">
        <v>98</v>
      </c>
      <c r="C107" t="s">
        <v>107</v>
      </c>
    </row>
    <row r="108" spans="1:3" x14ac:dyDescent="0.25">
      <c r="B108" s="6" t="s">
        <v>99</v>
      </c>
      <c r="C108" t="s">
        <v>107</v>
      </c>
    </row>
    <row r="109" spans="1:3" x14ac:dyDescent="0.25">
      <c r="B109" s="12" t="s">
        <v>167</v>
      </c>
    </row>
    <row r="110" spans="1:3" x14ac:dyDescent="0.25">
      <c r="B110" s="11" t="s">
        <v>185</v>
      </c>
    </row>
    <row r="111" spans="1:3" x14ac:dyDescent="0.25">
      <c r="A111">
        <v>10</v>
      </c>
      <c r="B111" s="11" t="s">
        <v>136</v>
      </c>
      <c r="C111" t="s">
        <v>107</v>
      </c>
    </row>
    <row r="112" spans="1:3" x14ac:dyDescent="0.25">
      <c r="B112" s="11" t="s">
        <v>153</v>
      </c>
      <c r="C112" t="s">
        <v>107</v>
      </c>
    </row>
    <row r="113" spans="2:3" x14ac:dyDescent="0.25">
      <c r="B113" s="11" t="s">
        <v>154</v>
      </c>
    </row>
    <row r="114" spans="2:3" x14ac:dyDescent="0.25">
      <c r="B114" s="10" t="s">
        <v>157</v>
      </c>
      <c r="C114" t="s">
        <v>107</v>
      </c>
    </row>
    <row r="115" spans="2:3" x14ac:dyDescent="0.25">
      <c r="B115" s="10" t="s">
        <v>158</v>
      </c>
      <c r="C115" t="s">
        <v>107</v>
      </c>
    </row>
    <row r="116" spans="2:3" x14ac:dyDescent="0.25">
      <c r="B116" s="10" t="s">
        <v>159</v>
      </c>
      <c r="C116" s="9" t="s">
        <v>107</v>
      </c>
    </row>
    <row r="117" spans="2:3" x14ac:dyDescent="0.25">
      <c r="B117" s="10" t="s">
        <v>160</v>
      </c>
      <c r="C117" t="s">
        <v>107</v>
      </c>
    </row>
    <row r="118" spans="2:3" x14ac:dyDescent="0.25">
      <c r="B118" s="10" t="s">
        <v>164</v>
      </c>
    </row>
    <row r="119" spans="2:3" x14ac:dyDescent="0.25">
      <c r="B119" s="10" t="s">
        <v>163</v>
      </c>
    </row>
    <row r="120" spans="2:3" x14ac:dyDescent="0.25">
      <c r="B120" s="10" t="s">
        <v>169</v>
      </c>
      <c r="C120" t="s">
        <v>107</v>
      </c>
    </row>
    <row r="121" spans="2:3" x14ac:dyDescent="0.25">
      <c r="B121" s="10" t="s">
        <v>165</v>
      </c>
      <c r="C121" t="s">
        <v>107</v>
      </c>
    </row>
    <row r="122" spans="2:3" x14ac:dyDescent="0.25">
      <c r="B122" s="9" t="s">
        <v>186</v>
      </c>
      <c r="C122" t="s">
        <v>107</v>
      </c>
    </row>
    <row r="123" spans="2:3" x14ac:dyDescent="0.25">
      <c r="B123" s="9" t="s">
        <v>187</v>
      </c>
      <c r="C123" t="s">
        <v>107</v>
      </c>
    </row>
    <row r="124" spans="2:3" x14ac:dyDescent="0.25">
      <c r="B124" s="9" t="s">
        <v>188</v>
      </c>
      <c r="C124" t="s">
        <v>107</v>
      </c>
    </row>
    <row r="125" spans="2:3" x14ac:dyDescent="0.25">
      <c r="B125" s="9" t="s">
        <v>189</v>
      </c>
      <c r="C125" t="s">
        <v>107</v>
      </c>
    </row>
    <row r="126" spans="2:3" x14ac:dyDescent="0.25">
      <c r="B126" s="9" t="s">
        <v>190</v>
      </c>
      <c r="C126" t="s">
        <v>107</v>
      </c>
    </row>
    <row r="127" spans="2:3" x14ac:dyDescent="0.25">
      <c r="B127" s="8" t="s">
        <v>192</v>
      </c>
      <c r="C127" t="s">
        <v>107</v>
      </c>
    </row>
    <row r="128" spans="2:3" x14ac:dyDescent="0.25">
      <c r="B128" s="8" t="s">
        <v>194</v>
      </c>
      <c r="C128" t="s">
        <v>107</v>
      </c>
    </row>
    <row r="129" spans="1:3" x14ac:dyDescent="0.25">
      <c r="B129" s="8" t="s">
        <v>195</v>
      </c>
      <c r="C129" t="s">
        <v>107</v>
      </c>
    </row>
    <row r="130" spans="1:3" x14ac:dyDescent="0.25">
      <c r="B130" s="8" t="s">
        <v>193</v>
      </c>
      <c r="C130" t="s">
        <v>107</v>
      </c>
    </row>
    <row r="131" spans="1:3" x14ac:dyDescent="0.25">
      <c r="A131">
        <v>11</v>
      </c>
      <c r="B131" s="10" t="s">
        <v>168</v>
      </c>
      <c r="C131" s="9" t="s">
        <v>196</v>
      </c>
    </row>
    <row r="132" spans="1:3" x14ac:dyDescent="0.25">
      <c r="A132">
        <v>11.1</v>
      </c>
      <c r="B132" s="10" t="s">
        <v>171</v>
      </c>
    </row>
    <row r="133" spans="1:3" x14ac:dyDescent="0.25">
      <c r="A133">
        <v>11.3</v>
      </c>
      <c r="B133" s="10" t="s">
        <v>172</v>
      </c>
    </row>
    <row r="134" spans="1:3" x14ac:dyDescent="0.25">
      <c r="B134" s="9" t="s">
        <v>198</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22017-7FE7-41D0-90EE-007AD08906D1}">
  <dimension ref="A1:C113"/>
  <sheetViews>
    <sheetView topLeftCell="A96" workbookViewId="0">
      <selection activeCell="B113" sqref="B113"/>
    </sheetView>
  </sheetViews>
  <sheetFormatPr defaultRowHeight="15" x14ac:dyDescent="0.25"/>
  <cols>
    <col min="2" max="2" width="133.5703125" bestFit="1" customWidth="1"/>
    <col min="3" max="3" width="34.140625" bestFit="1" customWidth="1"/>
  </cols>
  <sheetData>
    <row r="1" spans="1:3" x14ac:dyDescent="0.25">
      <c r="A1" t="s">
        <v>14</v>
      </c>
      <c r="B1" t="s">
        <v>76</v>
      </c>
    </row>
    <row r="4" spans="1:3" x14ac:dyDescent="0.25">
      <c r="A4" s="7" t="s">
        <v>101</v>
      </c>
      <c r="B4" s="7" t="s">
        <v>102</v>
      </c>
      <c r="C4" s="7" t="s">
        <v>45</v>
      </c>
    </row>
    <row r="5" spans="1:3" x14ac:dyDescent="0.25">
      <c r="A5">
        <v>1.1000000000000001</v>
      </c>
      <c r="B5" s="6" t="s">
        <v>77</v>
      </c>
    </row>
    <row r="6" spans="1:3" x14ac:dyDescent="0.25">
      <c r="B6" t="s">
        <v>3</v>
      </c>
    </row>
    <row r="7" spans="1:3" x14ac:dyDescent="0.25">
      <c r="A7">
        <v>1.3</v>
      </c>
      <c r="B7" t="s">
        <v>4</v>
      </c>
      <c r="C7" t="s">
        <v>107</v>
      </c>
    </row>
    <row r="8" spans="1:3" x14ac:dyDescent="0.25">
      <c r="B8" t="s">
        <v>1</v>
      </c>
    </row>
    <row r="9" spans="1:3" x14ac:dyDescent="0.25">
      <c r="B9" s="9" t="s">
        <v>174</v>
      </c>
    </row>
    <row r="10" spans="1:3" x14ac:dyDescent="0.25">
      <c r="B10" t="s">
        <v>0</v>
      </c>
    </row>
    <row r="11" spans="1:3" x14ac:dyDescent="0.25">
      <c r="B11" t="s">
        <v>2</v>
      </c>
      <c r="C11" t="s">
        <v>107</v>
      </c>
    </row>
    <row r="12" spans="1:3" x14ac:dyDescent="0.25">
      <c r="B12" t="s">
        <v>5</v>
      </c>
      <c r="C12" t="s">
        <v>106</v>
      </c>
    </row>
    <row r="13" spans="1:3" x14ac:dyDescent="0.25">
      <c r="B13" t="s">
        <v>22</v>
      </c>
      <c r="C13" t="s">
        <v>107</v>
      </c>
    </row>
    <row r="14" spans="1:3" x14ac:dyDescent="0.25">
      <c r="B14" t="s">
        <v>87</v>
      </c>
      <c r="C14" t="s">
        <v>107</v>
      </c>
    </row>
    <row r="15" spans="1:3" x14ac:dyDescent="0.25">
      <c r="B15" t="s">
        <v>47</v>
      </c>
      <c r="C15" t="s">
        <v>107</v>
      </c>
    </row>
    <row r="16" spans="1:3" x14ac:dyDescent="0.25">
      <c r="A16">
        <v>1.6</v>
      </c>
      <c r="B16" s="6" t="s">
        <v>79</v>
      </c>
      <c r="C16" t="s">
        <v>107</v>
      </c>
    </row>
    <row r="17" spans="1:3" x14ac:dyDescent="0.25">
      <c r="A17">
        <v>2.1</v>
      </c>
      <c r="B17" t="s">
        <v>6</v>
      </c>
      <c r="C17" t="s">
        <v>107</v>
      </c>
    </row>
    <row r="18" spans="1:3" x14ac:dyDescent="0.25">
      <c r="B18" t="s">
        <v>7</v>
      </c>
    </row>
    <row r="19" spans="1:3" x14ac:dyDescent="0.25">
      <c r="B19" s="9" t="s">
        <v>162</v>
      </c>
    </row>
    <row r="20" spans="1:3" x14ac:dyDescent="0.25">
      <c r="A20">
        <v>2.2999999999999998</v>
      </c>
      <c r="B20" t="s">
        <v>48</v>
      </c>
      <c r="C20" t="s">
        <v>107</v>
      </c>
    </row>
    <row r="21" spans="1:3" x14ac:dyDescent="0.25">
      <c r="B21" s="6" t="s">
        <v>80</v>
      </c>
      <c r="C21" t="s">
        <v>107</v>
      </c>
    </row>
    <row r="22" spans="1:3" x14ac:dyDescent="0.25">
      <c r="B22" t="s">
        <v>8</v>
      </c>
      <c r="C22" t="s">
        <v>107</v>
      </c>
    </row>
    <row r="23" spans="1:3" x14ac:dyDescent="0.25">
      <c r="B23" s="6" t="s">
        <v>79</v>
      </c>
      <c r="C23" t="s">
        <v>107</v>
      </c>
    </row>
    <row r="24" spans="1:3" x14ac:dyDescent="0.25">
      <c r="B24" s="9" t="s">
        <v>170</v>
      </c>
    </row>
    <row r="25" spans="1:3" x14ac:dyDescent="0.25">
      <c r="A25">
        <v>3.1</v>
      </c>
      <c r="B25" t="s">
        <v>9</v>
      </c>
    </row>
    <row r="26" spans="1:3" x14ac:dyDescent="0.25">
      <c r="A26">
        <v>3.2</v>
      </c>
      <c r="B26" t="s">
        <v>81</v>
      </c>
    </row>
    <row r="27" spans="1:3" x14ac:dyDescent="0.25">
      <c r="A27">
        <v>3.3</v>
      </c>
      <c r="B27" s="6" t="s">
        <v>10</v>
      </c>
    </row>
    <row r="28" spans="1:3" x14ac:dyDescent="0.25">
      <c r="A28">
        <v>3.5</v>
      </c>
      <c r="B28" s="6" t="s">
        <v>11</v>
      </c>
      <c r="C28" t="s">
        <v>107</v>
      </c>
    </row>
    <row r="29" spans="1:3" x14ac:dyDescent="0.25">
      <c r="A29">
        <v>3.6</v>
      </c>
      <c r="B29" s="6" t="s">
        <v>82</v>
      </c>
      <c r="C29" t="s">
        <v>108</v>
      </c>
    </row>
    <row r="30" spans="1:3" x14ac:dyDescent="0.25">
      <c r="A30">
        <v>4</v>
      </c>
      <c r="B30" s="6" t="s">
        <v>83</v>
      </c>
      <c r="C30" t="s">
        <v>107</v>
      </c>
    </row>
    <row r="31" spans="1:3" x14ac:dyDescent="0.25">
      <c r="B31" s="6" t="s">
        <v>12</v>
      </c>
      <c r="C31" t="s">
        <v>107</v>
      </c>
    </row>
    <row r="32" spans="1:3" x14ac:dyDescent="0.25">
      <c r="B32" s="6" t="s">
        <v>84</v>
      </c>
      <c r="C32" t="s">
        <v>107</v>
      </c>
    </row>
    <row r="33" spans="1:3" x14ac:dyDescent="0.25">
      <c r="B33" s="6" t="s">
        <v>85</v>
      </c>
      <c r="C33" t="s">
        <v>107</v>
      </c>
    </row>
    <row r="34" spans="1:3" x14ac:dyDescent="0.25">
      <c r="B34" s="6" t="s">
        <v>13</v>
      </c>
    </row>
    <row r="35" spans="1:3" x14ac:dyDescent="0.25">
      <c r="B35" s="6" t="s">
        <v>86</v>
      </c>
      <c r="C35" t="s">
        <v>107</v>
      </c>
    </row>
    <row r="36" spans="1:3" x14ac:dyDescent="0.25">
      <c r="B36" s="8" t="s">
        <v>161</v>
      </c>
    </row>
    <row r="37" spans="1:3" x14ac:dyDescent="0.25">
      <c r="A37">
        <v>5.0999999999999996</v>
      </c>
      <c r="B37" s="6" t="s">
        <v>100</v>
      </c>
      <c r="C37" t="s">
        <v>107</v>
      </c>
    </row>
    <row r="38" spans="1:3" x14ac:dyDescent="0.25">
      <c r="B38" s="6" t="s">
        <v>16</v>
      </c>
      <c r="C38" t="s">
        <v>107</v>
      </c>
    </row>
    <row r="39" spans="1:3" x14ac:dyDescent="0.25">
      <c r="B39" s="6" t="s">
        <v>15</v>
      </c>
      <c r="C39" t="s">
        <v>107</v>
      </c>
    </row>
    <row r="40" spans="1:3" x14ac:dyDescent="0.25">
      <c r="B40" s="6" t="s">
        <v>88</v>
      </c>
      <c r="C40" t="s">
        <v>107</v>
      </c>
    </row>
    <row r="41" spans="1:3" x14ac:dyDescent="0.25">
      <c r="B41" s="6" t="s">
        <v>18</v>
      </c>
      <c r="C41" t="s">
        <v>107</v>
      </c>
    </row>
    <row r="42" spans="1:3" x14ac:dyDescent="0.25">
      <c r="B42" s="6" t="s">
        <v>17</v>
      </c>
      <c r="C42" t="s">
        <v>109</v>
      </c>
    </row>
    <row r="43" spans="1:3" x14ac:dyDescent="0.25">
      <c r="B43" s="6" t="s">
        <v>19</v>
      </c>
      <c r="C43" t="s">
        <v>107</v>
      </c>
    </row>
    <row r="44" spans="1:3" x14ac:dyDescent="0.25">
      <c r="B44" s="6" t="s">
        <v>21</v>
      </c>
      <c r="C44" t="s">
        <v>107</v>
      </c>
    </row>
    <row r="45" spans="1:3" x14ac:dyDescent="0.25">
      <c r="B45" s="6" t="s">
        <v>78</v>
      </c>
      <c r="C45" t="s">
        <v>107</v>
      </c>
    </row>
    <row r="46" spans="1:3" x14ac:dyDescent="0.25">
      <c r="B46" s="6" t="s">
        <v>23</v>
      </c>
      <c r="C46" t="s">
        <v>107</v>
      </c>
    </row>
    <row r="47" spans="1:3" x14ac:dyDescent="0.25">
      <c r="A47">
        <v>5.3</v>
      </c>
      <c r="B47" s="6" t="s">
        <v>92</v>
      </c>
      <c r="C47" t="s">
        <v>107</v>
      </c>
    </row>
    <row r="48" spans="1:3" x14ac:dyDescent="0.25">
      <c r="B48" s="8" t="s">
        <v>166</v>
      </c>
    </row>
    <row r="49" spans="1:3" x14ac:dyDescent="0.25">
      <c r="A49">
        <v>5.6</v>
      </c>
      <c r="B49" s="6" t="s">
        <v>79</v>
      </c>
      <c r="C49" t="s">
        <v>107</v>
      </c>
    </row>
    <row r="50" spans="1:3" x14ac:dyDescent="0.25">
      <c r="B50" s="8" t="s">
        <v>173</v>
      </c>
    </row>
    <row r="51" spans="1:3" x14ac:dyDescent="0.25">
      <c r="A51">
        <v>6.1</v>
      </c>
      <c r="B51" s="6" t="s">
        <v>89</v>
      </c>
      <c r="C51" t="s">
        <v>107</v>
      </c>
    </row>
    <row r="52" spans="1:3" x14ac:dyDescent="0.25">
      <c r="B52" s="6" t="s">
        <v>90</v>
      </c>
      <c r="C52" t="s">
        <v>107</v>
      </c>
    </row>
    <row r="53" spans="1:3" x14ac:dyDescent="0.25">
      <c r="B53" s="8" t="s">
        <v>110</v>
      </c>
    </row>
    <row r="54" spans="1:3" x14ac:dyDescent="0.25">
      <c r="B54" s="8" t="s">
        <v>175</v>
      </c>
    </row>
    <row r="55" spans="1:3" x14ac:dyDescent="0.25">
      <c r="B55" s="8" t="s">
        <v>167</v>
      </c>
    </row>
    <row r="56" spans="1:3" x14ac:dyDescent="0.25">
      <c r="A56">
        <v>7.1</v>
      </c>
      <c r="B56" s="6" t="s">
        <v>20</v>
      </c>
      <c r="C56" t="s">
        <v>107</v>
      </c>
    </row>
    <row r="57" spans="1:3" x14ac:dyDescent="0.25">
      <c r="B57" s="6" t="s">
        <v>17</v>
      </c>
      <c r="C57" t="s">
        <v>107</v>
      </c>
    </row>
    <row r="58" spans="1:3" x14ac:dyDescent="0.25">
      <c r="B58" s="6" t="s">
        <v>19</v>
      </c>
      <c r="C58" t="s">
        <v>107</v>
      </c>
    </row>
    <row r="59" spans="1:3" x14ac:dyDescent="0.25">
      <c r="B59" s="6" t="s">
        <v>21</v>
      </c>
      <c r="C59" t="s">
        <v>107</v>
      </c>
    </row>
    <row r="60" spans="1:3" x14ac:dyDescent="0.25">
      <c r="B60" s="6" t="s">
        <v>78</v>
      </c>
      <c r="C60" t="s">
        <v>107</v>
      </c>
    </row>
    <row r="61" spans="1:3" x14ac:dyDescent="0.25">
      <c r="B61" s="6" t="s">
        <v>24</v>
      </c>
      <c r="C61" t="s">
        <v>107</v>
      </c>
    </row>
    <row r="62" spans="1:3" x14ac:dyDescent="0.25">
      <c r="B62" s="8" t="s">
        <v>176</v>
      </c>
    </row>
    <row r="63" spans="1:3" x14ac:dyDescent="0.25">
      <c r="B63" s="6" t="s">
        <v>103</v>
      </c>
      <c r="C63" t="s">
        <v>107</v>
      </c>
    </row>
    <row r="64" spans="1:3" x14ac:dyDescent="0.25">
      <c r="B64" s="8" t="s">
        <v>111</v>
      </c>
    </row>
    <row r="65" spans="1:3" x14ac:dyDescent="0.25">
      <c r="A65">
        <v>7.3</v>
      </c>
      <c r="B65" s="6" t="s">
        <v>91</v>
      </c>
    </row>
    <row r="66" spans="1:3" x14ac:dyDescent="0.25">
      <c r="B66" s="6" t="s">
        <v>112</v>
      </c>
    </row>
    <row r="67" spans="1:3" x14ac:dyDescent="0.25">
      <c r="B67" s="6" t="s">
        <v>26</v>
      </c>
      <c r="C67" t="s">
        <v>107</v>
      </c>
    </row>
    <row r="68" spans="1:3" x14ac:dyDescent="0.25">
      <c r="B68" s="6" t="s">
        <v>27</v>
      </c>
    </row>
    <row r="69" spans="1:3" x14ac:dyDescent="0.25">
      <c r="B69" s="8" t="s">
        <v>113</v>
      </c>
    </row>
    <row r="70" spans="1:3" x14ac:dyDescent="0.25">
      <c r="B70" s="6" t="s">
        <v>28</v>
      </c>
    </row>
    <row r="71" spans="1:3" x14ac:dyDescent="0.25">
      <c r="A71">
        <v>7.6</v>
      </c>
      <c r="B71" s="6" t="s">
        <v>93</v>
      </c>
    </row>
    <row r="72" spans="1:3" x14ac:dyDescent="0.25">
      <c r="B72" s="6" t="s">
        <v>94</v>
      </c>
    </row>
    <row r="73" spans="1:3" x14ac:dyDescent="0.25">
      <c r="B73" s="8" t="s">
        <v>166</v>
      </c>
    </row>
    <row r="74" spans="1:3" x14ac:dyDescent="0.25">
      <c r="A74">
        <v>8.1</v>
      </c>
      <c r="B74" s="6" t="s">
        <v>20</v>
      </c>
      <c r="C74" t="s">
        <v>107</v>
      </c>
    </row>
    <row r="75" spans="1:3" x14ac:dyDescent="0.25">
      <c r="B75" s="6" t="s">
        <v>17</v>
      </c>
      <c r="C75" t="s">
        <v>107</v>
      </c>
    </row>
    <row r="76" spans="1:3" x14ac:dyDescent="0.25">
      <c r="B76" s="6" t="s">
        <v>19</v>
      </c>
      <c r="C76" t="s">
        <v>107</v>
      </c>
    </row>
    <row r="77" spans="1:3" x14ac:dyDescent="0.25">
      <c r="B77" s="6" t="s">
        <v>21</v>
      </c>
      <c r="C77" t="s">
        <v>107</v>
      </c>
    </row>
    <row r="78" spans="1:3" x14ac:dyDescent="0.25">
      <c r="B78" s="6" t="s">
        <v>78</v>
      </c>
      <c r="C78" t="s">
        <v>107</v>
      </c>
    </row>
    <row r="79" spans="1:3" x14ac:dyDescent="0.25">
      <c r="B79" s="6" t="s">
        <v>29</v>
      </c>
      <c r="C79" t="s">
        <v>107</v>
      </c>
    </row>
    <row r="80" spans="1:3" x14ac:dyDescent="0.25">
      <c r="B80" s="8" t="s">
        <v>176</v>
      </c>
    </row>
    <row r="81" spans="1:3" x14ac:dyDescent="0.25">
      <c r="B81" s="6" t="s">
        <v>104</v>
      </c>
      <c r="C81" t="s">
        <v>107</v>
      </c>
    </row>
    <row r="82" spans="1:3" x14ac:dyDescent="0.25">
      <c r="B82" s="8" t="s">
        <v>114</v>
      </c>
    </row>
    <row r="83" spans="1:3" x14ac:dyDescent="0.25">
      <c r="A83">
        <v>8.6999999999999993</v>
      </c>
      <c r="B83" s="6" t="s">
        <v>93</v>
      </c>
    </row>
    <row r="84" spans="1:3" x14ac:dyDescent="0.25">
      <c r="B84" s="8" t="s">
        <v>167</v>
      </c>
    </row>
    <row r="85" spans="1:3" x14ac:dyDescent="0.25">
      <c r="A85">
        <v>9.1</v>
      </c>
      <c r="B85" s="6" t="s">
        <v>38</v>
      </c>
    </row>
    <row r="86" spans="1:3" x14ac:dyDescent="0.25">
      <c r="B86" s="6" t="s">
        <v>21</v>
      </c>
    </row>
    <row r="87" spans="1:3" x14ac:dyDescent="0.25">
      <c r="B87" s="6" t="s">
        <v>78</v>
      </c>
      <c r="C87" t="s">
        <v>107</v>
      </c>
    </row>
    <row r="88" spans="1:3" x14ac:dyDescent="0.25">
      <c r="B88" s="6" t="s">
        <v>39</v>
      </c>
      <c r="C88" t="s">
        <v>107</v>
      </c>
    </row>
    <row r="89" spans="1:3" x14ac:dyDescent="0.25">
      <c r="B89" s="6" t="s">
        <v>105</v>
      </c>
      <c r="C89" t="s">
        <v>107</v>
      </c>
    </row>
    <row r="90" spans="1:3" x14ac:dyDescent="0.25">
      <c r="A90">
        <v>9.3000000000000007</v>
      </c>
      <c r="B90" s="6" t="s">
        <v>95</v>
      </c>
      <c r="C90" t="s">
        <v>107</v>
      </c>
    </row>
    <row r="91" spans="1:3" x14ac:dyDescent="0.25">
      <c r="B91" s="6" t="s">
        <v>40</v>
      </c>
    </row>
    <row r="92" spans="1:3" x14ac:dyDescent="0.25">
      <c r="B92" s="6" t="s">
        <v>96</v>
      </c>
      <c r="C92" t="s">
        <v>107</v>
      </c>
    </row>
    <row r="93" spans="1:3" x14ac:dyDescent="0.25">
      <c r="B93" s="6" t="s">
        <v>41</v>
      </c>
    </row>
    <row r="94" spans="1:3" x14ac:dyDescent="0.25">
      <c r="B94" s="6" t="s">
        <v>42</v>
      </c>
      <c r="C94" t="s">
        <v>107</v>
      </c>
    </row>
    <row r="95" spans="1:3" x14ac:dyDescent="0.25">
      <c r="A95">
        <v>9.4</v>
      </c>
      <c r="B95" s="6" t="s">
        <v>43</v>
      </c>
      <c r="C95" t="s">
        <v>107</v>
      </c>
    </row>
    <row r="96" spans="1:3" x14ac:dyDescent="0.25">
      <c r="A96" t="s">
        <v>44</v>
      </c>
      <c r="B96" s="6" t="s">
        <v>97</v>
      </c>
      <c r="C96" t="s">
        <v>107</v>
      </c>
    </row>
    <row r="97" spans="1:3" x14ac:dyDescent="0.25">
      <c r="B97" s="6" t="s">
        <v>98</v>
      </c>
      <c r="C97" t="s">
        <v>107</v>
      </c>
    </row>
    <row r="98" spans="1:3" x14ac:dyDescent="0.25">
      <c r="B98" s="6" t="s">
        <v>99</v>
      </c>
      <c r="C98" t="s">
        <v>107</v>
      </c>
    </row>
    <row r="99" spans="1:3" x14ac:dyDescent="0.25">
      <c r="B99" s="8" t="s">
        <v>167</v>
      </c>
    </row>
    <row r="100" spans="1:3" x14ac:dyDescent="0.25">
      <c r="A100">
        <v>10</v>
      </c>
      <c r="B100" s="8" t="s">
        <v>136</v>
      </c>
    </row>
    <row r="101" spans="1:3" x14ac:dyDescent="0.25">
      <c r="B101" s="8" t="s">
        <v>153</v>
      </c>
    </row>
    <row r="102" spans="1:3" x14ac:dyDescent="0.25">
      <c r="B102" s="8" t="s">
        <v>154</v>
      </c>
    </row>
    <row r="103" spans="1:3" x14ac:dyDescent="0.25">
      <c r="B103" s="9" t="s">
        <v>157</v>
      </c>
    </row>
    <row r="104" spans="1:3" x14ac:dyDescent="0.25">
      <c r="B104" s="9" t="s">
        <v>158</v>
      </c>
    </row>
    <row r="105" spans="1:3" x14ac:dyDescent="0.25">
      <c r="B105" s="9" t="s">
        <v>159</v>
      </c>
    </row>
    <row r="106" spans="1:3" x14ac:dyDescent="0.25">
      <c r="B106" s="9" t="s">
        <v>160</v>
      </c>
    </row>
    <row r="107" spans="1:3" x14ac:dyDescent="0.25">
      <c r="B107" s="9" t="s">
        <v>164</v>
      </c>
    </row>
    <row r="108" spans="1:3" x14ac:dyDescent="0.25">
      <c r="B108" s="9" t="s">
        <v>163</v>
      </c>
    </row>
    <row r="109" spans="1:3" x14ac:dyDescent="0.25">
      <c r="B109" s="9" t="s">
        <v>169</v>
      </c>
    </row>
    <row r="110" spans="1:3" x14ac:dyDescent="0.25">
      <c r="B110" s="9" t="s">
        <v>165</v>
      </c>
    </row>
    <row r="111" spans="1:3" x14ac:dyDescent="0.25">
      <c r="A111">
        <v>11</v>
      </c>
      <c r="B111" s="9" t="s">
        <v>168</v>
      </c>
    </row>
    <row r="112" spans="1:3" x14ac:dyDescent="0.25">
      <c r="A112">
        <v>11.1</v>
      </c>
      <c r="B112" s="9" t="s">
        <v>171</v>
      </c>
    </row>
    <row r="113" spans="1:2" x14ac:dyDescent="0.25">
      <c r="A113">
        <v>11.3</v>
      </c>
      <c r="B113" s="9" t="s">
        <v>172</v>
      </c>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158D2-2D19-4CEB-937D-726A36193A3A}">
  <dimension ref="A1:G22"/>
  <sheetViews>
    <sheetView topLeftCell="A5" workbookViewId="0">
      <selection activeCell="F23" sqref="F23"/>
    </sheetView>
  </sheetViews>
  <sheetFormatPr defaultRowHeight="15" x14ac:dyDescent="0.25"/>
  <cols>
    <col min="2" max="2" width="22.42578125" bestFit="1" customWidth="1"/>
    <col min="3" max="3" width="27.140625" bestFit="1" customWidth="1"/>
  </cols>
  <sheetData>
    <row r="1" spans="1:7" x14ac:dyDescent="0.25">
      <c r="A1" t="s">
        <v>115</v>
      </c>
      <c r="B1" t="s">
        <v>116</v>
      </c>
      <c r="C1" t="s">
        <v>117</v>
      </c>
    </row>
    <row r="2" spans="1:7" x14ac:dyDescent="0.25">
      <c r="A2" t="s">
        <v>118</v>
      </c>
      <c r="B2" t="s">
        <v>119</v>
      </c>
      <c r="C2" t="s">
        <v>120</v>
      </c>
      <c r="D2">
        <f>1050/25.4</f>
        <v>41.338582677165356</v>
      </c>
      <c r="F2">
        <f>782/24.5</f>
        <v>31.918367346938776</v>
      </c>
    </row>
    <row r="3" spans="1:7" x14ac:dyDescent="0.25">
      <c r="A3" t="s">
        <v>121</v>
      </c>
      <c r="B3" t="s">
        <v>122</v>
      </c>
      <c r="C3" t="s">
        <v>123</v>
      </c>
      <c r="D3">
        <f>525/25.4</f>
        <v>20.669291338582678</v>
      </c>
    </row>
    <row r="4" spans="1:7" x14ac:dyDescent="0.25">
      <c r="A4" t="s">
        <v>124</v>
      </c>
      <c r="B4" t="s">
        <v>125</v>
      </c>
      <c r="C4" t="s">
        <v>126</v>
      </c>
      <c r="D4">
        <f>700/25.4</f>
        <v>27.559055118110237</v>
      </c>
      <c r="F4">
        <f>882/25.4</f>
        <v>34.724409448818896</v>
      </c>
      <c r="G4">
        <f>F4-F2</f>
        <v>2.80604210188012</v>
      </c>
    </row>
    <row r="5" spans="1:7" x14ac:dyDescent="0.25">
      <c r="A5" t="s">
        <v>127</v>
      </c>
      <c r="B5" t="s">
        <v>119</v>
      </c>
      <c r="C5" t="s">
        <v>128</v>
      </c>
      <c r="D5">
        <f>900/25.4</f>
        <v>35.433070866141733</v>
      </c>
    </row>
    <row r="6" spans="1:7" x14ac:dyDescent="0.25">
      <c r="A6" t="s">
        <v>129</v>
      </c>
      <c r="B6" t="s">
        <v>125</v>
      </c>
      <c r="C6" t="s">
        <v>126</v>
      </c>
      <c r="D6">
        <f>700/25.4</f>
        <v>27.559055118110237</v>
      </c>
    </row>
    <row r="7" spans="1:7" x14ac:dyDescent="0.25">
      <c r="A7" t="s">
        <v>130</v>
      </c>
      <c r="B7" t="s">
        <v>119</v>
      </c>
      <c r="C7" t="s">
        <v>131</v>
      </c>
      <c r="D7">
        <f>600/25.4</f>
        <v>23.622047244094489</v>
      </c>
    </row>
    <row r="8" spans="1:7" x14ac:dyDescent="0.25">
      <c r="A8" t="s">
        <v>132</v>
      </c>
      <c r="B8" t="s">
        <v>133</v>
      </c>
      <c r="C8" t="s">
        <v>134</v>
      </c>
      <c r="D8">
        <f>725/25.4</f>
        <v>28.543307086614174</v>
      </c>
    </row>
    <row r="9" spans="1:7" x14ac:dyDescent="0.25">
      <c r="A9" t="s">
        <v>135</v>
      </c>
      <c r="B9" t="s">
        <v>122</v>
      </c>
      <c r="C9" t="s">
        <v>131</v>
      </c>
      <c r="D9">
        <f>600/25.4</f>
        <v>23.622047244094489</v>
      </c>
    </row>
    <row r="11" spans="1:7" x14ac:dyDescent="0.25">
      <c r="B11" t="s">
        <v>148</v>
      </c>
      <c r="C11" t="s">
        <v>137</v>
      </c>
      <c r="D11" t="s">
        <v>140</v>
      </c>
    </row>
    <row r="12" spans="1:7" x14ac:dyDescent="0.25">
      <c r="B12" t="s">
        <v>151</v>
      </c>
      <c r="C12" t="s">
        <v>138</v>
      </c>
    </row>
    <row r="13" spans="1:7" x14ac:dyDescent="0.25">
      <c r="B13" t="s">
        <v>147</v>
      </c>
      <c r="C13" t="s">
        <v>139</v>
      </c>
      <c r="D13" t="s">
        <v>140</v>
      </c>
    </row>
    <row r="14" spans="1:7" x14ac:dyDescent="0.25">
      <c r="B14" t="s">
        <v>151</v>
      </c>
      <c r="C14" t="s">
        <v>141</v>
      </c>
    </row>
    <row r="15" spans="1:7" x14ac:dyDescent="0.25">
      <c r="B15" t="s">
        <v>146</v>
      </c>
      <c r="C15" t="s">
        <v>142</v>
      </c>
    </row>
    <row r="16" spans="1:7" x14ac:dyDescent="0.25">
      <c r="C16" t="s">
        <v>143</v>
      </c>
    </row>
    <row r="17" spans="2:3" x14ac:dyDescent="0.25">
      <c r="C17" t="s">
        <v>144</v>
      </c>
    </row>
    <row r="18" spans="2:3" x14ac:dyDescent="0.25">
      <c r="B18" t="s">
        <v>147</v>
      </c>
      <c r="C18" t="s">
        <v>145</v>
      </c>
    </row>
    <row r="19" spans="2:3" x14ac:dyDescent="0.25">
      <c r="B19" t="s">
        <v>150</v>
      </c>
      <c r="C19" t="s">
        <v>149</v>
      </c>
    </row>
    <row r="20" spans="2:3" x14ac:dyDescent="0.25">
      <c r="C20" t="s">
        <v>155</v>
      </c>
    </row>
    <row r="21" spans="2:3" x14ac:dyDescent="0.25">
      <c r="B21" t="s">
        <v>151</v>
      </c>
      <c r="C21" t="s">
        <v>152</v>
      </c>
    </row>
    <row r="22" spans="2:3" x14ac:dyDescent="0.25">
      <c r="C22" t="s">
        <v>156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83075-E521-480C-9C7E-D08F7A6ECC03}">
  <dimension ref="A1:C85"/>
  <sheetViews>
    <sheetView topLeftCell="A17" workbookViewId="0">
      <selection activeCell="B5" sqref="B5"/>
    </sheetView>
  </sheetViews>
  <sheetFormatPr defaultRowHeight="15" x14ac:dyDescent="0.25"/>
  <cols>
    <col min="2" max="2" width="133.5703125" bestFit="1" customWidth="1"/>
    <col min="3" max="3" width="18.140625" customWidth="1"/>
  </cols>
  <sheetData>
    <row r="1" spans="1:3" x14ac:dyDescent="0.25">
      <c r="A1" t="s">
        <v>14</v>
      </c>
      <c r="B1" t="s">
        <v>76</v>
      </c>
    </row>
    <row r="4" spans="1:3" x14ac:dyDescent="0.25">
      <c r="A4" s="7" t="s">
        <v>101</v>
      </c>
      <c r="B4" s="7" t="s">
        <v>102</v>
      </c>
      <c r="C4" s="7" t="s">
        <v>45</v>
      </c>
    </row>
    <row r="5" spans="1:3" x14ac:dyDescent="0.25">
      <c r="A5">
        <v>1.1000000000000001</v>
      </c>
      <c r="B5" s="6" t="s">
        <v>77</v>
      </c>
      <c r="C5" t="s">
        <v>46</v>
      </c>
    </row>
    <row r="6" spans="1:3" x14ac:dyDescent="0.25">
      <c r="B6" t="s">
        <v>3</v>
      </c>
    </row>
    <row r="7" spans="1:3" x14ac:dyDescent="0.25">
      <c r="A7">
        <v>1.3</v>
      </c>
      <c r="B7" t="s">
        <v>4</v>
      </c>
    </row>
    <row r="8" spans="1:3" x14ac:dyDescent="0.25">
      <c r="B8" t="s">
        <v>1</v>
      </c>
    </row>
    <row r="9" spans="1:3" x14ac:dyDescent="0.25">
      <c r="B9" t="s">
        <v>0</v>
      </c>
    </row>
    <row r="10" spans="1:3" x14ac:dyDescent="0.25">
      <c r="B10" t="s">
        <v>2</v>
      </c>
    </row>
    <row r="11" spans="1:3" x14ac:dyDescent="0.25">
      <c r="B11" t="s">
        <v>5</v>
      </c>
    </row>
    <row r="12" spans="1:3" x14ac:dyDescent="0.25">
      <c r="B12" t="s">
        <v>22</v>
      </c>
    </row>
    <row r="13" spans="1:3" x14ac:dyDescent="0.25">
      <c r="B13" t="s">
        <v>87</v>
      </c>
    </row>
    <row r="14" spans="1:3" x14ac:dyDescent="0.25">
      <c r="B14" t="s">
        <v>47</v>
      </c>
    </row>
    <row r="15" spans="1:3" x14ac:dyDescent="0.25">
      <c r="A15">
        <v>1.6</v>
      </c>
      <c r="B15" s="6" t="s">
        <v>79</v>
      </c>
    </row>
    <row r="16" spans="1:3" x14ac:dyDescent="0.25">
      <c r="A16">
        <v>2.1</v>
      </c>
      <c r="B16" t="s">
        <v>6</v>
      </c>
    </row>
    <row r="17" spans="1:2" x14ac:dyDescent="0.25">
      <c r="B17" t="s">
        <v>7</v>
      </c>
    </row>
    <row r="18" spans="1:2" x14ac:dyDescent="0.25">
      <c r="A18">
        <v>2.2999999999999998</v>
      </c>
      <c r="B18" t="s">
        <v>48</v>
      </c>
    </row>
    <row r="19" spans="1:2" x14ac:dyDescent="0.25">
      <c r="B19" s="6" t="s">
        <v>80</v>
      </c>
    </row>
    <row r="20" spans="1:2" x14ac:dyDescent="0.25">
      <c r="B20" t="s">
        <v>8</v>
      </c>
    </row>
    <row r="21" spans="1:2" x14ac:dyDescent="0.25">
      <c r="B21" s="6" t="s">
        <v>79</v>
      </c>
    </row>
    <row r="22" spans="1:2" x14ac:dyDescent="0.25">
      <c r="A22">
        <v>3.1</v>
      </c>
      <c r="B22" t="s">
        <v>9</v>
      </c>
    </row>
    <row r="23" spans="1:2" x14ac:dyDescent="0.25">
      <c r="A23">
        <v>3.2</v>
      </c>
      <c r="B23" t="s">
        <v>81</v>
      </c>
    </row>
    <row r="24" spans="1:2" x14ac:dyDescent="0.25">
      <c r="A24">
        <v>3.3</v>
      </c>
      <c r="B24" s="6" t="s">
        <v>10</v>
      </c>
    </row>
    <row r="25" spans="1:2" x14ac:dyDescent="0.25">
      <c r="A25">
        <v>3.5</v>
      </c>
      <c r="B25" s="6" t="s">
        <v>11</v>
      </c>
    </row>
    <row r="26" spans="1:2" x14ac:dyDescent="0.25">
      <c r="A26">
        <v>3.6</v>
      </c>
      <c r="B26" s="6" t="s">
        <v>82</v>
      </c>
    </row>
    <row r="27" spans="1:2" x14ac:dyDescent="0.25">
      <c r="A27">
        <v>4</v>
      </c>
      <c r="B27" s="6" t="s">
        <v>83</v>
      </c>
    </row>
    <row r="28" spans="1:2" x14ac:dyDescent="0.25">
      <c r="B28" s="6" t="s">
        <v>12</v>
      </c>
    </row>
    <row r="29" spans="1:2" x14ac:dyDescent="0.25">
      <c r="B29" s="6" t="s">
        <v>84</v>
      </c>
    </row>
    <row r="30" spans="1:2" x14ac:dyDescent="0.25">
      <c r="B30" s="6" t="s">
        <v>85</v>
      </c>
    </row>
    <row r="31" spans="1:2" x14ac:dyDescent="0.25">
      <c r="B31" s="6" t="s">
        <v>13</v>
      </c>
    </row>
    <row r="32" spans="1:2" x14ac:dyDescent="0.25">
      <c r="B32" s="6" t="s">
        <v>86</v>
      </c>
    </row>
    <row r="33" spans="1:2" x14ac:dyDescent="0.25">
      <c r="A33">
        <v>5.0999999999999996</v>
      </c>
      <c r="B33" s="6" t="s">
        <v>100</v>
      </c>
    </row>
    <row r="34" spans="1:2" x14ac:dyDescent="0.25">
      <c r="B34" s="6" t="s">
        <v>16</v>
      </c>
    </row>
    <row r="35" spans="1:2" x14ac:dyDescent="0.25">
      <c r="B35" s="6" t="s">
        <v>15</v>
      </c>
    </row>
    <row r="36" spans="1:2" x14ac:dyDescent="0.25">
      <c r="B36" s="6" t="s">
        <v>88</v>
      </c>
    </row>
    <row r="37" spans="1:2" x14ac:dyDescent="0.25">
      <c r="B37" s="6" t="s">
        <v>18</v>
      </c>
    </row>
    <row r="38" spans="1:2" x14ac:dyDescent="0.25">
      <c r="B38" s="6" t="s">
        <v>17</v>
      </c>
    </row>
    <row r="39" spans="1:2" x14ac:dyDescent="0.25">
      <c r="B39" s="6" t="s">
        <v>19</v>
      </c>
    </row>
    <row r="40" spans="1:2" x14ac:dyDescent="0.25">
      <c r="B40" s="6" t="s">
        <v>21</v>
      </c>
    </row>
    <row r="41" spans="1:2" x14ac:dyDescent="0.25">
      <c r="B41" s="6" t="s">
        <v>78</v>
      </c>
    </row>
    <row r="42" spans="1:2" x14ac:dyDescent="0.25">
      <c r="B42" s="6" t="s">
        <v>23</v>
      </c>
    </row>
    <row r="43" spans="1:2" x14ac:dyDescent="0.25">
      <c r="A43">
        <v>5.3</v>
      </c>
      <c r="B43" s="6" t="s">
        <v>92</v>
      </c>
    </row>
    <row r="44" spans="1:2" x14ac:dyDescent="0.25">
      <c r="A44">
        <v>5.6</v>
      </c>
      <c r="B44" s="6" t="s">
        <v>79</v>
      </c>
    </row>
    <row r="45" spans="1:2" x14ac:dyDescent="0.25">
      <c r="A45">
        <v>6.1</v>
      </c>
      <c r="B45" s="6" t="s">
        <v>89</v>
      </c>
    </row>
    <row r="46" spans="1:2" x14ac:dyDescent="0.25">
      <c r="B46" s="6" t="s">
        <v>90</v>
      </c>
    </row>
    <row r="47" spans="1:2" x14ac:dyDescent="0.25">
      <c r="A47">
        <v>7.1</v>
      </c>
      <c r="B47" s="6" t="s">
        <v>20</v>
      </c>
    </row>
    <row r="48" spans="1:2" x14ac:dyDescent="0.25">
      <c r="B48" s="6" t="s">
        <v>17</v>
      </c>
    </row>
    <row r="49" spans="1:2" x14ac:dyDescent="0.25">
      <c r="B49" s="6" t="s">
        <v>19</v>
      </c>
    </row>
    <row r="50" spans="1:2" x14ac:dyDescent="0.25">
      <c r="B50" s="6" t="s">
        <v>21</v>
      </c>
    </row>
    <row r="51" spans="1:2" x14ac:dyDescent="0.25">
      <c r="B51" s="6" t="s">
        <v>78</v>
      </c>
    </row>
    <row r="52" spans="1:2" x14ac:dyDescent="0.25">
      <c r="B52" s="6" t="s">
        <v>24</v>
      </c>
    </row>
    <row r="53" spans="1:2" x14ac:dyDescent="0.25">
      <c r="B53" s="6" t="s">
        <v>103</v>
      </c>
    </row>
    <row r="54" spans="1:2" x14ac:dyDescent="0.25">
      <c r="A54">
        <v>7.3</v>
      </c>
      <c r="B54" s="6" t="s">
        <v>91</v>
      </c>
    </row>
    <row r="55" spans="1:2" x14ac:dyDescent="0.25">
      <c r="B55" s="6" t="s">
        <v>25</v>
      </c>
    </row>
    <row r="56" spans="1:2" x14ac:dyDescent="0.25">
      <c r="B56" s="6" t="s">
        <v>26</v>
      </c>
    </row>
    <row r="57" spans="1:2" x14ac:dyDescent="0.25">
      <c r="B57" s="6" t="s">
        <v>27</v>
      </c>
    </row>
    <row r="58" spans="1:2" x14ac:dyDescent="0.25">
      <c r="B58" s="6" t="s">
        <v>28</v>
      </c>
    </row>
    <row r="59" spans="1:2" x14ac:dyDescent="0.25">
      <c r="A59">
        <v>7.6</v>
      </c>
      <c r="B59" s="6" t="s">
        <v>93</v>
      </c>
    </row>
    <row r="60" spans="1:2" x14ac:dyDescent="0.25">
      <c r="B60" s="6" t="s">
        <v>94</v>
      </c>
    </row>
    <row r="61" spans="1:2" x14ac:dyDescent="0.25">
      <c r="A61">
        <v>8.1</v>
      </c>
      <c r="B61" s="6" t="s">
        <v>20</v>
      </c>
    </row>
    <row r="62" spans="1:2" x14ac:dyDescent="0.25">
      <c r="B62" s="6" t="s">
        <v>17</v>
      </c>
    </row>
    <row r="63" spans="1:2" x14ac:dyDescent="0.25">
      <c r="B63" s="6" t="s">
        <v>19</v>
      </c>
    </row>
    <row r="64" spans="1:2" x14ac:dyDescent="0.25">
      <c r="B64" s="6" t="s">
        <v>21</v>
      </c>
    </row>
    <row r="65" spans="1:3" x14ac:dyDescent="0.25">
      <c r="B65" s="6" t="s">
        <v>78</v>
      </c>
    </row>
    <row r="66" spans="1:3" x14ac:dyDescent="0.25">
      <c r="B66" s="6" t="s">
        <v>29</v>
      </c>
    </row>
    <row r="67" spans="1:3" x14ac:dyDescent="0.25">
      <c r="B67" s="6" t="s">
        <v>104</v>
      </c>
    </row>
    <row r="68" spans="1:3" x14ac:dyDescent="0.25">
      <c r="A68">
        <v>8.6999999999999993</v>
      </c>
      <c r="B68" s="6" t="s">
        <v>93</v>
      </c>
    </row>
    <row r="69" spans="1:3" x14ac:dyDescent="0.25">
      <c r="A69">
        <v>9.1</v>
      </c>
      <c r="B69" s="6" t="s">
        <v>38</v>
      </c>
    </row>
    <row r="70" spans="1:3" x14ac:dyDescent="0.25">
      <c r="B70" s="6" t="s">
        <v>21</v>
      </c>
    </row>
    <row r="71" spans="1:3" x14ac:dyDescent="0.25">
      <c r="B71" s="6" t="s">
        <v>78</v>
      </c>
    </row>
    <row r="72" spans="1:3" x14ac:dyDescent="0.25">
      <c r="B72" s="6" t="s">
        <v>39</v>
      </c>
    </row>
    <row r="73" spans="1:3" x14ac:dyDescent="0.25">
      <c r="B73" s="6" t="s">
        <v>105</v>
      </c>
    </row>
    <row r="74" spans="1:3" x14ac:dyDescent="0.25">
      <c r="A74">
        <v>9.3000000000000007</v>
      </c>
      <c r="B74" s="6" t="s">
        <v>95</v>
      </c>
      <c r="C74" t="s">
        <v>62</v>
      </c>
    </row>
    <row r="75" spans="1:3" x14ac:dyDescent="0.25">
      <c r="B75" s="6" t="s">
        <v>40</v>
      </c>
    </row>
    <row r="76" spans="1:3" x14ac:dyDescent="0.25">
      <c r="B76" s="6" t="s">
        <v>96</v>
      </c>
    </row>
    <row r="77" spans="1:3" x14ac:dyDescent="0.25">
      <c r="B77" s="6" t="s">
        <v>41</v>
      </c>
    </row>
    <row r="78" spans="1:3" x14ac:dyDescent="0.25">
      <c r="B78" s="6" t="s">
        <v>42</v>
      </c>
    </row>
    <row r="79" spans="1:3" x14ac:dyDescent="0.25">
      <c r="A79">
        <v>9.4</v>
      </c>
      <c r="B79" s="6" t="s">
        <v>43</v>
      </c>
    </row>
    <row r="80" spans="1:3" x14ac:dyDescent="0.25">
      <c r="A80" t="s">
        <v>44</v>
      </c>
      <c r="B80" s="6" t="s">
        <v>97</v>
      </c>
    </row>
    <row r="81" spans="2:2" x14ac:dyDescent="0.25">
      <c r="B81" s="6" t="s">
        <v>98</v>
      </c>
    </row>
    <row r="82" spans="2:2" x14ac:dyDescent="0.25">
      <c r="B82" s="6" t="s">
        <v>99</v>
      </c>
    </row>
    <row r="83" spans="2:2" x14ac:dyDescent="0.25">
      <c r="B83" s="6"/>
    </row>
    <row r="84" spans="2:2" x14ac:dyDescent="0.25">
      <c r="B84" s="6"/>
    </row>
    <row r="85" spans="2:2" x14ac:dyDescent="0.25">
      <c r="B85" s="6"/>
    </row>
  </sheetData>
  <dataConsolid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7D7F-FB8D-4F81-8212-67D92FB087CE}">
  <dimension ref="A1:L21"/>
  <sheetViews>
    <sheetView workbookViewId="0"/>
  </sheetViews>
  <sheetFormatPr defaultRowHeight="15" x14ac:dyDescent="0.25"/>
  <cols>
    <col min="1" max="1" width="10.85546875" bestFit="1" customWidth="1"/>
    <col min="2" max="2" width="11.5703125" bestFit="1" customWidth="1"/>
  </cols>
  <sheetData>
    <row r="1" spans="1:12" x14ac:dyDescent="0.25">
      <c r="A1" t="s">
        <v>49</v>
      </c>
    </row>
    <row r="2" spans="1:12" x14ac:dyDescent="0.25">
      <c r="A2" t="s">
        <v>50</v>
      </c>
      <c r="B2" t="s">
        <v>51</v>
      </c>
      <c r="C2" t="s">
        <v>52</v>
      </c>
    </row>
    <row r="3" spans="1:12" x14ac:dyDescent="0.25">
      <c r="A3" t="s">
        <v>53</v>
      </c>
      <c r="B3" t="s">
        <v>54</v>
      </c>
      <c r="C3" t="s">
        <v>61</v>
      </c>
    </row>
    <row r="4" spans="1:12" x14ac:dyDescent="0.25">
      <c r="B4" t="s">
        <v>55</v>
      </c>
    </row>
    <row r="6" spans="1:12" x14ac:dyDescent="0.25">
      <c r="A6" t="s">
        <v>56</v>
      </c>
    </row>
    <row r="7" spans="1:12" x14ac:dyDescent="0.25">
      <c r="A7" t="s">
        <v>52</v>
      </c>
      <c r="B7" t="s">
        <v>57</v>
      </c>
      <c r="C7" t="s">
        <v>58</v>
      </c>
    </row>
    <row r="9" spans="1:12" x14ac:dyDescent="0.25">
      <c r="A9" t="s">
        <v>59</v>
      </c>
    </row>
    <row r="10" spans="1:12" x14ac:dyDescent="0.25">
      <c r="A10" t="s">
        <v>53</v>
      </c>
      <c r="B10" t="s">
        <v>54</v>
      </c>
      <c r="C10" t="s">
        <v>60</v>
      </c>
    </row>
    <row r="11" spans="1:12" x14ac:dyDescent="0.25">
      <c r="B11" t="s">
        <v>55</v>
      </c>
      <c r="K11">
        <f>30*252*8.5</f>
        <v>64260</v>
      </c>
      <c r="L11">
        <f>K11*4</f>
        <v>257040</v>
      </c>
    </row>
    <row r="12" spans="1:12" x14ac:dyDescent="0.25">
      <c r="K12">
        <f>95*252*8.5</f>
        <v>203490</v>
      </c>
    </row>
    <row r="13" spans="1:12" x14ac:dyDescent="0.25">
      <c r="A13" t="s">
        <v>63</v>
      </c>
      <c r="B13" t="s">
        <v>64</v>
      </c>
    </row>
    <row r="15" spans="1:12" x14ac:dyDescent="0.25">
      <c r="A15" t="s">
        <v>65</v>
      </c>
    </row>
    <row r="16" spans="1:12" x14ac:dyDescent="0.25">
      <c r="A16" t="s">
        <v>66</v>
      </c>
      <c r="B16" t="s">
        <v>67</v>
      </c>
      <c r="C16" t="s">
        <v>68</v>
      </c>
    </row>
    <row r="17" spans="1:2" x14ac:dyDescent="0.25">
      <c r="A17" t="s">
        <v>69</v>
      </c>
      <c r="B17" t="s">
        <v>70</v>
      </c>
    </row>
    <row r="19" spans="1:2" x14ac:dyDescent="0.25">
      <c r="A19" t="s">
        <v>71</v>
      </c>
      <c r="B19" t="s">
        <v>72</v>
      </c>
    </row>
    <row r="20" spans="1:2" x14ac:dyDescent="0.25">
      <c r="B20" t="s">
        <v>73</v>
      </c>
    </row>
    <row r="21" spans="1:2" x14ac:dyDescent="0.25">
      <c r="A21" t="s">
        <v>74</v>
      </c>
      <c r="B21" t="s">
        <v>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7C1B-93DA-423F-B913-0CCC09144D0C}">
  <dimension ref="A1:CN107"/>
  <sheetViews>
    <sheetView showGridLines="0" zoomScaleNormal="100" workbookViewId="0">
      <pane xSplit="1" ySplit="1" topLeftCell="B6" activePane="bottomRight" state="frozen"/>
      <selection pane="topRight" activeCell="B1" sqref="B1"/>
      <selection pane="bottomLeft" activeCell="A2" sqref="A2"/>
      <selection pane="bottomRight" activeCell="P33" sqref="P33:W38"/>
    </sheetView>
  </sheetViews>
  <sheetFormatPr defaultRowHeight="12.75" x14ac:dyDescent="0.25"/>
  <cols>
    <col min="1" max="1" width="4.7109375" style="5" customWidth="1"/>
    <col min="2" max="110" width="2.7109375" style="4" customWidth="1"/>
    <col min="111" max="16384" width="9.140625" style="4"/>
  </cols>
  <sheetData>
    <row r="1" spans="1:92" s="1" customFormat="1" ht="6" customHeight="1" thickBot="1" x14ac:dyDescent="0.3">
      <c r="A1" s="1" t="s">
        <v>30</v>
      </c>
      <c r="B1" s="2">
        <v>2</v>
      </c>
      <c r="C1" s="2">
        <f>B1+2</f>
        <v>4</v>
      </c>
      <c r="D1" s="2">
        <f t="shared" ref="D1:AU1" si="0">C1+2</f>
        <v>6</v>
      </c>
      <c r="E1" s="2">
        <f t="shared" si="0"/>
        <v>8</v>
      </c>
      <c r="F1" s="2">
        <f t="shared" si="0"/>
        <v>10</v>
      </c>
      <c r="G1" s="2">
        <f t="shared" si="0"/>
        <v>12</v>
      </c>
      <c r="H1" s="2">
        <f t="shared" si="0"/>
        <v>14</v>
      </c>
      <c r="I1" s="2">
        <f t="shared" si="0"/>
        <v>16</v>
      </c>
      <c r="J1" s="2">
        <f t="shared" si="0"/>
        <v>18</v>
      </c>
      <c r="K1" s="2">
        <f t="shared" si="0"/>
        <v>20</v>
      </c>
      <c r="L1" s="2">
        <f t="shared" si="0"/>
        <v>22</v>
      </c>
      <c r="M1" s="2">
        <f t="shared" si="0"/>
        <v>24</v>
      </c>
      <c r="N1" s="2">
        <f t="shared" si="0"/>
        <v>26</v>
      </c>
      <c r="O1" s="2">
        <f t="shared" si="0"/>
        <v>28</v>
      </c>
      <c r="P1" s="2">
        <f t="shared" si="0"/>
        <v>30</v>
      </c>
      <c r="Q1" s="2">
        <f t="shared" si="0"/>
        <v>32</v>
      </c>
      <c r="R1" s="2">
        <f t="shared" si="0"/>
        <v>34</v>
      </c>
      <c r="S1" s="2">
        <f t="shared" si="0"/>
        <v>36</v>
      </c>
      <c r="T1" s="2">
        <f t="shared" si="0"/>
        <v>38</v>
      </c>
      <c r="U1" s="2">
        <f t="shared" si="0"/>
        <v>40</v>
      </c>
      <c r="V1" s="2">
        <f t="shared" si="0"/>
        <v>42</v>
      </c>
      <c r="W1" s="2">
        <f t="shared" si="0"/>
        <v>44</v>
      </c>
      <c r="X1" s="2">
        <f t="shared" si="0"/>
        <v>46</v>
      </c>
      <c r="Y1" s="2">
        <f t="shared" si="0"/>
        <v>48</v>
      </c>
      <c r="Z1" s="2">
        <f t="shared" si="0"/>
        <v>50</v>
      </c>
      <c r="AA1" s="2">
        <f t="shared" si="0"/>
        <v>52</v>
      </c>
      <c r="AB1" s="2">
        <f t="shared" si="0"/>
        <v>54</v>
      </c>
      <c r="AC1" s="2">
        <f t="shared" si="0"/>
        <v>56</v>
      </c>
      <c r="AD1" s="2">
        <f t="shared" si="0"/>
        <v>58</v>
      </c>
      <c r="AE1" s="2">
        <f t="shared" si="0"/>
        <v>60</v>
      </c>
      <c r="AF1" s="2">
        <f t="shared" si="0"/>
        <v>62</v>
      </c>
      <c r="AG1" s="2">
        <f t="shared" si="0"/>
        <v>64</v>
      </c>
      <c r="AH1" s="2">
        <f t="shared" si="0"/>
        <v>66</v>
      </c>
      <c r="AI1" s="2">
        <f t="shared" si="0"/>
        <v>68</v>
      </c>
      <c r="AJ1" s="2">
        <f t="shared" si="0"/>
        <v>70</v>
      </c>
      <c r="AK1" s="2">
        <f t="shared" si="0"/>
        <v>72</v>
      </c>
      <c r="AL1" s="2">
        <f t="shared" si="0"/>
        <v>74</v>
      </c>
      <c r="AM1" s="2">
        <f t="shared" si="0"/>
        <v>76</v>
      </c>
      <c r="AN1" s="2">
        <f t="shared" si="0"/>
        <v>78</v>
      </c>
      <c r="AO1" s="2">
        <f t="shared" si="0"/>
        <v>80</v>
      </c>
      <c r="AP1" s="2">
        <f t="shared" si="0"/>
        <v>82</v>
      </c>
      <c r="AQ1" s="2">
        <f t="shared" si="0"/>
        <v>84</v>
      </c>
      <c r="AR1" s="2">
        <f t="shared" si="0"/>
        <v>86</v>
      </c>
      <c r="AS1" s="2">
        <f t="shared" si="0"/>
        <v>88</v>
      </c>
      <c r="AT1" s="2">
        <f t="shared" si="0"/>
        <v>90</v>
      </c>
      <c r="AU1" s="2">
        <f t="shared" si="0"/>
        <v>92</v>
      </c>
      <c r="AV1" s="3">
        <f t="shared" ref="AV1" si="1">AU1+2</f>
        <v>94</v>
      </c>
      <c r="AW1" s="3">
        <f t="shared" ref="AW1" si="2">AV1+2</f>
        <v>96</v>
      </c>
      <c r="AX1" s="3">
        <f t="shared" ref="AX1" si="3">AW1+2</f>
        <v>98</v>
      </c>
      <c r="AY1" s="3">
        <f t="shared" ref="AY1" si="4">AX1+2</f>
        <v>100</v>
      </c>
      <c r="AZ1" s="3">
        <f t="shared" ref="AZ1" si="5">AY1+2</f>
        <v>102</v>
      </c>
      <c r="BA1" s="3">
        <f t="shared" ref="BA1" si="6">AZ1+2</f>
        <v>104</v>
      </c>
      <c r="BB1" s="3">
        <f t="shared" ref="BB1" si="7">BA1+2</f>
        <v>106</v>
      </c>
      <c r="BC1" s="3">
        <f t="shared" ref="BC1:BH1" si="8">BB1+2</f>
        <v>108</v>
      </c>
      <c r="BD1" s="3">
        <f t="shared" si="8"/>
        <v>110</v>
      </c>
      <c r="BE1" s="3">
        <f t="shared" si="8"/>
        <v>112</v>
      </c>
      <c r="BF1" s="3">
        <f t="shared" si="8"/>
        <v>114</v>
      </c>
      <c r="BG1" s="3">
        <f t="shared" si="8"/>
        <v>116</v>
      </c>
      <c r="BH1" s="3">
        <f t="shared" si="8"/>
        <v>118</v>
      </c>
      <c r="BI1" s="3">
        <f t="shared" ref="BI1" si="9">BH1+2</f>
        <v>120</v>
      </c>
      <c r="BJ1" s="3">
        <f t="shared" ref="BJ1" si="10">BI1+2</f>
        <v>122</v>
      </c>
      <c r="BK1" s="3">
        <f t="shared" ref="BK1" si="11">BJ1+2</f>
        <v>124</v>
      </c>
      <c r="BL1" s="3">
        <f t="shared" ref="BL1" si="12">BK1+2</f>
        <v>126</v>
      </c>
      <c r="BM1" s="3">
        <f t="shared" ref="BM1" si="13">BL1+2</f>
        <v>128</v>
      </c>
      <c r="BN1" s="3">
        <f t="shared" ref="BN1" si="14">BM1+2</f>
        <v>130</v>
      </c>
      <c r="BO1" s="3">
        <f t="shared" ref="BO1" si="15">BN1+2</f>
        <v>132</v>
      </c>
      <c r="BP1" s="3">
        <f t="shared" ref="BP1" si="16">BO1+2</f>
        <v>134</v>
      </c>
      <c r="BQ1" s="3">
        <f t="shared" ref="BQ1" si="17">BP1+2</f>
        <v>136</v>
      </c>
      <c r="BR1" s="3">
        <f t="shared" ref="BR1" si="18">BQ1+2</f>
        <v>138</v>
      </c>
      <c r="BS1" s="3">
        <f t="shared" ref="BS1" si="19">BR1+2</f>
        <v>140</v>
      </c>
      <c r="BT1" s="3">
        <f t="shared" ref="BT1" si="20">BS1+2</f>
        <v>142</v>
      </c>
      <c r="BU1" s="3">
        <f t="shared" ref="BU1" si="21">BT1+2</f>
        <v>144</v>
      </c>
      <c r="BV1" s="3">
        <f t="shared" ref="BV1" si="22">BU1+2</f>
        <v>146</v>
      </c>
      <c r="BW1" s="3">
        <f t="shared" ref="BW1" si="23">BV1+2</f>
        <v>148</v>
      </c>
      <c r="BX1" s="3">
        <f t="shared" ref="BX1" si="24">BW1+2</f>
        <v>150</v>
      </c>
      <c r="BY1" s="3">
        <f t="shared" ref="BY1" si="25">BX1+2</f>
        <v>152</v>
      </c>
      <c r="BZ1" s="3">
        <f t="shared" ref="BZ1" si="26">BY1+2</f>
        <v>154</v>
      </c>
      <c r="CA1" s="3">
        <f t="shared" ref="CA1" si="27">BZ1+2</f>
        <v>156</v>
      </c>
      <c r="CB1" s="3">
        <f t="shared" ref="CB1" si="28">CA1+2</f>
        <v>158</v>
      </c>
      <c r="CC1" s="3">
        <f t="shared" ref="CC1" si="29">CB1+2</f>
        <v>160</v>
      </c>
      <c r="CD1" s="3">
        <f t="shared" ref="CD1" si="30">CC1+2</f>
        <v>162</v>
      </c>
      <c r="CE1" s="3">
        <f t="shared" ref="CE1" si="31">CD1+2</f>
        <v>164</v>
      </c>
      <c r="CF1" s="3">
        <f t="shared" ref="CF1" si="32">CE1+2</f>
        <v>166</v>
      </c>
      <c r="CG1" s="3">
        <f t="shared" ref="CG1" si="33">CF1+2</f>
        <v>168</v>
      </c>
      <c r="CH1" s="3">
        <f t="shared" ref="CH1" si="34">CG1+2</f>
        <v>170</v>
      </c>
      <c r="CI1" s="3">
        <f t="shared" ref="CI1" si="35">CH1+2</f>
        <v>172</v>
      </c>
      <c r="CJ1" s="3">
        <f t="shared" ref="CJ1" si="36">CI1+2</f>
        <v>174</v>
      </c>
      <c r="CK1" s="3">
        <f t="shared" ref="CK1" si="37">CJ1+2</f>
        <v>176</v>
      </c>
      <c r="CL1" s="3">
        <f t="shared" ref="CL1" si="38">CK1+2</f>
        <v>178</v>
      </c>
      <c r="CM1" s="3">
        <f t="shared" ref="CM1" si="39">CL1+2</f>
        <v>180</v>
      </c>
      <c r="CN1" s="3">
        <f t="shared" ref="CN1" si="40">CM1+2</f>
        <v>182</v>
      </c>
    </row>
    <row r="2" spans="1:92" ht="6" customHeight="1" x14ac:dyDescent="0.25">
      <c r="A2" s="1">
        <v>2</v>
      </c>
      <c r="B2" s="233" t="s">
        <v>31</v>
      </c>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c r="AU2" s="234"/>
      <c r="AV2" s="234"/>
      <c r="AW2" s="234"/>
      <c r="AX2" s="234"/>
      <c r="AY2" s="234"/>
      <c r="AZ2" s="234"/>
      <c r="BA2" s="234"/>
      <c r="BB2" s="234"/>
      <c r="BC2" s="234"/>
      <c r="BD2" s="234"/>
      <c r="BE2" s="234"/>
      <c r="BF2" s="234"/>
      <c r="BG2" s="234"/>
      <c r="BH2" s="235"/>
      <c r="BI2" s="233" t="s">
        <v>31</v>
      </c>
      <c r="BJ2" s="234"/>
      <c r="BK2" s="234"/>
      <c r="BL2" s="234"/>
      <c r="BM2" s="234"/>
      <c r="BN2" s="234"/>
      <c r="BO2" s="234"/>
      <c r="BP2" s="234"/>
      <c r="BQ2" s="234"/>
      <c r="BR2" s="234"/>
      <c r="BS2" s="234"/>
      <c r="BT2" s="235"/>
      <c r="BU2" s="236" t="s">
        <v>31</v>
      </c>
      <c r="BV2" s="237"/>
      <c r="BW2" s="237"/>
      <c r="BX2" s="237"/>
      <c r="BY2" s="237"/>
      <c r="BZ2" s="237"/>
      <c r="CA2" s="237"/>
      <c r="CB2" s="237"/>
      <c r="CC2" s="237"/>
      <c r="CD2" s="237"/>
      <c r="CE2" s="237"/>
      <c r="CF2" s="237"/>
      <c r="CG2" s="237"/>
      <c r="CH2" s="237"/>
      <c r="CI2" s="237"/>
      <c r="CJ2" s="237"/>
      <c r="CK2" s="237"/>
      <c r="CL2" s="237"/>
      <c r="CM2" s="237"/>
      <c r="CN2" s="238"/>
    </row>
    <row r="3" spans="1:92" ht="6" customHeight="1" x14ac:dyDescent="0.25">
      <c r="A3" s="1">
        <f>A2+2</f>
        <v>4</v>
      </c>
      <c r="B3" s="236"/>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8"/>
      <c r="BI3" s="236"/>
      <c r="BJ3" s="237"/>
      <c r="BK3" s="237"/>
      <c r="BL3" s="237"/>
      <c r="BM3" s="237"/>
      <c r="BN3" s="237"/>
      <c r="BO3" s="237"/>
      <c r="BP3" s="237"/>
      <c r="BQ3" s="237"/>
      <c r="BR3" s="237"/>
      <c r="BS3" s="237"/>
      <c r="BT3" s="238"/>
      <c r="BU3" s="236"/>
      <c r="BV3" s="237"/>
      <c r="BW3" s="237"/>
      <c r="BX3" s="237"/>
      <c r="BY3" s="237"/>
      <c r="BZ3" s="237"/>
      <c r="CA3" s="237"/>
      <c r="CB3" s="237"/>
      <c r="CC3" s="237"/>
      <c r="CD3" s="237"/>
      <c r="CE3" s="237"/>
      <c r="CF3" s="237"/>
      <c r="CG3" s="237"/>
      <c r="CH3" s="237"/>
      <c r="CI3" s="237"/>
      <c r="CJ3" s="237"/>
      <c r="CK3" s="237"/>
      <c r="CL3" s="237"/>
      <c r="CM3" s="237"/>
      <c r="CN3" s="238"/>
    </row>
    <row r="4" spans="1:92" ht="6" customHeight="1" x14ac:dyDescent="0.25">
      <c r="A4" s="1">
        <f t="shared" ref="A4:A56" si="41">A3+2</f>
        <v>6</v>
      </c>
      <c r="B4" s="236"/>
      <c r="C4" s="237"/>
      <c r="D4" s="237"/>
      <c r="E4" s="237"/>
      <c r="F4" s="237"/>
      <c r="G4" s="237"/>
      <c r="H4" s="237"/>
      <c r="I4" s="237"/>
      <c r="J4" s="237"/>
      <c r="K4" s="237"/>
      <c r="L4" s="237"/>
      <c r="M4" s="237"/>
      <c r="N4" s="237"/>
      <c r="O4" s="237"/>
      <c r="P4" s="237"/>
      <c r="Q4" s="237"/>
      <c r="R4" s="237"/>
      <c r="S4" s="237"/>
      <c r="T4" s="237"/>
      <c r="U4" s="237"/>
      <c r="V4" s="237"/>
      <c r="W4" s="237"/>
      <c r="X4" s="237"/>
      <c r="Y4" s="237"/>
      <c r="Z4" s="237"/>
      <c r="AA4" s="237"/>
      <c r="AB4" s="237"/>
      <c r="AC4" s="237"/>
      <c r="AD4" s="237"/>
      <c r="AE4" s="237"/>
      <c r="AF4" s="237"/>
      <c r="AG4" s="237"/>
      <c r="AH4" s="237"/>
      <c r="AI4" s="237"/>
      <c r="AJ4" s="237"/>
      <c r="AK4" s="237"/>
      <c r="AL4" s="237"/>
      <c r="AM4" s="237"/>
      <c r="AN4" s="237"/>
      <c r="AO4" s="237"/>
      <c r="AP4" s="237"/>
      <c r="AQ4" s="237"/>
      <c r="AR4" s="237"/>
      <c r="AS4" s="237"/>
      <c r="AT4" s="237"/>
      <c r="AU4" s="237"/>
      <c r="AV4" s="237"/>
      <c r="AW4" s="237"/>
      <c r="AX4" s="237"/>
      <c r="AY4" s="237"/>
      <c r="AZ4" s="237"/>
      <c r="BA4" s="237"/>
      <c r="BB4" s="237"/>
      <c r="BC4" s="237"/>
      <c r="BD4" s="237"/>
      <c r="BE4" s="237"/>
      <c r="BF4" s="237"/>
      <c r="BG4" s="237"/>
      <c r="BH4" s="238"/>
      <c r="BI4" s="236"/>
      <c r="BJ4" s="237"/>
      <c r="BK4" s="237"/>
      <c r="BL4" s="237"/>
      <c r="BM4" s="237"/>
      <c r="BN4" s="237"/>
      <c r="BO4" s="237"/>
      <c r="BP4" s="237"/>
      <c r="BQ4" s="237"/>
      <c r="BR4" s="237"/>
      <c r="BS4" s="237"/>
      <c r="BT4" s="238"/>
      <c r="BU4" s="236"/>
      <c r="BV4" s="237"/>
      <c r="BW4" s="237"/>
      <c r="BX4" s="237"/>
      <c r="BY4" s="237"/>
      <c r="BZ4" s="237"/>
      <c r="CA4" s="237"/>
      <c r="CB4" s="237"/>
      <c r="CC4" s="237"/>
      <c r="CD4" s="237"/>
      <c r="CE4" s="237"/>
      <c r="CF4" s="237"/>
      <c r="CG4" s="237"/>
      <c r="CH4" s="237"/>
      <c r="CI4" s="237"/>
      <c r="CJ4" s="237"/>
      <c r="CK4" s="237"/>
      <c r="CL4" s="237"/>
      <c r="CM4" s="237"/>
      <c r="CN4" s="238"/>
    </row>
    <row r="5" spans="1:92" ht="6" customHeight="1" x14ac:dyDescent="0.25">
      <c r="A5" s="1">
        <f t="shared" si="41"/>
        <v>8</v>
      </c>
      <c r="B5" s="236"/>
      <c r="C5" s="237"/>
      <c r="D5" s="237"/>
      <c r="E5" s="237"/>
      <c r="F5" s="237"/>
      <c r="G5" s="237"/>
      <c r="H5" s="237"/>
      <c r="I5" s="237"/>
      <c r="J5" s="237"/>
      <c r="K5" s="237"/>
      <c r="L5" s="237"/>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8"/>
      <c r="BI5" s="236"/>
      <c r="BJ5" s="237"/>
      <c r="BK5" s="237"/>
      <c r="BL5" s="237"/>
      <c r="BM5" s="237"/>
      <c r="BN5" s="237"/>
      <c r="BO5" s="237"/>
      <c r="BP5" s="237"/>
      <c r="BQ5" s="237"/>
      <c r="BR5" s="237"/>
      <c r="BS5" s="237"/>
      <c r="BT5" s="238"/>
      <c r="BU5" s="236"/>
      <c r="BV5" s="237"/>
      <c r="BW5" s="237"/>
      <c r="BX5" s="237"/>
      <c r="BY5" s="237"/>
      <c r="BZ5" s="237"/>
      <c r="CA5" s="237"/>
      <c r="CB5" s="237"/>
      <c r="CC5" s="237"/>
      <c r="CD5" s="237"/>
      <c r="CE5" s="237"/>
      <c r="CF5" s="237"/>
      <c r="CG5" s="237"/>
      <c r="CH5" s="237"/>
      <c r="CI5" s="237"/>
      <c r="CJ5" s="237"/>
      <c r="CK5" s="237"/>
      <c r="CL5" s="237"/>
      <c r="CM5" s="237"/>
      <c r="CN5" s="238"/>
    </row>
    <row r="6" spans="1:92" ht="6" customHeight="1" x14ac:dyDescent="0.25">
      <c r="A6" s="1">
        <f t="shared" si="41"/>
        <v>10</v>
      </c>
      <c r="B6" s="236"/>
      <c r="C6" s="237"/>
      <c r="D6" s="237"/>
      <c r="E6" s="237"/>
      <c r="F6" s="237"/>
      <c r="G6" s="237"/>
      <c r="H6" s="237"/>
      <c r="I6" s="237"/>
      <c r="J6" s="237"/>
      <c r="K6" s="237"/>
      <c r="L6" s="237"/>
      <c r="M6" s="237"/>
      <c r="N6" s="237"/>
      <c r="O6" s="237"/>
      <c r="P6" s="237"/>
      <c r="Q6" s="237"/>
      <c r="R6" s="237"/>
      <c r="S6" s="237"/>
      <c r="T6" s="237"/>
      <c r="U6" s="237"/>
      <c r="V6" s="237"/>
      <c r="W6" s="237"/>
      <c r="X6" s="237"/>
      <c r="Y6" s="237"/>
      <c r="Z6" s="237"/>
      <c r="AA6" s="237"/>
      <c r="AB6" s="237"/>
      <c r="AC6" s="237"/>
      <c r="AD6" s="237"/>
      <c r="AE6" s="237"/>
      <c r="AF6" s="237"/>
      <c r="AG6" s="237"/>
      <c r="AH6" s="237"/>
      <c r="AI6" s="237"/>
      <c r="AJ6" s="237"/>
      <c r="AK6" s="237"/>
      <c r="AL6" s="237"/>
      <c r="AM6" s="237"/>
      <c r="AN6" s="237"/>
      <c r="AO6" s="237"/>
      <c r="AP6" s="237"/>
      <c r="AQ6" s="237"/>
      <c r="AR6" s="237"/>
      <c r="AS6" s="237"/>
      <c r="AT6" s="237"/>
      <c r="AU6" s="237"/>
      <c r="AV6" s="237"/>
      <c r="AW6" s="237"/>
      <c r="AX6" s="237"/>
      <c r="AY6" s="237"/>
      <c r="AZ6" s="237"/>
      <c r="BA6" s="237"/>
      <c r="BB6" s="237"/>
      <c r="BC6" s="237"/>
      <c r="BD6" s="237"/>
      <c r="BE6" s="237"/>
      <c r="BF6" s="237"/>
      <c r="BG6" s="237"/>
      <c r="BH6" s="238"/>
      <c r="BI6" s="236"/>
      <c r="BJ6" s="237"/>
      <c r="BK6" s="237"/>
      <c r="BL6" s="237"/>
      <c r="BM6" s="237"/>
      <c r="BN6" s="237"/>
      <c r="BO6" s="237"/>
      <c r="BP6" s="237"/>
      <c r="BQ6" s="237"/>
      <c r="BR6" s="237"/>
      <c r="BS6" s="237"/>
      <c r="BT6" s="238"/>
      <c r="BU6" s="236"/>
      <c r="BV6" s="237"/>
      <c r="BW6" s="237"/>
      <c r="BX6" s="237"/>
      <c r="BY6" s="237"/>
      <c r="BZ6" s="237"/>
      <c r="CA6" s="237"/>
      <c r="CB6" s="237"/>
      <c r="CC6" s="237"/>
      <c r="CD6" s="237"/>
      <c r="CE6" s="237"/>
      <c r="CF6" s="237"/>
      <c r="CG6" s="237"/>
      <c r="CH6" s="237"/>
      <c r="CI6" s="237"/>
      <c r="CJ6" s="237"/>
      <c r="CK6" s="237"/>
      <c r="CL6" s="237"/>
      <c r="CM6" s="237"/>
      <c r="CN6" s="238"/>
    </row>
    <row r="7" spans="1:92" ht="6" customHeight="1" x14ac:dyDescent="0.25">
      <c r="A7" s="1">
        <f t="shared" si="41"/>
        <v>12</v>
      </c>
      <c r="B7" s="236"/>
      <c r="C7" s="237"/>
      <c r="D7" s="237"/>
      <c r="E7" s="237"/>
      <c r="F7" s="237"/>
      <c r="G7" s="237"/>
      <c r="H7" s="237"/>
      <c r="I7" s="237"/>
      <c r="J7" s="237"/>
      <c r="K7" s="237"/>
      <c r="L7" s="237"/>
      <c r="M7" s="237"/>
      <c r="N7" s="237"/>
      <c r="O7" s="237"/>
      <c r="P7" s="237"/>
      <c r="Q7" s="237"/>
      <c r="R7" s="237"/>
      <c r="S7" s="237"/>
      <c r="T7" s="237"/>
      <c r="U7" s="237"/>
      <c r="V7" s="237"/>
      <c r="W7" s="237"/>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8"/>
      <c r="BI7" s="236"/>
      <c r="BJ7" s="237"/>
      <c r="BK7" s="237"/>
      <c r="BL7" s="237"/>
      <c r="BM7" s="237"/>
      <c r="BN7" s="237"/>
      <c r="BO7" s="237"/>
      <c r="BP7" s="237"/>
      <c r="BQ7" s="237"/>
      <c r="BR7" s="237"/>
      <c r="BS7" s="237"/>
      <c r="BT7" s="238"/>
      <c r="BU7" s="236"/>
      <c r="BV7" s="237"/>
      <c r="BW7" s="237"/>
      <c r="BX7" s="237"/>
      <c r="BY7" s="237"/>
      <c r="BZ7" s="237"/>
      <c r="CA7" s="237"/>
      <c r="CB7" s="237"/>
      <c r="CC7" s="237"/>
      <c r="CD7" s="237"/>
      <c r="CE7" s="237"/>
      <c r="CF7" s="237"/>
      <c r="CG7" s="237"/>
      <c r="CH7" s="237"/>
      <c r="CI7" s="237"/>
      <c r="CJ7" s="237"/>
      <c r="CK7" s="237"/>
      <c r="CL7" s="237"/>
      <c r="CM7" s="237"/>
      <c r="CN7" s="238"/>
    </row>
    <row r="8" spans="1:92" ht="6" customHeight="1" x14ac:dyDescent="0.25">
      <c r="A8" s="1">
        <f t="shared" si="41"/>
        <v>14</v>
      </c>
      <c r="B8" s="236"/>
      <c r="C8" s="237"/>
      <c r="D8" s="237"/>
      <c r="E8" s="237"/>
      <c r="F8" s="237"/>
      <c r="G8" s="237"/>
      <c r="H8" s="237"/>
      <c r="I8" s="237"/>
      <c r="J8" s="237"/>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7"/>
      <c r="AN8" s="237"/>
      <c r="AO8" s="237"/>
      <c r="AP8" s="237"/>
      <c r="AQ8" s="237"/>
      <c r="AR8" s="237"/>
      <c r="AS8" s="237"/>
      <c r="AT8" s="237"/>
      <c r="AU8" s="237"/>
      <c r="AV8" s="237"/>
      <c r="AW8" s="237"/>
      <c r="AX8" s="237"/>
      <c r="AY8" s="237"/>
      <c r="AZ8" s="237"/>
      <c r="BA8" s="237"/>
      <c r="BB8" s="237"/>
      <c r="BC8" s="237"/>
      <c r="BD8" s="237"/>
      <c r="BE8" s="237"/>
      <c r="BF8" s="237"/>
      <c r="BG8" s="237"/>
      <c r="BH8" s="238"/>
      <c r="BI8" s="236"/>
      <c r="BJ8" s="237"/>
      <c r="BK8" s="237"/>
      <c r="BL8" s="237"/>
      <c r="BM8" s="237"/>
      <c r="BN8" s="237"/>
      <c r="BO8" s="237"/>
      <c r="BP8" s="237"/>
      <c r="BQ8" s="237"/>
      <c r="BR8" s="237"/>
      <c r="BS8" s="237"/>
      <c r="BT8" s="238"/>
      <c r="BU8" s="236"/>
      <c r="BV8" s="237"/>
      <c r="BW8" s="237"/>
      <c r="BX8" s="237"/>
      <c r="BY8" s="237"/>
      <c r="BZ8" s="237"/>
      <c r="CA8" s="237"/>
      <c r="CB8" s="237"/>
      <c r="CC8" s="237"/>
      <c r="CD8" s="237"/>
      <c r="CE8" s="237"/>
      <c r="CF8" s="237"/>
      <c r="CG8" s="237"/>
      <c r="CH8" s="237"/>
      <c r="CI8" s="237"/>
      <c r="CJ8" s="237"/>
      <c r="CK8" s="237"/>
      <c r="CL8" s="237"/>
      <c r="CM8" s="237"/>
      <c r="CN8" s="238"/>
    </row>
    <row r="9" spans="1:92" ht="6" customHeight="1" x14ac:dyDescent="0.25">
      <c r="A9" s="1">
        <f t="shared" si="41"/>
        <v>16</v>
      </c>
      <c r="B9" s="236"/>
      <c r="C9" s="237"/>
      <c r="D9" s="237"/>
      <c r="E9" s="237"/>
      <c r="F9" s="237"/>
      <c r="G9" s="237"/>
      <c r="H9" s="237"/>
      <c r="I9" s="237"/>
      <c r="J9" s="237"/>
      <c r="K9" s="237"/>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8"/>
      <c r="BI9" s="236"/>
      <c r="BJ9" s="237"/>
      <c r="BK9" s="237"/>
      <c r="BL9" s="237"/>
      <c r="BM9" s="237"/>
      <c r="BN9" s="237"/>
      <c r="BO9" s="237"/>
      <c r="BP9" s="237"/>
      <c r="BQ9" s="237"/>
      <c r="BR9" s="237"/>
      <c r="BS9" s="237"/>
      <c r="BT9" s="238"/>
      <c r="BU9" s="236"/>
      <c r="BV9" s="237"/>
      <c r="BW9" s="237"/>
      <c r="BX9" s="237"/>
      <c r="BY9" s="237"/>
      <c r="BZ9" s="237"/>
      <c r="CA9" s="237"/>
      <c r="CB9" s="237"/>
      <c r="CC9" s="237"/>
      <c r="CD9" s="237"/>
      <c r="CE9" s="237"/>
      <c r="CF9" s="237"/>
      <c r="CG9" s="237"/>
      <c r="CH9" s="237"/>
      <c r="CI9" s="237"/>
      <c r="CJ9" s="237"/>
      <c r="CK9" s="237"/>
      <c r="CL9" s="237"/>
      <c r="CM9" s="237"/>
      <c r="CN9" s="238"/>
    </row>
    <row r="10" spans="1:92" ht="6" customHeight="1" x14ac:dyDescent="0.25">
      <c r="A10" s="1">
        <f t="shared" si="41"/>
        <v>18</v>
      </c>
      <c r="B10" s="236"/>
      <c r="C10" s="237"/>
      <c r="D10" s="237"/>
      <c r="E10" s="237"/>
      <c r="F10" s="237"/>
      <c r="G10" s="237"/>
      <c r="H10" s="237"/>
      <c r="I10" s="237"/>
      <c r="J10" s="237"/>
      <c r="K10" s="237"/>
      <c r="L10" s="237"/>
      <c r="M10" s="237"/>
      <c r="N10" s="237"/>
      <c r="O10" s="237"/>
      <c r="P10" s="237"/>
      <c r="Q10" s="237"/>
      <c r="R10" s="237"/>
      <c r="S10" s="237"/>
      <c r="T10" s="237"/>
      <c r="U10" s="237"/>
      <c r="V10" s="237"/>
      <c r="W10" s="237"/>
      <c r="X10" s="237"/>
      <c r="Y10" s="237"/>
      <c r="Z10" s="237"/>
      <c r="AA10" s="237"/>
      <c r="AB10" s="237"/>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c r="BH10" s="238"/>
      <c r="BI10" s="236"/>
      <c r="BJ10" s="237"/>
      <c r="BK10" s="237"/>
      <c r="BL10" s="237"/>
      <c r="BM10" s="237"/>
      <c r="BN10" s="237"/>
      <c r="BO10" s="237"/>
      <c r="BP10" s="237"/>
      <c r="BQ10" s="237"/>
      <c r="BR10" s="237"/>
      <c r="BS10" s="237"/>
      <c r="BT10" s="238"/>
      <c r="BU10" s="236"/>
      <c r="BV10" s="237"/>
      <c r="BW10" s="237"/>
      <c r="BX10" s="237"/>
      <c r="BY10" s="237"/>
      <c r="BZ10" s="237"/>
      <c r="CA10" s="237"/>
      <c r="CB10" s="237"/>
      <c r="CC10" s="237"/>
      <c r="CD10" s="237"/>
      <c r="CE10" s="237"/>
      <c r="CF10" s="237"/>
      <c r="CG10" s="237"/>
      <c r="CH10" s="237"/>
      <c r="CI10" s="237"/>
      <c r="CJ10" s="237"/>
      <c r="CK10" s="237"/>
      <c r="CL10" s="237"/>
      <c r="CM10" s="237"/>
      <c r="CN10" s="238"/>
    </row>
    <row r="11" spans="1:92" ht="6" customHeight="1" x14ac:dyDescent="0.25">
      <c r="A11" s="1">
        <f t="shared" si="41"/>
        <v>20</v>
      </c>
      <c r="B11" s="236"/>
      <c r="C11" s="237"/>
      <c r="D11" s="237"/>
      <c r="E11" s="237"/>
      <c r="F11" s="237"/>
      <c r="G11" s="237"/>
      <c r="H11" s="237"/>
      <c r="I11" s="237"/>
      <c r="J11" s="237"/>
      <c r="K11" s="237"/>
      <c r="L11" s="237"/>
      <c r="M11" s="237"/>
      <c r="N11" s="237"/>
      <c r="O11" s="237"/>
      <c r="P11" s="237"/>
      <c r="Q11" s="237"/>
      <c r="R11" s="237"/>
      <c r="S11" s="237"/>
      <c r="T11" s="237"/>
      <c r="U11" s="237"/>
      <c r="V11" s="237"/>
      <c r="W11" s="237"/>
      <c r="X11" s="237"/>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c r="BF11" s="237"/>
      <c r="BG11" s="237"/>
      <c r="BH11" s="238"/>
      <c r="BI11" s="236"/>
      <c r="BJ11" s="237"/>
      <c r="BK11" s="237"/>
      <c r="BL11" s="237"/>
      <c r="BM11" s="237"/>
      <c r="BN11" s="237"/>
      <c r="BO11" s="237"/>
      <c r="BP11" s="237"/>
      <c r="BQ11" s="237"/>
      <c r="BR11" s="237"/>
      <c r="BS11" s="237"/>
      <c r="BT11" s="238"/>
      <c r="BU11" s="236"/>
      <c r="BV11" s="237"/>
      <c r="BW11" s="237"/>
      <c r="BX11" s="237"/>
      <c r="BY11" s="237"/>
      <c r="BZ11" s="237"/>
      <c r="CA11" s="237"/>
      <c r="CB11" s="237"/>
      <c r="CC11" s="237"/>
      <c r="CD11" s="237"/>
      <c r="CE11" s="237"/>
      <c r="CF11" s="237"/>
      <c r="CG11" s="237"/>
      <c r="CH11" s="237"/>
      <c r="CI11" s="237"/>
      <c r="CJ11" s="237"/>
      <c r="CK11" s="237"/>
      <c r="CL11" s="237"/>
      <c r="CM11" s="237"/>
      <c r="CN11" s="238"/>
    </row>
    <row r="12" spans="1:92" ht="6" customHeight="1" thickBot="1" x14ac:dyDescent="0.3">
      <c r="A12" s="1">
        <f t="shared" si="41"/>
        <v>22</v>
      </c>
      <c r="B12" s="239"/>
      <c r="C12" s="240"/>
      <c r="D12" s="240"/>
      <c r="E12" s="240"/>
      <c r="F12" s="240"/>
      <c r="G12" s="240"/>
      <c r="H12" s="240"/>
      <c r="I12" s="240"/>
      <c r="J12" s="240"/>
      <c r="K12" s="240"/>
      <c r="L12" s="240"/>
      <c r="M12" s="240"/>
      <c r="N12" s="240"/>
      <c r="O12" s="240"/>
      <c r="P12" s="240"/>
      <c r="Q12" s="240"/>
      <c r="R12" s="240"/>
      <c r="S12" s="240"/>
      <c r="T12" s="240"/>
      <c r="U12" s="240"/>
      <c r="V12" s="240"/>
      <c r="W12" s="240"/>
      <c r="X12" s="240"/>
      <c r="Y12" s="240"/>
      <c r="Z12" s="240"/>
      <c r="AA12" s="240"/>
      <c r="AB12" s="240"/>
      <c r="AC12" s="240"/>
      <c r="AD12" s="240"/>
      <c r="AE12" s="240"/>
      <c r="AF12" s="240"/>
      <c r="AG12" s="240"/>
      <c r="AH12" s="240"/>
      <c r="AI12" s="240"/>
      <c r="AJ12" s="240"/>
      <c r="AK12" s="240"/>
      <c r="AL12" s="240"/>
      <c r="AM12" s="240"/>
      <c r="AN12" s="240"/>
      <c r="AO12" s="240"/>
      <c r="AP12" s="240"/>
      <c r="AQ12" s="240"/>
      <c r="AR12" s="240"/>
      <c r="AS12" s="240"/>
      <c r="AT12" s="240"/>
      <c r="AU12" s="240"/>
      <c r="AV12" s="240"/>
      <c r="AW12" s="240"/>
      <c r="AX12" s="240"/>
      <c r="AY12" s="240"/>
      <c r="AZ12" s="240"/>
      <c r="BA12" s="240"/>
      <c r="BB12" s="240"/>
      <c r="BC12" s="240"/>
      <c r="BD12" s="240"/>
      <c r="BE12" s="240"/>
      <c r="BF12" s="240"/>
      <c r="BG12" s="240"/>
      <c r="BH12" s="241"/>
      <c r="BI12" s="239"/>
      <c r="BJ12" s="240"/>
      <c r="BK12" s="240"/>
      <c r="BL12" s="240"/>
      <c r="BM12" s="240"/>
      <c r="BN12" s="240"/>
      <c r="BO12" s="240"/>
      <c r="BP12" s="240"/>
      <c r="BQ12" s="240"/>
      <c r="BR12" s="240"/>
      <c r="BS12" s="240"/>
      <c r="BT12" s="241"/>
      <c r="BU12" s="236"/>
      <c r="BV12" s="237"/>
      <c r="BW12" s="237"/>
      <c r="BX12" s="237"/>
      <c r="BY12" s="237"/>
      <c r="BZ12" s="237"/>
      <c r="CA12" s="237"/>
      <c r="CB12" s="237"/>
      <c r="CC12" s="237"/>
      <c r="CD12" s="237"/>
      <c r="CE12" s="237"/>
      <c r="CF12" s="237"/>
      <c r="CG12" s="237"/>
      <c r="CH12" s="237"/>
      <c r="CI12" s="237"/>
      <c r="CJ12" s="237"/>
      <c r="CK12" s="237"/>
      <c r="CL12" s="237"/>
      <c r="CM12" s="237"/>
      <c r="CN12" s="238"/>
    </row>
    <row r="13" spans="1:92" ht="6" customHeight="1" x14ac:dyDescent="0.25">
      <c r="A13" s="1">
        <f t="shared" si="41"/>
        <v>24</v>
      </c>
      <c r="B13" s="255"/>
      <c r="C13" s="256"/>
      <c r="D13" s="256"/>
      <c r="E13" s="256"/>
      <c r="F13" s="256"/>
      <c r="G13" s="256"/>
      <c r="H13" s="256"/>
      <c r="I13" s="256"/>
      <c r="J13" s="256"/>
      <c r="K13" s="256"/>
      <c r="L13" s="256"/>
      <c r="M13" s="256"/>
      <c r="N13" s="256"/>
      <c r="O13" s="256"/>
      <c r="P13" s="224" t="s">
        <v>32</v>
      </c>
      <c r="Q13" s="225"/>
      <c r="R13" s="225"/>
      <c r="S13" s="225"/>
      <c r="T13" s="225"/>
      <c r="U13" s="225"/>
      <c r="V13" s="225"/>
      <c r="W13" s="226"/>
      <c r="X13" s="233"/>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235"/>
      <c r="BI13" s="234"/>
      <c r="BJ13" s="234"/>
      <c r="BK13" s="234"/>
      <c r="BL13" s="234"/>
      <c r="BM13" s="234"/>
      <c r="BN13" s="234"/>
      <c r="BO13" s="234"/>
      <c r="BP13" s="234"/>
      <c r="BQ13" s="234"/>
      <c r="BR13" s="234"/>
      <c r="BS13" s="234"/>
      <c r="BT13" s="234"/>
      <c r="BU13" s="255"/>
      <c r="BV13" s="256"/>
      <c r="BW13" s="256"/>
      <c r="BX13" s="256"/>
      <c r="BY13" s="256"/>
      <c r="BZ13" s="256"/>
      <c r="CA13" s="256"/>
      <c r="CB13" s="256"/>
      <c r="CC13" s="256"/>
      <c r="CD13" s="256"/>
      <c r="CE13" s="256"/>
      <c r="CF13" s="256"/>
      <c r="CG13" s="256"/>
      <c r="CH13" s="256"/>
      <c r="CI13" s="257"/>
      <c r="CJ13" s="233" t="s">
        <v>249</v>
      </c>
      <c r="CK13" s="234"/>
      <c r="CL13" s="234"/>
      <c r="CM13" s="234"/>
      <c r="CN13" s="235"/>
    </row>
    <row r="14" spans="1:92" ht="6" customHeight="1" x14ac:dyDescent="0.25">
      <c r="A14" s="1">
        <f t="shared" si="41"/>
        <v>26</v>
      </c>
      <c r="B14" s="242" t="s">
        <v>33</v>
      </c>
      <c r="C14" s="243"/>
      <c r="D14" s="243"/>
      <c r="E14" s="243"/>
      <c r="F14" s="243"/>
      <c r="G14" s="243"/>
      <c r="H14" s="243"/>
      <c r="I14" s="243"/>
      <c r="J14" s="243"/>
      <c r="K14" s="243"/>
      <c r="L14" s="243"/>
      <c r="M14" s="243"/>
      <c r="N14" s="243"/>
      <c r="O14" s="243"/>
      <c r="P14" s="227"/>
      <c r="Q14" s="228"/>
      <c r="R14" s="228"/>
      <c r="S14" s="228"/>
      <c r="T14" s="228"/>
      <c r="U14" s="228"/>
      <c r="V14" s="228"/>
      <c r="W14" s="229"/>
      <c r="X14" s="251" t="s">
        <v>33</v>
      </c>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252"/>
      <c r="BI14" s="253" t="s">
        <v>33</v>
      </c>
      <c r="BJ14" s="252"/>
      <c r="BK14" s="252"/>
      <c r="BL14" s="252"/>
      <c r="BM14" s="252"/>
      <c r="BN14" s="252"/>
      <c r="BO14" s="252"/>
      <c r="BP14" s="252"/>
      <c r="BQ14" s="252"/>
      <c r="BR14" s="252"/>
      <c r="BS14" s="252"/>
      <c r="BT14" s="252"/>
      <c r="BU14" s="251" t="s">
        <v>33</v>
      </c>
      <c r="BV14" s="252"/>
      <c r="BW14" s="252"/>
      <c r="BX14" s="252"/>
      <c r="BY14" s="252"/>
      <c r="BZ14" s="252"/>
      <c r="CA14" s="252"/>
      <c r="CB14" s="252"/>
      <c r="CC14" s="252"/>
      <c r="CD14" s="252"/>
      <c r="CE14" s="252"/>
      <c r="CF14" s="252"/>
      <c r="CG14" s="252"/>
      <c r="CH14" s="252"/>
      <c r="CI14" s="254"/>
      <c r="CJ14" s="236"/>
      <c r="CK14" s="237"/>
      <c r="CL14" s="237"/>
      <c r="CM14" s="237"/>
      <c r="CN14" s="238"/>
    </row>
    <row r="15" spans="1:92" ht="6" customHeight="1" x14ac:dyDescent="0.25">
      <c r="A15" s="1">
        <f t="shared" si="41"/>
        <v>28</v>
      </c>
      <c r="B15" s="245" t="s">
        <v>32</v>
      </c>
      <c r="C15" s="246"/>
      <c r="D15" s="246"/>
      <c r="E15" s="246"/>
      <c r="F15" s="246"/>
      <c r="G15" s="246"/>
      <c r="H15" s="246"/>
      <c r="I15" s="246"/>
      <c r="J15" s="246"/>
      <c r="K15" s="246"/>
      <c r="L15" s="246"/>
      <c r="M15" s="246"/>
      <c r="N15" s="246"/>
      <c r="O15" s="246"/>
      <c r="P15" s="227"/>
      <c r="Q15" s="228"/>
      <c r="R15" s="228"/>
      <c r="S15" s="228"/>
      <c r="T15" s="228"/>
      <c r="U15" s="228"/>
      <c r="V15" s="228"/>
      <c r="W15" s="229"/>
      <c r="X15" s="245"/>
      <c r="Y15" s="246"/>
      <c r="Z15" s="246"/>
      <c r="AA15" s="246"/>
      <c r="AB15" s="246"/>
      <c r="AC15" s="246"/>
      <c r="AD15" s="246"/>
      <c r="AE15" s="246"/>
      <c r="AF15" s="246"/>
      <c r="AG15" s="246"/>
      <c r="AH15" s="246"/>
      <c r="AI15" s="246"/>
      <c r="AJ15" s="246"/>
      <c r="AK15" s="246"/>
      <c r="AL15" s="246"/>
      <c r="AM15" s="246"/>
      <c r="AN15" s="246"/>
      <c r="AO15" s="246"/>
      <c r="AP15" s="246"/>
      <c r="AQ15" s="246"/>
      <c r="AR15" s="246"/>
      <c r="AS15" s="246"/>
      <c r="AT15" s="246"/>
      <c r="AU15" s="246"/>
      <c r="AV15" s="246"/>
      <c r="AW15" s="246"/>
      <c r="AX15" s="246"/>
      <c r="AY15" s="246"/>
      <c r="AZ15" s="246"/>
      <c r="BA15" s="246"/>
      <c r="BB15" s="246"/>
      <c r="BC15" s="246"/>
      <c r="BD15" s="246"/>
      <c r="BE15" s="246"/>
      <c r="BF15" s="246"/>
      <c r="BG15" s="246"/>
      <c r="BH15" s="247"/>
      <c r="BI15" s="245"/>
      <c r="BJ15" s="246"/>
      <c r="BK15" s="246"/>
      <c r="BL15" s="246"/>
      <c r="BM15" s="246"/>
      <c r="BN15" s="246"/>
      <c r="BO15" s="246"/>
      <c r="BP15" s="246"/>
      <c r="BQ15" s="246"/>
      <c r="BR15" s="246"/>
      <c r="BS15" s="246"/>
      <c r="BT15" s="247"/>
      <c r="BU15" s="236"/>
      <c r="BV15" s="237"/>
      <c r="BW15" s="237"/>
      <c r="BX15" s="237"/>
      <c r="BY15" s="237"/>
      <c r="BZ15" s="237"/>
      <c r="CA15" s="237"/>
      <c r="CB15" s="237"/>
      <c r="CC15" s="237"/>
      <c r="CD15" s="237"/>
      <c r="CE15" s="237"/>
      <c r="CF15" s="237"/>
      <c r="CG15" s="237"/>
      <c r="CH15" s="237"/>
      <c r="CI15" s="238"/>
      <c r="CJ15" s="236"/>
      <c r="CK15" s="237"/>
      <c r="CL15" s="237"/>
      <c r="CM15" s="237"/>
      <c r="CN15" s="238"/>
    </row>
    <row r="16" spans="1:92" ht="6" customHeight="1" x14ac:dyDescent="0.25">
      <c r="A16" s="1">
        <f t="shared" si="41"/>
        <v>30</v>
      </c>
      <c r="B16" s="236"/>
      <c r="C16" s="237"/>
      <c r="D16" s="237"/>
      <c r="E16" s="237"/>
      <c r="F16" s="237"/>
      <c r="G16" s="237"/>
      <c r="H16" s="237"/>
      <c r="I16" s="237"/>
      <c r="J16" s="237"/>
      <c r="K16" s="237"/>
      <c r="L16" s="237"/>
      <c r="M16" s="237"/>
      <c r="N16" s="237"/>
      <c r="O16" s="237"/>
      <c r="P16" s="227"/>
      <c r="Q16" s="228"/>
      <c r="R16" s="228"/>
      <c r="S16" s="228"/>
      <c r="T16" s="228"/>
      <c r="U16" s="228"/>
      <c r="V16" s="228"/>
      <c r="W16" s="229"/>
      <c r="X16" s="236"/>
      <c r="Y16" s="237"/>
      <c r="Z16" s="237"/>
      <c r="AA16" s="237"/>
      <c r="AB16" s="237"/>
      <c r="AC16" s="237"/>
      <c r="AD16" s="237"/>
      <c r="AE16" s="237"/>
      <c r="AF16" s="237"/>
      <c r="AG16" s="237"/>
      <c r="AH16" s="237"/>
      <c r="AI16" s="237"/>
      <c r="AJ16" s="237"/>
      <c r="AK16" s="237"/>
      <c r="AL16" s="237"/>
      <c r="AM16" s="237"/>
      <c r="AN16" s="237"/>
      <c r="AO16" s="237"/>
      <c r="AP16" s="237"/>
      <c r="AQ16" s="237"/>
      <c r="AR16" s="237"/>
      <c r="AS16" s="237"/>
      <c r="AT16" s="237"/>
      <c r="AU16" s="237"/>
      <c r="AV16" s="237"/>
      <c r="AW16" s="237"/>
      <c r="AX16" s="237"/>
      <c r="AY16" s="237"/>
      <c r="AZ16" s="237"/>
      <c r="BA16" s="237"/>
      <c r="BB16" s="237"/>
      <c r="BC16" s="237"/>
      <c r="BD16" s="237"/>
      <c r="BE16" s="237"/>
      <c r="BF16" s="237"/>
      <c r="BG16" s="237"/>
      <c r="BH16" s="238"/>
      <c r="BI16" s="236"/>
      <c r="BJ16" s="237"/>
      <c r="BK16" s="237"/>
      <c r="BL16" s="237"/>
      <c r="BM16" s="237"/>
      <c r="BN16" s="237"/>
      <c r="BO16" s="237"/>
      <c r="BP16" s="237"/>
      <c r="BQ16" s="237"/>
      <c r="BR16" s="237"/>
      <c r="BS16" s="237"/>
      <c r="BT16" s="238"/>
      <c r="BU16" s="236"/>
      <c r="BV16" s="237"/>
      <c r="BW16" s="237"/>
      <c r="BX16" s="237"/>
      <c r="BY16" s="237"/>
      <c r="BZ16" s="237"/>
      <c r="CA16" s="237"/>
      <c r="CB16" s="237"/>
      <c r="CC16" s="237"/>
      <c r="CD16" s="237"/>
      <c r="CE16" s="237"/>
      <c r="CF16" s="237"/>
      <c r="CG16" s="237"/>
      <c r="CH16" s="237"/>
      <c r="CI16" s="238"/>
      <c r="CJ16" s="236"/>
      <c r="CK16" s="237"/>
      <c r="CL16" s="237"/>
      <c r="CM16" s="237"/>
      <c r="CN16" s="238"/>
    </row>
    <row r="17" spans="1:92" ht="6" customHeight="1" x14ac:dyDescent="0.25">
      <c r="A17" s="1">
        <f t="shared" si="41"/>
        <v>32</v>
      </c>
      <c r="B17" s="236"/>
      <c r="C17" s="237"/>
      <c r="D17" s="237"/>
      <c r="E17" s="237"/>
      <c r="F17" s="237"/>
      <c r="G17" s="237"/>
      <c r="H17" s="237"/>
      <c r="I17" s="237"/>
      <c r="J17" s="237"/>
      <c r="K17" s="237"/>
      <c r="L17" s="237"/>
      <c r="M17" s="237"/>
      <c r="N17" s="237"/>
      <c r="O17" s="237"/>
      <c r="P17" s="227"/>
      <c r="Q17" s="228"/>
      <c r="R17" s="228"/>
      <c r="S17" s="228"/>
      <c r="T17" s="228"/>
      <c r="U17" s="228"/>
      <c r="V17" s="228"/>
      <c r="W17" s="229"/>
      <c r="X17" s="236"/>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237"/>
      <c r="BG17" s="237"/>
      <c r="BH17" s="238"/>
      <c r="BI17" s="236"/>
      <c r="BJ17" s="237"/>
      <c r="BK17" s="237"/>
      <c r="BL17" s="237"/>
      <c r="BM17" s="237"/>
      <c r="BN17" s="237"/>
      <c r="BO17" s="237"/>
      <c r="BP17" s="237"/>
      <c r="BQ17" s="237"/>
      <c r="BR17" s="237"/>
      <c r="BS17" s="237"/>
      <c r="BT17" s="238"/>
      <c r="BU17" s="236"/>
      <c r="BV17" s="237"/>
      <c r="BW17" s="237"/>
      <c r="BX17" s="237"/>
      <c r="BY17" s="237"/>
      <c r="BZ17" s="237"/>
      <c r="CA17" s="237"/>
      <c r="CB17" s="237"/>
      <c r="CC17" s="237"/>
      <c r="CD17" s="237"/>
      <c r="CE17" s="237"/>
      <c r="CF17" s="237"/>
      <c r="CG17" s="237"/>
      <c r="CH17" s="237"/>
      <c r="CI17" s="238"/>
      <c r="CJ17" s="236"/>
      <c r="CK17" s="237"/>
      <c r="CL17" s="237"/>
      <c r="CM17" s="237"/>
      <c r="CN17" s="238"/>
    </row>
    <row r="18" spans="1:92" ht="6" customHeight="1" x14ac:dyDescent="0.25">
      <c r="A18" s="1">
        <f t="shared" si="41"/>
        <v>34</v>
      </c>
      <c r="B18" s="236"/>
      <c r="C18" s="237"/>
      <c r="D18" s="237"/>
      <c r="E18" s="237"/>
      <c r="F18" s="237"/>
      <c r="G18" s="237"/>
      <c r="H18" s="237"/>
      <c r="I18" s="237"/>
      <c r="J18" s="237"/>
      <c r="K18" s="237"/>
      <c r="L18" s="237"/>
      <c r="M18" s="237"/>
      <c r="N18" s="237"/>
      <c r="O18" s="237"/>
      <c r="P18" s="227"/>
      <c r="Q18" s="228"/>
      <c r="R18" s="228"/>
      <c r="S18" s="228"/>
      <c r="T18" s="228"/>
      <c r="U18" s="228"/>
      <c r="V18" s="228"/>
      <c r="W18" s="229"/>
      <c r="X18" s="236"/>
      <c r="Y18" s="237"/>
      <c r="Z18" s="237"/>
      <c r="AA18" s="237"/>
      <c r="AB18" s="237"/>
      <c r="AC18" s="237"/>
      <c r="AD18" s="237"/>
      <c r="AE18" s="237"/>
      <c r="AF18" s="237"/>
      <c r="AG18" s="237"/>
      <c r="AH18" s="237"/>
      <c r="AI18" s="237"/>
      <c r="AJ18" s="237"/>
      <c r="AK18" s="237"/>
      <c r="AL18" s="237"/>
      <c r="AM18" s="237"/>
      <c r="AN18" s="237"/>
      <c r="AO18" s="237"/>
      <c r="AP18" s="237"/>
      <c r="AQ18" s="237"/>
      <c r="AR18" s="237"/>
      <c r="AS18" s="237"/>
      <c r="AT18" s="237"/>
      <c r="AU18" s="237"/>
      <c r="AV18" s="237"/>
      <c r="AW18" s="237"/>
      <c r="AX18" s="237"/>
      <c r="AY18" s="237"/>
      <c r="AZ18" s="237"/>
      <c r="BA18" s="237"/>
      <c r="BB18" s="237"/>
      <c r="BC18" s="237"/>
      <c r="BD18" s="237"/>
      <c r="BE18" s="237"/>
      <c r="BF18" s="237"/>
      <c r="BG18" s="237"/>
      <c r="BH18" s="238"/>
      <c r="BI18" s="236"/>
      <c r="BJ18" s="237"/>
      <c r="BK18" s="237"/>
      <c r="BL18" s="237"/>
      <c r="BM18" s="237"/>
      <c r="BN18" s="237"/>
      <c r="BO18" s="237"/>
      <c r="BP18" s="237"/>
      <c r="BQ18" s="237"/>
      <c r="BR18" s="237"/>
      <c r="BS18" s="237"/>
      <c r="BT18" s="238"/>
      <c r="BU18" s="236"/>
      <c r="BV18" s="237"/>
      <c r="BW18" s="237"/>
      <c r="BX18" s="237"/>
      <c r="BY18" s="237"/>
      <c r="BZ18" s="237"/>
      <c r="CA18" s="237"/>
      <c r="CB18" s="237"/>
      <c r="CC18" s="237"/>
      <c r="CD18" s="237"/>
      <c r="CE18" s="237"/>
      <c r="CF18" s="237"/>
      <c r="CG18" s="237"/>
      <c r="CH18" s="237"/>
      <c r="CI18" s="238"/>
      <c r="CJ18" s="236"/>
      <c r="CK18" s="237"/>
      <c r="CL18" s="237"/>
      <c r="CM18" s="237"/>
      <c r="CN18" s="238"/>
    </row>
    <row r="19" spans="1:92" ht="6" customHeight="1" thickBot="1" x14ac:dyDescent="0.3">
      <c r="A19" s="1">
        <f t="shared" si="41"/>
        <v>36</v>
      </c>
      <c r="B19" s="236"/>
      <c r="C19" s="237"/>
      <c r="D19" s="237"/>
      <c r="E19" s="237"/>
      <c r="F19" s="237"/>
      <c r="G19" s="237"/>
      <c r="H19" s="237"/>
      <c r="I19" s="237"/>
      <c r="J19" s="237"/>
      <c r="K19" s="237"/>
      <c r="L19" s="237"/>
      <c r="M19" s="237"/>
      <c r="N19" s="237"/>
      <c r="O19" s="237"/>
      <c r="P19" s="230"/>
      <c r="Q19" s="231"/>
      <c r="R19" s="231"/>
      <c r="S19" s="231"/>
      <c r="T19" s="231"/>
      <c r="U19" s="231"/>
      <c r="V19" s="231"/>
      <c r="W19" s="232"/>
      <c r="X19" s="236"/>
      <c r="Y19" s="237"/>
      <c r="Z19" s="237"/>
      <c r="AA19" s="237"/>
      <c r="AB19" s="237"/>
      <c r="AC19" s="237"/>
      <c r="AD19" s="237"/>
      <c r="AE19" s="237"/>
      <c r="AF19" s="237"/>
      <c r="AG19" s="237"/>
      <c r="AH19" s="237"/>
      <c r="AI19" s="237"/>
      <c r="AJ19" s="237"/>
      <c r="AK19" s="237"/>
      <c r="AL19" s="237"/>
      <c r="AM19" s="237"/>
      <c r="AN19" s="237"/>
      <c r="AO19" s="237"/>
      <c r="AP19" s="237"/>
      <c r="AQ19" s="237"/>
      <c r="AR19" s="237"/>
      <c r="AS19" s="237"/>
      <c r="AT19" s="237"/>
      <c r="AU19" s="237"/>
      <c r="AV19" s="237"/>
      <c r="AW19" s="237"/>
      <c r="AX19" s="237"/>
      <c r="AY19" s="237"/>
      <c r="AZ19" s="237"/>
      <c r="BA19" s="237"/>
      <c r="BB19" s="237"/>
      <c r="BC19" s="237"/>
      <c r="BD19" s="237"/>
      <c r="BE19" s="237"/>
      <c r="BF19" s="237"/>
      <c r="BG19" s="237"/>
      <c r="BH19" s="238"/>
      <c r="BI19" s="236"/>
      <c r="BJ19" s="237"/>
      <c r="BK19" s="237"/>
      <c r="BL19" s="237"/>
      <c r="BM19" s="237"/>
      <c r="BN19" s="237"/>
      <c r="BO19" s="237"/>
      <c r="BP19" s="237"/>
      <c r="BQ19" s="237"/>
      <c r="BR19" s="237"/>
      <c r="BS19" s="237"/>
      <c r="BT19" s="238"/>
      <c r="BU19" s="236"/>
      <c r="BV19" s="237"/>
      <c r="BW19" s="237"/>
      <c r="BX19" s="237"/>
      <c r="BY19" s="237"/>
      <c r="BZ19" s="237"/>
      <c r="CA19" s="237"/>
      <c r="CB19" s="237"/>
      <c r="CC19" s="237"/>
      <c r="CD19" s="237"/>
      <c r="CE19" s="237"/>
      <c r="CF19" s="237"/>
      <c r="CG19" s="237"/>
      <c r="CH19" s="237"/>
      <c r="CI19" s="238"/>
      <c r="CJ19" s="236"/>
      <c r="CK19" s="237"/>
      <c r="CL19" s="237"/>
      <c r="CM19" s="237"/>
      <c r="CN19" s="238"/>
    </row>
    <row r="20" spans="1:92" ht="6" customHeight="1" x14ac:dyDescent="0.25">
      <c r="A20" s="1">
        <f t="shared" si="41"/>
        <v>38</v>
      </c>
      <c r="B20" s="236"/>
      <c r="C20" s="237"/>
      <c r="D20" s="237"/>
      <c r="E20" s="237"/>
      <c r="F20" s="237"/>
      <c r="G20" s="237"/>
      <c r="H20" s="237"/>
      <c r="I20" s="237"/>
      <c r="J20" s="237"/>
      <c r="K20" s="237"/>
      <c r="L20" s="237"/>
      <c r="M20" s="237"/>
      <c r="N20" s="237"/>
      <c r="O20" s="237"/>
      <c r="P20" s="224" t="s">
        <v>32</v>
      </c>
      <c r="Q20" s="225"/>
      <c r="R20" s="225"/>
      <c r="S20" s="225"/>
      <c r="T20" s="225"/>
      <c r="U20" s="225"/>
      <c r="V20" s="225"/>
      <c r="W20" s="226"/>
      <c r="X20" s="236"/>
      <c r="Y20" s="237"/>
      <c r="Z20" s="237"/>
      <c r="AA20" s="237"/>
      <c r="AB20" s="237"/>
      <c r="AC20" s="237"/>
      <c r="AD20" s="237"/>
      <c r="AE20" s="237"/>
      <c r="AF20" s="237"/>
      <c r="AG20" s="237"/>
      <c r="AH20" s="237"/>
      <c r="AI20" s="237"/>
      <c r="AJ20" s="237"/>
      <c r="AK20" s="237"/>
      <c r="AL20" s="237"/>
      <c r="AM20" s="237"/>
      <c r="AN20" s="237"/>
      <c r="AO20" s="237"/>
      <c r="AP20" s="237"/>
      <c r="AQ20" s="237"/>
      <c r="AR20" s="237"/>
      <c r="AS20" s="237"/>
      <c r="AT20" s="237"/>
      <c r="AU20" s="237"/>
      <c r="AV20" s="237"/>
      <c r="AW20" s="237"/>
      <c r="AX20" s="237"/>
      <c r="AY20" s="237"/>
      <c r="AZ20" s="237"/>
      <c r="BA20" s="237"/>
      <c r="BB20" s="237"/>
      <c r="BC20" s="237"/>
      <c r="BD20" s="237"/>
      <c r="BE20" s="237"/>
      <c r="BF20" s="237"/>
      <c r="BG20" s="237"/>
      <c r="BH20" s="238"/>
      <c r="BI20" s="236"/>
      <c r="BJ20" s="237"/>
      <c r="BK20" s="237"/>
      <c r="BL20" s="237"/>
      <c r="BM20" s="237"/>
      <c r="BN20" s="237"/>
      <c r="BO20" s="237"/>
      <c r="BP20" s="237"/>
      <c r="BQ20" s="237"/>
      <c r="BR20" s="237"/>
      <c r="BS20" s="237"/>
      <c r="BT20" s="238"/>
      <c r="BU20" s="236"/>
      <c r="BV20" s="237"/>
      <c r="BW20" s="237"/>
      <c r="BX20" s="237"/>
      <c r="BY20" s="237"/>
      <c r="BZ20" s="237"/>
      <c r="CA20" s="237"/>
      <c r="CB20" s="237"/>
      <c r="CC20" s="237"/>
      <c r="CD20" s="237"/>
      <c r="CE20" s="237"/>
      <c r="CF20" s="237"/>
      <c r="CG20" s="237"/>
      <c r="CH20" s="237"/>
      <c r="CI20" s="238"/>
      <c r="CJ20" s="236"/>
      <c r="CK20" s="237"/>
      <c r="CL20" s="237"/>
      <c r="CM20" s="237"/>
      <c r="CN20" s="238"/>
    </row>
    <row r="21" spans="1:92" ht="6" customHeight="1" x14ac:dyDescent="0.25">
      <c r="A21" s="1">
        <f t="shared" si="41"/>
        <v>40</v>
      </c>
      <c r="B21" s="236"/>
      <c r="C21" s="237"/>
      <c r="D21" s="237"/>
      <c r="E21" s="237"/>
      <c r="F21" s="237"/>
      <c r="G21" s="237"/>
      <c r="H21" s="237"/>
      <c r="I21" s="237"/>
      <c r="J21" s="237"/>
      <c r="K21" s="237"/>
      <c r="L21" s="237"/>
      <c r="M21" s="237"/>
      <c r="N21" s="237"/>
      <c r="O21" s="237"/>
      <c r="P21" s="227"/>
      <c r="Q21" s="228"/>
      <c r="R21" s="228"/>
      <c r="S21" s="228"/>
      <c r="T21" s="228"/>
      <c r="U21" s="228"/>
      <c r="V21" s="228"/>
      <c r="W21" s="229"/>
      <c r="X21" s="236"/>
      <c r="Y21" s="237"/>
      <c r="Z21" s="237"/>
      <c r="AA21" s="237"/>
      <c r="AB21" s="237"/>
      <c r="AC21" s="237"/>
      <c r="AD21" s="237"/>
      <c r="AE21" s="237"/>
      <c r="AF21" s="237"/>
      <c r="AG21" s="237"/>
      <c r="AH21" s="237"/>
      <c r="AI21" s="237"/>
      <c r="AJ21" s="237"/>
      <c r="AK21" s="237"/>
      <c r="AL21" s="237"/>
      <c r="AM21" s="237"/>
      <c r="AN21" s="237"/>
      <c r="AO21" s="237"/>
      <c r="AP21" s="237"/>
      <c r="AQ21" s="237"/>
      <c r="AR21" s="237"/>
      <c r="AS21" s="237"/>
      <c r="AT21" s="237"/>
      <c r="AU21" s="237"/>
      <c r="AV21" s="237"/>
      <c r="AW21" s="237"/>
      <c r="AX21" s="237"/>
      <c r="AY21" s="237"/>
      <c r="AZ21" s="237"/>
      <c r="BA21" s="237"/>
      <c r="BB21" s="237"/>
      <c r="BC21" s="237"/>
      <c r="BD21" s="237"/>
      <c r="BE21" s="237"/>
      <c r="BF21" s="237"/>
      <c r="BG21" s="237"/>
      <c r="BH21" s="238"/>
      <c r="BI21" s="236"/>
      <c r="BJ21" s="237"/>
      <c r="BK21" s="237"/>
      <c r="BL21" s="237"/>
      <c r="BM21" s="237"/>
      <c r="BN21" s="237"/>
      <c r="BO21" s="237"/>
      <c r="BP21" s="237"/>
      <c r="BQ21" s="237"/>
      <c r="BR21" s="237"/>
      <c r="BS21" s="237"/>
      <c r="BT21" s="238"/>
      <c r="BU21" s="236"/>
      <c r="BV21" s="237"/>
      <c r="BW21" s="237"/>
      <c r="BX21" s="237"/>
      <c r="BY21" s="237"/>
      <c r="BZ21" s="237"/>
      <c r="CA21" s="237"/>
      <c r="CB21" s="237"/>
      <c r="CC21" s="237"/>
      <c r="CD21" s="237"/>
      <c r="CE21" s="237"/>
      <c r="CF21" s="237"/>
      <c r="CG21" s="237"/>
      <c r="CH21" s="237"/>
      <c r="CI21" s="238"/>
      <c r="CJ21" s="236"/>
      <c r="CK21" s="237"/>
      <c r="CL21" s="237"/>
      <c r="CM21" s="237"/>
      <c r="CN21" s="238"/>
    </row>
    <row r="22" spans="1:92" ht="6" customHeight="1" x14ac:dyDescent="0.25">
      <c r="A22" s="1">
        <f t="shared" si="41"/>
        <v>42</v>
      </c>
      <c r="B22" s="236"/>
      <c r="C22" s="237"/>
      <c r="D22" s="237"/>
      <c r="E22" s="237"/>
      <c r="F22" s="237"/>
      <c r="G22" s="237"/>
      <c r="H22" s="237"/>
      <c r="I22" s="237"/>
      <c r="J22" s="237"/>
      <c r="K22" s="237"/>
      <c r="L22" s="237"/>
      <c r="M22" s="237"/>
      <c r="N22" s="237"/>
      <c r="O22" s="237"/>
      <c r="P22" s="227"/>
      <c r="Q22" s="228"/>
      <c r="R22" s="228"/>
      <c r="S22" s="228"/>
      <c r="T22" s="228"/>
      <c r="U22" s="228"/>
      <c r="V22" s="228"/>
      <c r="W22" s="229"/>
      <c r="X22" s="236"/>
      <c r="Y22" s="237"/>
      <c r="Z22" s="237"/>
      <c r="AA22" s="237"/>
      <c r="AB22" s="237"/>
      <c r="AC22" s="237"/>
      <c r="AD22" s="237"/>
      <c r="AE22" s="237"/>
      <c r="AF22" s="237"/>
      <c r="AG22" s="237"/>
      <c r="AH22" s="237"/>
      <c r="AI22" s="237"/>
      <c r="AJ22" s="237"/>
      <c r="AK22" s="237"/>
      <c r="AL22" s="237"/>
      <c r="AM22" s="237"/>
      <c r="AN22" s="237"/>
      <c r="AO22" s="237"/>
      <c r="AP22" s="237"/>
      <c r="AQ22" s="237"/>
      <c r="AR22" s="237"/>
      <c r="AS22" s="237"/>
      <c r="AT22" s="237"/>
      <c r="AU22" s="237"/>
      <c r="AV22" s="237"/>
      <c r="AW22" s="237"/>
      <c r="AX22" s="237"/>
      <c r="AY22" s="237"/>
      <c r="AZ22" s="237"/>
      <c r="BA22" s="237"/>
      <c r="BB22" s="237"/>
      <c r="BC22" s="237"/>
      <c r="BD22" s="237"/>
      <c r="BE22" s="237"/>
      <c r="BF22" s="237"/>
      <c r="BG22" s="237"/>
      <c r="BH22" s="238"/>
      <c r="BI22" s="236"/>
      <c r="BJ22" s="237"/>
      <c r="BK22" s="237"/>
      <c r="BL22" s="237"/>
      <c r="BM22" s="237"/>
      <c r="BN22" s="237"/>
      <c r="BO22" s="237"/>
      <c r="BP22" s="237"/>
      <c r="BQ22" s="237"/>
      <c r="BR22" s="237"/>
      <c r="BS22" s="237"/>
      <c r="BT22" s="238"/>
      <c r="BU22" s="236"/>
      <c r="BV22" s="237"/>
      <c r="BW22" s="237"/>
      <c r="BX22" s="237"/>
      <c r="BY22" s="237"/>
      <c r="BZ22" s="237"/>
      <c r="CA22" s="237"/>
      <c r="CB22" s="237"/>
      <c r="CC22" s="237"/>
      <c r="CD22" s="237"/>
      <c r="CE22" s="237"/>
      <c r="CF22" s="237"/>
      <c r="CG22" s="237"/>
      <c r="CH22" s="237"/>
      <c r="CI22" s="238"/>
      <c r="CJ22" s="236"/>
      <c r="CK22" s="237"/>
      <c r="CL22" s="237"/>
      <c r="CM22" s="237"/>
      <c r="CN22" s="238"/>
    </row>
    <row r="23" spans="1:92" ht="6" customHeight="1" x14ac:dyDescent="0.25">
      <c r="A23" s="1">
        <f t="shared" si="41"/>
        <v>44</v>
      </c>
      <c r="B23" s="236"/>
      <c r="C23" s="237"/>
      <c r="D23" s="237"/>
      <c r="E23" s="237"/>
      <c r="F23" s="237"/>
      <c r="G23" s="237"/>
      <c r="H23" s="237"/>
      <c r="I23" s="237"/>
      <c r="J23" s="237"/>
      <c r="K23" s="237"/>
      <c r="L23" s="237"/>
      <c r="M23" s="237"/>
      <c r="N23" s="237"/>
      <c r="O23" s="237"/>
      <c r="P23" s="227"/>
      <c r="Q23" s="228"/>
      <c r="R23" s="228"/>
      <c r="S23" s="228"/>
      <c r="T23" s="228"/>
      <c r="U23" s="228"/>
      <c r="V23" s="228"/>
      <c r="W23" s="229"/>
      <c r="X23" s="236"/>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237"/>
      <c r="AZ23" s="237"/>
      <c r="BA23" s="237"/>
      <c r="BB23" s="237"/>
      <c r="BC23" s="237"/>
      <c r="BD23" s="237"/>
      <c r="BE23" s="237"/>
      <c r="BF23" s="237"/>
      <c r="BG23" s="237"/>
      <c r="BH23" s="238"/>
      <c r="BI23" s="236"/>
      <c r="BJ23" s="237"/>
      <c r="BK23" s="237"/>
      <c r="BL23" s="237"/>
      <c r="BM23" s="237"/>
      <c r="BN23" s="237"/>
      <c r="BO23" s="237"/>
      <c r="BP23" s="237"/>
      <c r="BQ23" s="237"/>
      <c r="BR23" s="237"/>
      <c r="BS23" s="237"/>
      <c r="BT23" s="238"/>
      <c r="BU23" s="236"/>
      <c r="BV23" s="237"/>
      <c r="BW23" s="237"/>
      <c r="BX23" s="237"/>
      <c r="BY23" s="237"/>
      <c r="BZ23" s="237"/>
      <c r="CA23" s="237"/>
      <c r="CB23" s="237"/>
      <c r="CC23" s="237"/>
      <c r="CD23" s="237"/>
      <c r="CE23" s="237"/>
      <c r="CF23" s="237"/>
      <c r="CG23" s="237"/>
      <c r="CH23" s="237"/>
      <c r="CI23" s="238"/>
      <c r="CJ23" s="236"/>
      <c r="CK23" s="237"/>
      <c r="CL23" s="237"/>
      <c r="CM23" s="237"/>
      <c r="CN23" s="238"/>
    </row>
    <row r="24" spans="1:92" ht="6" customHeight="1" x14ac:dyDescent="0.25">
      <c r="A24" s="1">
        <f t="shared" si="41"/>
        <v>46</v>
      </c>
      <c r="B24" s="236"/>
      <c r="C24" s="237"/>
      <c r="D24" s="237"/>
      <c r="E24" s="237"/>
      <c r="F24" s="237"/>
      <c r="G24" s="237"/>
      <c r="H24" s="237"/>
      <c r="I24" s="237"/>
      <c r="J24" s="237"/>
      <c r="K24" s="237"/>
      <c r="L24" s="237"/>
      <c r="M24" s="237"/>
      <c r="N24" s="237"/>
      <c r="O24" s="237"/>
      <c r="P24" s="227"/>
      <c r="Q24" s="228"/>
      <c r="R24" s="228"/>
      <c r="S24" s="228"/>
      <c r="T24" s="228"/>
      <c r="U24" s="228"/>
      <c r="V24" s="228"/>
      <c r="W24" s="229"/>
      <c r="X24" s="236"/>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8"/>
      <c r="BI24" s="236"/>
      <c r="BJ24" s="237"/>
      <c r="BK24" s="237"/>
      <c r="BL24" s="237"/>
      <c r="BM24" s="237"/>
      <c r="BN24" s="237"/>
      <c r="BO24" s="237"/>
      <c r="BP24" s="237"/>
      <c r="BQ24" s="237"/>
      <c r="BR24" s="237"/>
      <c r="BS24" s="237"/>
      <c r="BT24" s="238"/>
      <c r="BU24" s="236"/>
      <c r="BV24" s="237"/>
      <c r="BW24" s="237"/>
      <c r="BX24" s="237"/>
      <c r="BY24" s="237"/>
      <c r="BZ24" s="237"/>
      <c r="CA24" s="237"/>
      <c r="CB24" s="237"/>
      <c r="CC24" s="237"/>
      <c r="CD24" s="237"/>
      <c r="CE24" s="237"/>
      <c r="CF24" s="237"/>
      <c r="CG24" s="237"/>
      <c r="CH24" s="237"/>
      <c r="CI24" s="238"/>
      <c r="CJ24" s="236"/>
      <c r="CK24" s="237"/>
      <c r="CL24" s="237"/>
      <c r="CM24" s="237"/>
      <c r="CN24" s="238"/>
    </row>
    <row r="25" spans="1:92" ht="6" customHeight="1" x14ac:dyDescent="0.25">
      <c r="A25" s="1">
        <f t="shared" si="41"/>
        <v>48</v>
      </c>
      <c r="B25" s="236"/>
      <c r="C25" s="237"/>
      <c r="D25" s="237"/>
      <c r="E25" s="237"/>
      <c r="F25" s="237"/>
      <c r="G25" s="237"/>
      <c r="H25" s="237"/>
      <c r="I25" s="237"/>
      <c r="J25" s="237"/>
      <c r="K25" s="237"/>
      <c r="L25" s="237"/>
      <c r="M25" s="237"/>
      <c r="N25" s="237"/>
      <c r="O25" s="237"/>
      <c r="P25" s="227"/>
      <c r="Q25" s="228"/>
      <c r="R25" s="228"/>
      <c r="S25" s="228"/>
      <c r="T25" s="228"/>
      <c r="U25" s="228"/>
      <c r="V25" s="228"/>
      <c r="W25" s="229"/>
      <c r="X25" s="236"/>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8"/>
      <c r="BI25" s="236"/>
      <c r="BJ25" s="237"/>
      <c r="BK25" s="237"/>
      <c r="BL25" s="237"/>
      <c r="BM25" s="237"/>
      <c r="BN25" s="237"/>
      <c r="BO25" s="237"/>
      <c r="BP25" s="237"/>
      <c r="BQ25" s="237"/>
      <c r="BR25" s="237"/>
      <c r="BS25" s="237"/>
      <c r="BT25" s="238"/>
      <c r="BU25" s="236"/>
      <c r="BV25" s="237"/>
      <c r="BW25" s="237"/>
      <c r="BX25" s="237"/>
      <c r="BY25" s="237"/>
      <c r="BZ25" s="237"/>
      <c r="CA25" s="237"/>
      <c r="CB25" s="237"/>
      <c r="CC25" s="237"/>
      <c r="CD25" s="237"/>
      <c r="CE25" s="237"/>
      <c r="CF25" s="237"/>
      <c r="CG25" s="237"/>
      <c r="CH25" s="237"/>
      <c r="CI25" s="238"/>
      <c r="CJ25" s="236"/>
      <c r="CK25" s="237"/>
      <c r="CL25" s="237"/>
      <c r="CM25" s="237"/>
      <c r="CN25" s="238"/>
    </row>
    <row r="26" spans="1:92" ht="6" customHeight="1" thickBot="1" x14ac:dyDescent="0.3">
      <c r="A26" s="1">
        <f t="shared" si="41"/>
        <v>50</v>
      </c>
      <c r="B26" s="236"/>
      <c r="C26" s="237"/>
      <c r="D26" s="237"/>
      <c r="E26" s="237"/>
      <c r="F26" s="237"/>
      <c r="G26" s="237"/>
      <c r="H26" s="237"/>
      <c r="I26" s="237"/>
      <c r="J26" s="237"/>
      <c r="K26" s="237"/>
      <c r="L26" s="237"/>
      <c r="M26" s="237"/>
      <c r="N26" s="237"/>
      <c r="O26" s="237"/>
      <c r="P26" s="230"/>
      <c r="Q26" s="231"/>
      <c r="R26" s="231"/>
      <c r="S26" s="231"/>
      <c r="T26" s="231"/>
      <c r="U26" s="231"/>
      <c r="V26" s="231"/>
      <c r="W26" s="232"/>
      <c r="X26" s="236"/>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8"/>
      <c r="BI26" s="236"/>
      <c r="BJ26" s="237"/>
      <c r="BK26" s="237"/>
      <c r="BL26" s="237"/>
      <c r="BM26" s="237"/>
      <c r="BN26" s="237"/>
      <c r="BO26" s="237"/>
      <c r="BP26" s="237"/>
      <c r="BQ26" s="237"/>
      <c r="BR26" s="237"/>
      <c r="BS26" s="237"/>
      <c r="BT26" s="238"/>
      <c r="BU26" s="236"/>
      <c r="BV26" s="237"/>
      <c r="BW26" s="237"/>
      <c r="BX26" s="237"/>
      <c r="BY26" s="237"/>
      <c r="BZ26" s="237"/>
      <c r="CA26" s="237"/>
      <c r="CB26" s="237"/>
      <c r="CC26" s="237"/>
      <c r="CD26" s="237"/>
      <c r="CE26" s="237"/>
      <c r="CF26" s="237"/>
      <c r="CG26" s="237"/>
      <c r="CH26" s="237"/>
      <c r="CI26" s="238"/>
      <c r="CJ26" s="236"/>
      <c r="CK26" s="237"/>
      <c r="CL26" s="237"/>
      <c r="CM26" s="237"/>
      <c r="CN26" s="238"/>
    </row>
    <row r="27" spans="1:92" ht="6" customHeight="1" x14ac:dyDescent="0.25">
      <c r="A27" s="1">
        <f t="shared" si="41"/>
        <v>52</v>
      </c>
      <c r="B27" s="236"/>
      <c r="C27" s="237"/>
      <c r="D27" s="237"/>
      <c r="E27" s="237"/>
      <c r="F27" s="237"/>
      <c r="G27" s="237"/>
      <c r="H27" s="237"/>
      <c r="I27" s="237"/>
      <c r="J27" s="237"/>
      <c r="K27" s="237"/>
      <c r="L27" s="237"/>
      <c r="M27" s="237"/>
      <c r="N27" s="237"/>
      <c r="O27" s="237"/>
      <c r="P27" s="224" t="s">
        <v>32</v>
      </c>
      <c r="Q27" s="225"/>
      <c r="R27" s="225"/>
      <c r="S27" s="225"/>
      <c r="T27" s="225"/>
      <c r="U27" s="225"/>
      <c r="V27" s="225"/>
      <c r="W27" s="226"/>
      <c r="X27" s="236"/>
      <c r="Y27" s="237"/>
      <c r="Z27" s="237"/>
      <c r="AA27" s="237"/>
      <c r="AB27" s="237"/>
      <c r="AC27" s="237"/>
      <c r="AD27" s="237"/>
      <c r="AE27" s="237"/>
      <c r="AF27" s="237"/>
      <c r="AG27" s="237"/>
      <c r="AH27" s="237"/>
      <c r="AI27" s="237"/>
      <c r="AJ27" s="237"/>
      <c r="AK27" s="237"/>
      <c r="AL27" s="237"/>
      <c r="AM27" s="237"/>
      <c r="AN27" s="237"/>
      <c r="AO27" s="237"/>
      <c r="AP27" s="237"/>
      <c r="AQ27" s="237"/>
      <c r="AR27" s="237"/>
      <c r="AS27" s="237"/>
      <c r="AT27" s="237"/>
      <c r="AU27" s="237"/>
      <c r="AV27" s="237"/>
      <c r="AW27" s="237"/>
      <c r="AX27" s="237"/>
      <c r="AY27" s="237"/>
      <c r="AZ27" s="237"/>
      <c r="BA27" s="237"/>
      <c r="BB27" s="237"/>
      <c r="BC27" s="237"/>
      <c r="BD27" s="237"/>
      <c r="BE27" s="237"/>
      <c r="BF27" s="237"/>
      <c r="BG27" s="237"/>
      <c r="BH27" s="238"/>
      <c r="BI27" s="236"/>
      <c r="BJ27" s="237"/>
      <c r="BK27" s="237"/>
      <c r="BL27" s="237"/>
      <c r="BM27" s="237"/>
      <c r="BN27" s="237"/>
      <c r="BO27" s="237"/>
      <c r="BP27" s="237"/>
      <c r="BQ27" s="237"/>
      <c r="BR27" s="237"/>
      <c r="BS27" s="237"/>
      <c r="BT27" s="238"/>
      <c r="BU27" s="236"/>
      <c r="BV27" s="237"/>
      <c r="BW27" s="237"/>
      <c r="BX27" s="237"/>
      <c r="BY27" s="237"/>
      <c r="BZ27" s="237"/>
      <c r="CA27" s="237"/>
      <c r="CB27" s="237"/>
      <c r="CC27" s="237"/>
      <c r="CD27" s="237"/>
      <c r="CE27" s="237"/>
      <c r="CF27" s="237"/>
      <c r="CG27" s="237"/>
      <c r="CH27" s="237"/>
      <c r="CI27" s="238"/>
      <c r="CJ27" s="236"/>
      <c r="CK27" s="237"/>
      <c r="CL27" s="237"/>
      <c r="CM27" s="237"/>
      <c r="CN27" s="238"/>
    </row>
    <row r="28" spans="1:92" ht="6" customHeight="1" x14ac:dyDescent="0.25">
      <c r="A28" s="1">
        <f t="shared" si="41"/>
        <v>54</v>
      </c>
      <c r="B28" s="236"/>
      <c r="C28" s="237"/>
      <c r="D28" s="237"/>
      <c r="E28" s="237"/>
      <c r="F28" s="237"/>
      <c r="G28" s="237"/>
      <c r="H28" s="237"/>
      <c r="I28" s="237"/>
      <c r="J28" s="237"/>
      <c r="K28" s="237"/>
      <c r="L28" s="237"/>
      <c r="M28" s="237"/>
      <c r="N28" s="237"/>
      <c r="O28" s="237"/>
      <c r="P28" s="227"/>
      <c r="Q28" s="228"/>
      <c r="R28" s="228"/>
      <c r="S28" s="228"/>
      <c r="T28" s="228"/>
      <c r="U28" s="228"/>
      <c r="V28" s="228"/>
      <c r="W28" s="229"/>
      <c r="X28" s="236"/>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237"/>
      <c r="AZ28" s="237"/>
      <c r="BA28" s="237"/>
      <c r="BB28" s="237"/>
      <c r="BC28" s="237"/>
      <c r="BD28" s="237"/>
      <c r="BE28" s="237"/>
      <c r="BF28" s="237"/>
      <c r="BG28" s="237"/>
      <c r="BH28" s="238"/>
      <c r="BI28" s="236"/>
      <c r="BJ28" s="237"/>
      <c r="BK28" s="237"/>
      <c r="BL28" s="237"/>
      <c r="BM28" s="237"/>
      <c r="BN28" s="237"/>
      <c r="BO28" s="237"/>
      <c r="BP28" s="237"/>
      <c r="BQ28" s="237"/>
      <c r="BR28" s="237"/>
      <c r="BS28" s="237"/>
      <c r="BT28" s="238"/>
      <c r="BU28" s="236"/>
      <c r="BV28" s="237"/>
      <c r="BW28" s="237"/>
      <c r="BX28" s="237"/>
      <c r="BY28" s="237"/>
      <c r="BZ28" s="237"/>
      <c r="CA28" s="237"/>
      <c r="CB28" s="237"/>
      <c r="CC28" s="237"/>
      <c r="CD28" s="237"/>
      <c r="CE28" s="237"/>
      <c r="CF28" s="237"/>
      <c r="CG28" s="237"/>
      <c r="CH28" s="237"/>
      <c r="CI28" s="238"/>
      <c r="CJ28" s="236"/>
      <c r="CK28" s="237"/>
      <c r="CL28" s="237"/>
      <c r="CM28" s="237"/>
      <c r="CN28" s="238"/>
    </row>
    <row r="29" spans="1:92" ht="6" customHeight="1" x14ac:dyDescent="0.25">
      <c r="A29" s="1">
        <f t="shared" si="41"/>
        <v>56</v>
      </c>
      <c r="B29" s="236"/>
      <c r="C29" s="237"/>
      <c r="D29" s="237"/>
      <c r="E29" s="237"/>
      <c r="F29" s="237"/>
      <c r="G29" s="237"/>
      <c r="H29" s="237"/>
      <c r="I29" s="237"/>
      <c r="J29" s="237"/>
      <c r="K29" s="237"/>
      <c r="L29" s="237"/>
      <c r="M29" s="237"/>
      <c r="N29" s="237"/>
      <c r="O29" s="237"/>
      <c r="P29" s="227"/>
      <c r="Q29" s="228"/>
      <c r="R29" s="228"/>
      <c r="S29" s="228"/>
      <c r="T29" s="228"/>
      <c r="U29" s="228"/>
      <c r="V29" s="228"/>
      <c r="W29" s="229"/>
      <c r="X29" s="236"/>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237"/>
      <c r="BH29" s="238"/>
      <c r="BI29" s="236"/>
      <c r="BJ29" s="237"/>
      <c r="BK29" s="237"/>
      <c r="BL29" s="237"/>
      <c r="BM29" s="237"/>
      <c r="BN29" s="237"/>
      <c r="BO29" s="237"/>
      <c r="BP29" s="237"/>
      <c r="BQ29" s="237"/>
      <c r="BR29" s="237"/>
      <c r="BS29" s="237"/>
      <c r="BT29" s="238"/>
      <c r="BU29" s="236"/>
      <c r="BV29" s="237"/>
      <c r="BW29" s="237"/>
      <c r="BX29" s="237"/>
      <c r="BY29" s="237"/>
      <c r="BZ29" s="237"/>
      <c r="CA29" s="237"/>
      <c r="CB29" s="237"/>
      <c r="CC29" s="237"/>
      <c r="CD29" s="237"/>
      <c r="CE29" s="237"/>
      <c r="CF29" s="237"/>
      <c r="CG29" s="237"/>
      <c r="CH29" s="237"/>
      <c r="CI29" s="238"/>
      <c r="CJ29" s="236"/>
      <c r="CK29" s="237"/>
      <c r="CL29" s="237"/>
      <c r="CM29" s="237"/>
      <c r="CN29" s="238"/>
    </row>
    <row r="30" spans="1:92" ht="6" customHeight="1" x14ac:dyDescent="0.25">
      <c r="A30" s="1">
        <f t="shared" si="41"/>
        <v>58</v>
      </c>
      <c r="B30" s="236"/>
      <c r="C30" s="237"/>
      <c r="D30" s="237"/>
      <c r="E30" s="237"/>
      <c r="F30" s="237"/>
      <c r="G30" s="237"/>
      <c r="H30" s="237"/>
      <c r="I30" s="237"/>
      <c r="J30" s="237"/>
      <c r="K30" s="237"/>
      <c r="L30" s="237"/>
      <c r="M30" s="237"/>
      <c r="N30" s="237"/>
      <c r="O30" s="237"/>
      <c r="P30" s="227"/>
      <c r="Q30" s="228"/>
      <c r="R30" s="228"/>
      <c r="S30" s="228"/>
      <c r="T30" s="228"/>
      <c r="U30" s="228"/>
      <c r="V30" s="228"/>
      <c r="W30" s="229"/>
      <c r="X30" s="236"/>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237"/>
      <c r="AZ30" s="237"/>
      <c r="BA30" s="237"/>
      <c r="BB30" s="237"/>
      <c r="BC30" s="237"/>
      <c r="BD30" s="237"/>
      <c r="BE30" s="237"/>
      <c r="BF30" s="237"/>
      <c r="BG30" s="237"/>
      <c r="BH30" s="238"/>
      <c r="BI30" s="236"/>
      <c r="BJ30" s="237"/>
      <c r="BK30" s="237"/>
      <c r="BL30" s="237"/>
      <c r="BM30" s="237"/>
      <c r="BN30" s="237"/>
      <c r="BO30" s="237"/>
      <c r="BP30" s="237"/>
      <c r="BQ30" s="237"/>
      <c r="BR30" s="237"/>
      <c r="BS30" s="237"/>
      <c r="BT30" s="238"/>
      <c r="BU30" s="236"/>
      <c r="BV30" s="237"/>
      <c r="BW30" s="237"/>
      <c r="BX30" s="237"/>
      <c r="BY30" s="237"/>
      <c r="BZ30" s="237"/>
      <c r="CA30" s="237"/>
      <c r="CB30" s="237"/>
      <c r="CC30" s="237"/>
      <c r="CD30" s="237"/>
      <c r="CE30" s="237"/>
      <c r="CF30" s="237"/>
      <c r="CG30" s="237"/>
      <c r="CH30" s="237"/>
      <c r="CI30" s="238"/>
      <c r="CJ30" s="236"/>
      <c r="CK30" s="237"/>
      <c r="CL30" s="237"/>
      <c r="CM30" s="237"/>
      <c r="CN30" s="238"/>
    </row>
    <row r="31" spans="1:92" ht="6" customHeight="1" x14ac:dyDescent="0.25">
      <c r="A31" s="1">
        <f t="shared" si="41"/>
        <v>60</v>
      </c>
      <c r="B31" s="236"/>
      <c r="C31" s="237"/>
      <c r="D31" s="237"/>
      <c r="E31" s="237"/>
      <c r="F31" s="237"/>
      <c r="G31" s="237"/>
      <c r="H31" s="237"/>
      <c r="I31" s="237"/>
      <c r="J31" s="237"/>
      <c r="K31" s="237"/>
      <c r="L31" s="237"/>
      <c r="M31" s="237"/>
      <c r="N31" s="237"/>
      <c r="O31" s="237"/>
      <c r="P31" s="227"/>
      <c r="Q31" s="228"/>
      <c r="R31" s="228"/>
      <c r="S31" s="228"/>
      <c r="T31" s="228"/>
      <c r="U31" s="228"/>
      <c r="V31" s="228"/>
      <c r="W31" s="229"/>
      <c r="X31" s="236"/>
      <c r="Y31" s="237"/>
      <c r="Z31" s="237"/>
      <c r="AA31" s="237"/>
      <c r="AB31" s="237"/>
      <c r="AC31" s="237"/>
      <c r="AD31" s="237"/>
      <c r="AE31" s="237"/>
      <c r="AF31" s="237"/>
      <c r="AG31" s="237"/>
      <c r="AH31" s="237"/>
      <c r="AI31" s="237"/>
      <c r="AJ31" s="237"/>
      <c r="AK31" s="237"/>
      <c r="AL31" s="237"/>
      <c r="AM31" s="237"/>
      <c r="AN31" s="237"/>
      <c r="AO31" s="237"/>
      <c r="AP31" s="237"/>
      <c r="AQ31" s="237"/>
      <c r="AR31" s="237"/>
      <c r="AS31" s="237"/>
      <c r="AT31" s="237"/>
      <c r="AU31" s="237"/>
      <c r="AV31" s="237"/>
      <c r="AW31" s="237"/>
      <c r="AX31" s="237"/>
      <c r="AY31" s="237"/>
      <c r="AZ31" s="237"/>
      <c r="BA31" s="237"/>
      <c r="BB31" s="237"/>
      <c r="BC31" s="237"/>
      <c r="BD31" s="237"/>
      <c r="BE31" s="237"/>
      <c r="BF31" s="237"/>
      <c r="BG31" s="237"/>
      <c r="BH31" s="238"/>
      <c r="BI31" s="236"/>
      <c r="BJ31" s="237"/>
      <c r="BK31" s="237"/>
      <c r="BL31" s="237"/>
      <c r="BM31" s="237"/>
      <c r="BN31" s="237"/>
      <c r="BO31" s="237"/>
      <c r="BP31" s="237"/>
      <c r="BQ31" s="237"/>
      <c r="BR31" s="237"/>
      <c r="BS31" s="237"/>
      <c r="BT31" s="238"/>
      <c r="BU31" s="236"/>
      <c r="BV31" s="237"/>
      <c r="BW31" s="237"/>
      <c r="BX31" s="237"/>
      <c r="BY31" s="237"/>
      <c r="BZ31" s="237"/>
      <c r="CA31" s="237"/>
      <c r="CB31" s="237"/>
      <c r="CC31" s="237"/>
      <c r="CD31" s="237"/>
      <c r="CE31" s="237"/>
      <c r="CF31" s="237"/>
      <c r="CG31" s="237"/>
      <c r="CH31" s="237"/>
      <c r="CI31" s="238"/>
      <c r="CJ31" s="236"/>
      <c r="CK31" s="237"/>
      <c r="CL31" s="237"/>
      <c r="CM31" s="237"/>
      <c r="CN31" s="238"/>
    </row>
    <row r="32" spans="1:92" ht="6" customHeight="1" thickBot="1" x14ac:dyDescent="0.3">
      <c r="A32" s="1">
        <f t="shared" si="41"/>
        <v>62</v>
      </c>
      <c r="B32" s="236"/>
      <c r="C32" s="237"/>
      <c r="D32" s="237"/>
      <c r="E32" s="237"/>
      <c r="F32" s="237"/>
      <c r="G32" s="237"/>
      <c r="H32" s="237"/>
      <c r="I32" s="237"/>
      <c r="J32" s="237"/>
      <c r="K32" s="237"/>
      <c r="L32" s="237"/>
      <c r="M32" s="237"/>
      <c r="N32" s="237"/>
      <c r="O32" s="237"/>
      <c r="P32" s="230"/>
      <c r="Q32" s="231"/>
      <c r="R32" s="231"/>
      <c r="S32" s="231"/>
      <c r="T32" s="231"/>
      <c r="U32" s="231"/>
      <c r="V32" s="231"/>
      <c r="W32" s="232"/>
      <c r="X32" s="239"/>
      <c r="Y32" s="240"/>
      <c r="Z32" s="240"/>
      <c r="AA32" s="240"/>
      <c r="AB32" s="240"/>
      <c r="AC32" s="240"/>
      <c r="AD32" s="240"/>
      <c r="AE32" s="240"/>
      <c r="AF32" s="240"/>
      <c r="AG32" s="240"/>
      <c r="AH32" s="240"/>
      <c r="AI32" s="240"/>
      <c r="AJ32" s="240"/>
      <c r="AK32" s="240"/>
      <c r="AL32" s="240"/>
      <c r="AM32" s="240"/>
      <c r="AN32" s="240"/>
      <c r="AO32" s="240"/>
      <c r="AP32" s="240"/>
      <c r="AQ32" s="240"/>
      <c r="AR32" s="240"/>
      <c r="AS32" s="240"/>
      <c r="AT32" s="240"/>
      <c r="AU32" s="240"/>
      <c r="AV32" s="240"/>
      <c r="AW32" s="240"/>
      <c r="AX32" s="240"/>
      <c r="AY32" s="240"/>
      <c r="AZ32" s="240"/>
      <c r="BA32" s="240"/>
      <c r="BB32" s="240"/>
      <c r="BC32" s="240"/>
      <c r="BD32" s="240"/>
      <c r="BE32" s="240"/>
      <c r="BF32" s="240"/>
      <c r="BG32" s="240"/>
      <c r="BH32" s="241"/>
      <c r="BI32" s="236"/>
      <c r="BJ32" s="237"/>
      <c r="BK32" s="237"/>
      <c r="BL32" s="237"/>
      <c r="BM32" s="237"/>
      <c r="BN32" s="237"/>
      <c r="BO32" s="237"/>
      <c r="BP32" s="237"/>
      <c r="BQ32" s="237"/>
      <c r="BR32" s="237"/>
      <c r="BS32" s="237"/>
      <c r="BT32" s="238"/>
      <c r="BU32" s="236"/>
      <c r="BV32" s="237"/>
      <c r="BW32" s="237"/>
      <c r="BX32" s="237"/>
      <c r="BY32" s="237"/>
      <c r="BZ32" s="237"/>
      <c r="CA32" s="237"/>
      <c r="CB32" s="237"/>
      <c r="CC32" s="237"/>
      <c r="CD32" s="237"/>
      <c r="CE32" s="237"/>
      <c r="CF32" s="237"/>
      <c r="CG32" s="237"/>
      <c r="CH32" s="237"/>
      <c r="CI32" s="238"/>
      <c r="CJ32" s="236"/>
      <c r="CK32" s="237"/>
      <c r="CL32" s="237"/>
      <c r="CM32" s="237"/>
      <c r="CN32" s="238"/>
    </row>
    <row r="33" spans="1:92" ht="6" customHeight="1" thickBot="1" x14ac:dyDescent="0.3">
      <c r="A33" s="1">
        <f t="shared" si="41"/>
        <v>64</v>
      </c>
      <c r="B33" s="239"/>
      <c r="C33" s="240"/>
      <c r="D33" s="240"/>
      <c r="E33" s="240"/>
      <c r="F33" s="240"/>
      <c r="G33" s="240"/>
      <c r="H33" s="240"/>
      <c r="I33" s="240"/>
      <c r="J33" s="240"/>
      <c r="K33" s="240"/>
      <c r="L33" s="240"/>
      <c r="M33" s="240"/>
      <c r="N33" s="240"/>
      <c r="O33" s="240"/>
      <c r="P33" s="224" t="s">
        <v>34</v>
      </c>
      <c r="Q33" s="225"/>
      <c r="R33" s="225"/>
      <c r="S33" s="225"/>
      <c r="T33" s="225"/>
      <c r="U33" s="225"/>
      <c r="V33" s="225"/>
      <c r="W33" s="226"/>
      <c r="X33" s="248"/>
      <c r="Y33" s="249"/>
      <c r="Z33" s="249"/>
      <c r="AA33" s="249"/>
      <c r="AB33" s="249"/>
      <c r="AC33" s="249"/>
      <c r="AD33" s="249"/>
      <c r="AE33" s="249"/>
      <c r="AF33" s="249"/>
      <c r="AG33" s="249"/>
      <c r="AH33" s="249"/>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249"/>
      <c r="BE33" s="249"/>
      <c r="BF33" s="249"/>
      <c r="BG33" s="249"/>
      <c r="BH33" s="250"/>
      <c r="BI33" s="15"/>
      <c r="BJ33" s="16"/>
      <c r="BK33" s="16"/>
      <c r="BL33" s="16"/>
      <c r="BM33" s="16"/>
      <c r="BN33" s="16"/>
      <c r="BO33" s="233" t="s">
        <v>34</v>
      </c>
      <c r="BP33" s="234"/>
      <c r="BQ33" s="234"/>
      <c r="BR33" s="234"/>
      <c r="BS33" s="234"/>
      <c r="BT33" s="235"/>
      <c r="BU33" s="239"/>
      <c r="BV33" s="240"/>
      <c r="BW33" s="240"/>
      <c r="BX33" s="240"/>
      <c r="BY33" s="240"/>
      <c r="BZ33" s="240"/>
      <c r="CA33" s="240"/>
      <c r="CB33" s="240"/>
      <c r="CC33" s="240"/>
      <c r="CD33" s="240"/>
      <c r="CE33" s="240"/>
      <c r="CF33" s="240"/>
      <c r="CG33" s="240"/>
      <c r="CH33" s="240"/>
      <c r="CI33" s="241"/>
      <c r="CJ33" s="236"/>
      <c r="CK33" s="237"/>
      <c r="CL33" s="237"/>
      <c r="CM33" s="237"/>
      <c r="CN33" s="238"/>
    </row>
    <row r="34" spans="1:92" ht="6" customHeight="1" x14ac:dyDescent="0.25">
      <c r="A34" s="1">
        <f t="shared" si="41"/>
        <v>66</v>
      </c>
      <c r="B34" s="233" t="s">
        <v>34</v>
      </c>
      <c r="C34" s="234"/>
      <c r="D34" s="234"/>
      <c r="E34" s="234"/>
      <c r="F34" s="234"/>
      <c r="G34" s="234"/>
      <c r="H34" s="235"/>
      <c r="I34" s="233" t="s">
        <v>34</v>
      </c>
      <c r="J34" s="234"/>
      <c r="K34" s="234"/>
      <c r="L34" s="234"/>
      <c r="M34" s="234"/>
      <c r="N34" s="234"/>
      <c r="O34" s="234"/>
      <c r="P34" s="227"/>
      <c r="Q34" s="228"/>
      <c r="R34" s="228"/>
      <c r="S34" s="228"/>
      <c r="T34" s="228"/>
      <c r="U34" s="228"/>
      <c r="V34" s="228"/>
      <c r="W34" s="229"/>
      <c r="X34" s="242" t="s">
        <v>33</v>
      </c>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4"/>
      <c r="BI34" s="15"/>
      <c r="BK34" s="16"/>
      <c r="BL34" s="16"/>
      <c r="BM34" s="16"/>
      <c r="BN34" s="16"/>
      <c r="BO34" s="236"/>
      <c r="BP34" s="237"/>
      <c r="BQ34" s="237"/>
      <c r="BR34" s="237"/>
      <c r="BS34" s="237"/>
      <c r="BT34" s="238"/>
      <c r="BU34" s="233" t="s">
        <v>34</v>
      </c>
      <c r="BV34" s="234"/>
      <c r="BW34" s="234"/>
      <c r="BX34" s="234"/>
      <c r="BY34" s="234"/>
      <c r="BZ34" s="234"/>
      <c r="CA34" s="234"/>
      <c r="CB34" s="235"/>
      <c r="CC34" s="233" t="s">
        <v>34</v>
      </c>
      <c r="CD34" s="234"/>
      <c r="CE34" s="234"/>
      <c r="CF34" s="234"/>
      <c r="CG34" s="234"/>
      <c r="CH34" s="234"/>
      <c r="CI34" s="235"/>
      <c r="CJ34" s="236"/>
      <c r="CK34" s="237"/>
      <c r="CL34" s="237"/>
      <c r="CM34" s="237"/>
      <c r="CN34" s="238"/>
    </row>
    <row r="35" spans="1:92" ht="6" customHeight="1" x14ac:dyDescent="0.25">
      <c r="A35" s="1">
        <f t="shared" si="41"/>
        <v>68</v>
      </c>
      <c r="B35" s="236"/>
      <c r="C35" s="237"/>
      <c r="D35" s="237"/>
      <c r="E35" s="237"/>
      <c r="F35" s="237"/>
      <c r="G35" s="237"/>
      <c r="H35" s="238"/>
      <c r="I35" s="236"/>
      <c r="J35" s="237"/>
      <c r="K35" s="237"/>
      <c r="L35" s="237"/>
      <c r="M35" s="237"/>
      <c r="N35" s="237"/>
      <c r="O35" s="237"/>
      <c r="P35" s="227"/>
      <c r="Q35" s="228"/>
      <c r="R35" s="228"/>
      <c r="S35" s="228"/>
      <c r="T35" s="228"/>
      <c r="U35" s="228"/>
      <c r="V35" s="228"/>
      <c r="W35" s="229"/>
      <c r="X35" s="245" t="s">
        <v>35</v>
      </c>
      <c r="Y35" s="246"/>
      <c r="Z35" s="246"/>
      <c r="AA35" s="246"/>
      <c r="AB35" s="246"/>
      <c r="AC35" s="246"/>
      <c r="AD35" s="246"/>
      <c r="AE35" s="246"/>
      <c r="AF35" s="246"/>
      <c r="AG35" s="246"/>
      <c r="AH35" s="246"/>
      <c r="AI35" s="246"/>
      <c r="AJ35" s="246"/>
      <c r="AK35" s="246"/>
      <c r="AL35" s="246"/>
      <c r="AM35" s="246"/>
      <c r="AN35" s="246"/>
      <c r="AO35" s="246"/>
      <c r="AP35" s="246"/>
      <c r="AQ35" s="246"/>
      <c r="AR35" s="246"/>
      <c r="AS35" s="246"/>
      <c r="AT35" s="246"/>
      <c r="AU35" s="246"/>
      <c r="AV35" s="246"/>
      <c r="AW35" s="246"/>
      <c r="AX35" s="246"/>
      <c r="AY35" s="246"/>
      <c r="AZ35" s="246"/>
      <c r="BA35" s="246"/>
      <c r="BB35" s="246"/>
      <c r="BC35" s="246"/>
      <c r="BD35" s="246"/>
      <c r="BE35" s="246"/>
      <c r="BF35" s="246"/>
      <c r="BG35" s="246"/>
      <c r="BH35" s="247"/>
      <c r="BI35" s="15"/>
      <c r="BJ35" s="16"/>
      <c r="BK35" s="16"/>
      <c r="BL35" s="16"/>
      <c r="BM35" s="16"/>
      <c r="BN35" s="16"/>
      <c r="BO35" s="236"/>
      <c r="BP35" s="237"/>
      <c r="BQ35" s="237"/>
      <c r="BR35" s="237"/>
      <c r="BS35" s="237"/>
      <c r="BT35" s="238"/>
      <c r="BU35" s="236"/>
      <c r="BV35" s="237"/>
      <c r="BW35" s="237"/>
      <c r="BX35" s="237"/>
      <c r="BY35" s="237"/>
      <c r="BZ35" s="237"/>
      <c r="CA35" s="237"/>
      <c r="CB35" s="238"/>
      <c r="CC35" s="236"/>
      <c r="CD35" s="237"/>
      <c r="CE35" s="237"/>
      <c r="CF35" s="237"/>
      <c r="CG35" s="237"/>
      <c r="CH35" s="237"/>
      <c r="CI35" s="238"/>
      <c r="CJ35" s="236"/>
      <c r="CK35" s="237"/>
      <c r="CL35" s="237"/>
      <c r="CM35" s="237"/>
      <c r="CN35" s="238"/>
    </row>
    <row r="36" spans="1:92" ht="6" customHeight="1" x14ac:dyDescent="0.25">
      <c r="A36" s="1">
        <f t="shared" si="41"/>
        <v>70</v>
      </c>
      <c r="B36" s="236"/>
      <c r="C36" s="237"/>
      <c r="D36" s="237"/>
      <c r="E36" s="237"/>
      <c r="F36" s="237"/>
      <c r="G36" s="237"/>
      <c r="H36" s="238"/>
      <c r="I36" s="236"/>
      <c r="J36" s="237"/>
      <c r="K36" s="237"/>
      <c r="L36" s="237"/>
      <c r="M36" s="237"/>
      <c r="N36" s="237"/>
      <c r="O36" s="237"/>
      <c r="P36" s="227"/>
      <c r="Q36" s="228"/>
      <c r="R36" s="228"/>
      <c r="S36" s="228"/>
      <c r="T36" s="228"/>
      <c r="U36" s="228"/>
      <c r="V36" s="228"/>
      <c r="W36" s="229"/>
      <c r="X36" s="236"/>
      <c r="Y36" s="237"/>
      <c r="Z36" s="237"/>
      <c r="AA36" s="237"/>
      <c r="AB36" s="237"/>
      <c r="AC36" s="237"/>
      <c r="AD36" s="237"/>
      <c r="AE36" s="237"/>
      <c r="AF36" s="237"/>
      <c r="AG36" s="237"/>
      <c r="AH36" s="237"/>
      <c r="AI36" s="237"/>
      <c r="AJ36" s="237"/>
      <c r="AK36" s="237"/>
      <c r="AL36" s="237"/>
      <c r="AM36" s="237"/>
      <c r="AN36" s="237"/>
      <c r="AO36" s="237"/>
      <c r="AP36" s="237"/>
      <c r="AQ36" s="237"/>
      <c r="AR36" s="237"/>
      <c r="AS36" s="237"/>
      <c r="AT36" s="237"/>
      <c r="AU36" s="237"/>
      <c r="AV36" s="237"/>
      <c r="AW36" s="237"/>
      <c r="AX36" s="237"/>
      <c r="AY36" s="237"/>
      <c r="AZ36" s="237"/>
      <c r="BA36" s="237"/>
      <c r="BB36" s="237"/>
      <c r="BC36" s="237"/>
      <c r="BD36" s="237"/>
      <c r="BE36" s="237"/>
      <c r="BF36" s="237"/>
      <c r="BG36" s="237"/>
      <c r="BH36" s="238"/>
      <c r="BI36" s="15"/>
      <c r="BJ36" s="16"/>
      <c r="BK36" s="16"/>
      <c r="BL36" s="16"/>
      <c r="BM36" s="16"/>
      <c r="BN36" s="16"/>
      <c r="BO36" s="236"/>
      <c r="BP36" s="237"/>
      <c r="BQ36" s="237"/>
      <c r="BR36" s="237"/>
      <c r="BS36" s="237"/>
      <c r="BT36" s="238"/>
      <c r="BU36" s="236"/>
      <c r="BV36" s="237"/>
      <c r="BW36" s="237"/>
      <c r="BX36" s="237"/>
      <c r="BY36" s="237"/>
      <c r="BZ36" s="237"/>
      <c r="CA36" s="237"/>
      <c r="CB36" s="238"/>
      <c r="CC36" s="236"/>
      <c r="CD36" s="237"/>
      <c r="CE36" s="237"/>
      <c r="CF36" s="237"/>
      <c r="CG36" s="237"/>
      <c r="CH36" s="237"/>
      <c r="CI36" s="238"/>
      <c r="CJ36" s="236"/>
      <c r="CK36" s="237"/>
      <c r="CL36" s="237"/>
      <c r="CM36" s="237"/>
      <c r="CN36" s="238"/>
    </row>
    <row r="37" spans="1:92" ht="6" customHeight="1" thickBot="1" x14ac:dyDescent="0.3">
      <c r="A37" s="1">
        <f t="shared" si="41"/>
        <v>72</v>
      </c>
      <c r="B37" s="239"/>
      <c r="C37" s="240"/>
      <c r="D37" s="240"/>
      <c r="E37" s="240"/>
      <c r="F37" s="240"/>
      <c r="G37" s="240"/>
      <c r="H37" s="241"/>
      <c r="I37" s="239"/>
      <c r="J37" s="240"/>
      <c r="K37" s="240"/>
      <c r="L37" s="240"/>
      <c r="M37" s="240"/>
      <c r="N37" s="240"/>
      <c r="O37" s="240"/>
      <c r="P37" s="227"/>
      <c r="Q37" s="228"/>
      <c r="R37" s="228"/>
      <c r="S37" s="228"/>
      <c r="T37" s="228"/>
      <c r="U37" s="228"/>
      <c r="V37" s="228"/>
      <c r="W37" s="229"/>
      <c r="X37" s="236"/>
      <c r="Y37" s="237"/>
      <c r="Z37" s="237"/>
      <c r="AA37" s="237"/>
      <c r="AB37" s="237"/>
      <c r="AC37" s="237"/>
      <c r="AD37" s="237"/>
      <c r="AE37" s="237"/>
      <c r="AF37" s="237"/>
      <c r="AG37" s="237"/>
      <c r="AH37" s="237"/>
      <c r="AI37" s="237"/>
      <c r="AJ37" s="237"/>
      <c r="AK37" s="237"/>
      <c r="AL37" s="237"/>
      <c r="AM37" s="237"/>
      <c r="AN37" s="237"/>
      <c r="AO37" s="237"/>
      <c r="AP37" s="237"/>
      <c r="AQ37" s="237"/>
      <c r="AR37" s="237"/>
      <c r="AS37" s="237"/>
      <c r="AT37" s="237"/>
      <c r="AU37" s="237"/>
      <c r="AV37" s="237"/>
      <c r="AW37" s="237"/>
      <c r="AX37" s="237"/>
      <c r="AY37" s="237"/>
      <c r="AZ37" s="237"/>
      <c r="BA37" s="237"/>
      <c r="BB37" s="237"/>
      <c r="BC37" s="237"/>
      <c r="BD37" s="237"/>
      <c r="BE37" s="237"/>
      <c r="BF37" s="237"/>
      <c r="BG37" s="237"/>
      <c r="BH37" s="238"/>
      <c r="BI37" s="15"/>
      <c r="BJ37" s="16"/>
      <c r="BK37" s="16"/>
      <c r="BL37" s="16"/>
      <c r="BM37" s="16"/>
      <c r="BN37" s="16"/>
      <c r="BO37" s="239"/>
      <c r="BP37" s="240"/>
      <c r="BQ37" s="240"/>
      <c r="BR37" s="240"/>
      <c r="BS37" s="240"/>
      <c r="BT37" s="241"/>
      <c r="BU37" s="239"/>
      <c r="BV37" s="240"/>
      <c r="BW37" s="240"/>
      <c r="BX37" s="240"/>
      <c r="BY37" s="240"/>
      <c r="BZ37" s="240"/>
      <c r="CA37" s="240"/>
      <c r="CB37" s="241"/>
      <c r="CC37" s="239"/>
      <c r="CD37" s="240"/>
      <c r="CE37" s="240"/>
      <c r="CF37" s="240"/>
      <c r="CG37" s="240"/>
      <c r="CH37" s="240"/>
      <c r="CI37" s="241"/>
      <c r="CJ37" s="236"/>
      <c r="CK37" s="237"/>
      <c r="CL37" s="237"/>
      <c r="CM37" s="237"/>
      <c r="CN37" s="238"/>
    </row>
    <row r="38" spans="1:92" ht="6" customHeight="1" thickBot="1" x14ac:dyDescent="0.3">
      <c r="A38" s="1">
        <f t="shared" si="41"/>
        <v>74</v>
      </c>
      <c r="B38" s="233" t="s">
        <v>32</v>
      </c>
      <c r="C38" s="234"/>
      <c r="D38" s="234"/>
      <c r="E38" s="234"/>
      <c r="F38" s="234"/>
      <c r="G38" s="234"/>
      <c r="H38" s="234"/>
      <c r="I38" s="234"/>
      <c r="J38" s="234"/>
      <c r="K38" s="234"/>
      <c r="L38" s="234"/>
      <c r="M38" s="234"/>
      <c r="N38" s="234"/>
      <c r="O38" s="234"/>
      <c r="P38" s="230"/>
      <c r="Q38" s="231"/>
      <c r="R38" s="231"/>
      <c r="S38" s="231"/>
      <c r="T38" s="231"/>
      <c r="U38" s="231"/>
      <c r="V38" s="231"/>
      <c r="W38" s="232"/>
      <c r="X38" s="236"/>
      <c r="Y38" s="237"/>
      <c r="Z38" s="237"/>
      <c r="AA38" s="237"/>
      <c r="AB38" s="237"/>
      <c r="AC38" s="237"/>
      <c r="AD38" s="237"/>
      <c r="AE38" s="237"/>
      <c r="AF38" s="237"/>
      <c r="AG38" s="237"/>
      <c r="AH38" s="237"/>
      <c r="AI38" s="237"/>
      <c r="AJ38" s="237"/>
      <c r="AK38" s="237"/>
      <c r="AL38" s="237"/>
      <c r="AM38" s="237"/>
      <c r="AN38" s="237"/>
      <c r="AO38" s="237"/>
      <c r="AP38" s="237"/>
      <c r="AQ38" s="237"/>
      <c r="AR38" s="237"/>
      <c r="AS38" s="237"/>
      <c r="AT38" s="237"/>
      <c r="AU38" s="237"/>
      <c r="AV38" s="237"/>
      <c r="AW38" s="237"/>
      <c r="AX38" s="237"/>
      <c r="AY38" s="237"/>
      <c r="AZ38" s="237"/>
      <c r="BA38" s="237"/>
      <c r="BB38" s="237"/>
      <c r="BC38" s="237"/>
      <c r="BD38" s="237"/>
      <c r="BE38" s="237"/>
      <c r="BF38" s="237"/>
      <c r="BG38" s="237"/>
      <c r="BH38" s="238"/>
      <c r="BI38" s="15"/>
      <c r="BJ38" s="16"/>
      <c r="BK38" s="16"/>
      <c r="BL38" s="16"/>
      <c r="BM38" s="16"/>
      <c r="BN38" s="16"/>
      <c r="BO38" s="233" t="s">
        <v>32</v>
      </c>
      <c r="BP38" s="234"/>
      <c r="BQ38" s="234"/>
      <c r="BR38" s="234"/>
      <c r="BS38" s="234"/>
      <c r="BT38" s="235"/>
      <c r="BU38" s="233" t="s">
        <v>32</v>
      </c>
      <c r="BV38" s="234"/>
      <c r="BW38" s="234"/>
      <c r="BX38" s="234"/>
      <c r="BY38" s="234"/>
      <c r="BZ38" s="234"/>
      <c r="CA38" s="234"/>
      <c r="CB38" s="234"/>
      <c r="CC38" s="234"/>
      <c r="CD38" s="234"/>
      <c r="CE38" s="234"/>
      <c r="CF38" s="234"/>
      <c r="CG38" s="234"/>
      <c r="CH38" s="234"/>
      <c r="CI38" s="235"/>
      <c r="CJ38" s="236"/>
      <c r="CK38" s="237"/>
      <c r="CL38" s="237"/>
      <c r="CM38" s="237"/>
      <c r="CN38" s="238"/>
    </row>
    <row r="39" spans="1:92" ht="6" customHeight="1" x14ac:dyDescent="0.25">
      <c r="A39" s="1">
        <f t="shared" si="41"/>
        <v>76</v>
      </c>
      <c r="B39" s="236"/>
      <c r="C39" s="237"/>
      <c r="D39" s="237"/>
      <c r="E39" s="237"/>
      <c r="F39" s="237"/>
      <c r="G39" s="237"/>
      <c r="H39" s="237"/>
      <c r="I39" s="237"/>
      <c r="J39" s="237"/>
      <c r="K39" s="237"/>
      <c r="L39" s="237"/>
      <c r="M39" s="237"/>
      <c r="N39" s="237"/>
      <c r="O39" s="237"/>
      <c r="P39" s="224" t="s">
        <v>34</v>
      </c>
      <c r="Q39" s="225"/>
      <c r="R39" s="225"/>
      <c r="S39" s="225"/>
      <c r="T39" s="225"/>
      <c r="U39" s="225"/>
      <c r="V39" s="225"/>
      <c r="W39" s="226"/>
      <c r="X39" s="236"/>
      <c r="Y39" s="237"/>
      <c r="Z39" s="237"/>
      <c r="AA39" s="237"/>
      <c r="AB39" s="237"/>
      <c r="AC39" s="237"/>
      <c r="AD39" s="237"/>
      <c r="AE39" s="237"/>
      <c r="AF39" s="237"/>
      <c r="AG39" s="237"/>
      <c r="AH39" s="237"/>
      <c r="AI39" s="237"/>
      <c r="AJ39" s="237"/>
      <c r="AK39" s="237"/>
      <c r="AL39" s="237"/>
      <c r="AM39" s="237"/>
      <c r="AN39" s="237"/>
      <c r="AO39" s="237"/>
      <c r="AP39" s="237"/>
      <c r="AQ39" s="237"/>
      <c r="AR39" s="237"/>
      <c r="AS39" s="237"/>
      <c r="AT39" s="237"/>
      <c r="AU39" s="237"/>
      <c r="AV39" s="237"/>
      <c r="AW39" s="237"/>
      <c r="AX39" s="237"/>
      <c r="AY39" s="237"/>
      <c r="AZ39" s="237"/>
      <c r="BA39" s="237"/>
      <c r="BB39" s="237"/>
      <c r="BC39" s="237"/>
      <c r="BD39" s="237"/>
      <c r="BE39" s="237"/>
      <c r="BF39" s="237"/>
      <c r="BG39" s="237"/>
      <c r="BH39" s="238"/>
      <c r="BI39" s="15"/>
      <c r="BJ39" s="16"/>
      <c r="BK39" s="16"/>
      <c r="BL39" s="16"/>
      <c r="BM39" s="16"/>
      <c r="BN39" s="16"/>
      <c r="BO39" s="236"/>
      <c r="BP39" s="237"/>
      <c r="BQ39" s="237"/>
      <c r="BR39" s="237"/>
      <c r="BS39" s="237"/>
      <c r="BT39" s="238"/>
      <c r="BU39" s="236"/>
      <c r="BV39" s="237"/>
      <c r="BW39" s="237"/>
      <c r="BX39" s="237"/>
      <c r="BY39" s="237"/>
      <c r="BZ39" s="237"/>
      <c r="CA39" s="237"/>
      <c r="CB39" s="237"/>
      <c r="CC39" s="237"/>
      <c r="CD39" s="237"/>
      <c r="CE39" s="237"/>
      <c r="CF39" s="237"/>
      <c r="CG39" s="237"/>
      <c r="CH39" s="237"/>
      <c r="CI39" s="238"/>
      <c r="CJ39" s="236"/>
      <c r="CK39" s="237"/>
      <c r="CL39" s="237"/>
      <c r="CM39" s="237"/>
      <c r="CN39" s="238"/>
    </row>
    <row r="40" spans="1:92" ht="6" customHeight="1" x14ac:dyDescent="0.25">
      <c r="A40" s="1">
        <f t="shared" si="41"/>
        <v>78</v>
      </c>
      <c r="B40" s="236"/>
      <c r="C40" s="237"/>
      <c r="D40" s="237"/>
      <c r="E40" s="237"/>
      <c r="F40" s="237"/>
      <c r="G40" s="237"/>
      <c r="H40" s="237"/>
      <c r="I40" s="237"/>
      <c r="J40" s="237"/>
      <c r="K40" s="237"/>
      <c r="L40" s="237"/>
      <c r="M40" s="237"/>
      <c r="N40" s="237"/>
      <c r="O40" s="237"/>
      <c r="P40" s="227"/>
      <c r="Q40" s="228"/>
      <c r="R40" s="228"/>
      <c r="S40" s="228"/>
      <c r="T40" s="228"/>
      <c r="U40" s="228"/>
      <c r="V40" s="228"/>
      <c r="W40" s="229"/>
      <c r="X40" s="236"/>
      <c r="Y40" s="237"/>
      <c r="Z40" s="237"/>
      <c r="AA40" s="237"/>
      <c r="AB40" s="237"/>
      <c r="AC40" s="237"/>
      <c r="AD40" s="237"/>
      <c r="AE40" s="237"/>
      <c r="AF40" s="237"/>
      <c r="AG40" s="237"/>
      <c r="AH40" s="237"/>
      <c r="AI40" s="237"/>
      <c r="AJ40" s="237"/>
      <c r="AK40" s="237"/>
      <c r="AL40" s="237"/>
      <c r="AM40" s="237"/>
      <c r="AN40" s="237"/>
      <c r="AO40" s="237"/>
      <c r="AP40" s="237"/>
      <c r="AQ40" s="237"/>
      <c r="AR40" s="237"/>
      <c r="AS40" s="237"/>
      <c r="AT40" s="237"/>
      <c r="AU40" s="237"/>
      <c r="AV40" s="237"/>
      <c r="AW40" s="237"/>
      <c r="AX40" s="237"/>
      <c r="AY40" s="237"/>
      <c r="AZ40" s="237"/>
      <c r="BA40" s="237"/>
      <c r="BB40" s="237"/>
      <c r="BC40" s="237"/>
      <c r="BD40" s="237"/>
      <c r="BE40" s="237"/>
      <c r="BF40" s="237"/>
      <c r="BG40" s="237"/>
      <c r="BH40" s="238"/>
      <c r="BI40" s="15"/>
      <c r="BJ40" s="16"/>
      <c r="BK40" s="16"/>
      <c r="BL40" s="16"/>
      <c r="BM40" s="16"/>
      <c r="BN40" s="16"/>
      <c r="BO40" s="236"/>
      <c r="BP40" s="237"/>
      <c r="BQ40" s="237"/>
      <c r="BR40" s="237"/>
      <c r="BS40" s="237"/>
      <c r="BT40" s="238"/>
      <c r="BU40" s="236"/>
      <c r="BV40" s="237"/>
      <c r="BW40" s="237"/>
      <c r="BX40" s="237"/>
      <c r="BY40" s="237"/>
      <c r="BZ40" s="237"/>
      <c r="CA40" s="237"/>
      <c r="CB40" s="237"/>
      <c r="CC40" s="237"/>
      <c r="CD40" s="237"/>
      <c r="CE40" s="237"/>
      <c r="CF40" s="237"/>
      <c r="CG40" s="237"/>
      <c r="CH40" s="237"/>
      <c r="CI40" s="238"/>
      <c r="CJ40" s="236"/>
      <c r="CK40" s="237"/>
      <c r="CL40" s="237"/>
      <c r="CM40" s="237"/>
      <c r="CN40" s="238"/>
    </row>
    <row r="41" spans="1:92" ht="6" customHeight="1" x14ac:dyDescent="0.25">
      <c r="A41" s="1">
        <f t="shared" si="41"/>
        <v>80</v>
      </c>
      <c r="B41" s="236"/>
      <c r="C41" s="237"/>
      <c r="D41" s="237"/>
      <c r="E41" s="237"/>
      <c r="F41" s="237"/>
      <c r="G41" s="237"/>
      <c r="H41" s="237"/>
      <c r="I41" s="237"/>
      <c r="J41" s="237"/>
      <c r="K41" s="237"/>
      <c r="L41" s="237"/>
      <c r="M41" s="237"/>
      <c r="N41" s="237"/>
      <c r="O41" s="237"/>
      <c r="P41" s="227"/>
      <c r="Q41" s="228"/>
      <c r="R41" s="228"/>
      <c r="S41" s="228"/>
      <c r="T41" s="228"/>
      <c r="U41" s="228"/>
      <c r="V41" s="228"/>
      <c r="W41" s="229"/>
      <c r="X41" s="236"/>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238"/>
      <c r="BI41" s="15"/>
      <c r="BJ41" s="16"/>
      <c r="BK41" s="16"/>
      <c r="BL41" s="16"/>
      <c r="BM41" s="16"/>
      <c r="BN41" s="16"/>
      <c r="BO41" s="236"/>
      <c r="BP41" s="237"/>
      <c r="BQ41" s="237"/>
      <c r="BR41" s="237"/>
      <c r="BS41" s="237"/>
      <c r="BT41" s="238"/>
      <c r="BU41" s="236"/>
      <c r="BV41" s="237"/>
      <c r="BW41" s="237"/>
      <c r="BX41" s="237"/>
      <c r="BY41" s="237"/>
      <c r="BZ41" s="237"/>
      <c r="CA41" s="237"/>
      <c r="CB41" s="237"/>
      <c r="CC41" s="237"/>
      <c r="CD41" s="237"/>
      <c r="CE41" s="237"/>
      <c r="CF41" s="237"/>
      <c r="CG41" s="237"/>
      <c r="CH41" s="237"/>
      <c r="CI41" s="238"/>
      <c r="CJ41" s="236"/>
      <c r="CK41" s="237"/>
      <c r="CL41" s="237"/>
      <c r="CM41" s="237"/>
      <c r="CN41" s="238"/>
    </row>
    <row r="42" spans="1:92" ht="6" customHeight="1" x14ac:dyDescent="0.25">
      <c r="A42" s="1">
        <f t="shared" si="41"/>
        <v>82</v>
      </c>
      <c r="B42" s="236"/>
      <c r="C42" s="237"/>
      <c r="D42" s="237"/>
      <c r="E42" s="237"/>
      <c r="F42" s="237"/>
      <c r="G42" s="237"/>
      <c r="H42" s="237"/>
      <c r="I42" s="237"/>
      <c r="J42" s="237"/>
      <c r="K42" s="237"/>
      <c r="L42" s="237"/>
      <c r="M42" s="237"/>
      <c r="N42" s="237"/>
      <c r="O42" s="237"/>
      <c r="P42" s="227"/>
      <c r="Q42" s="228"/>
      <c r="R42" s="228"/>
      <c r="S42" s="228"/>
      <c r="T42" s="228"/>
      <c r="U42" s="228"/>
      <c r="V42" s="228"/>
      <c r="W42" s="229"/>
      <c r="X42" s="236"/>
      <c r="Y42" s="237"/>
      <c r="Z42" s="237"/>
      <c r="AA42" s="237"/>
      <c r="AB42" s="237"/>
      <c r="AC42" s="237"/>
      <c r="AD42" s="237"/>
      <c r="AE42" s="237"/>
      <c r="AF42" s="237"/>
      <c r="AG42" s="237"/>
      <c r="AH42" s="237"/>
      <c r="AI42" s="237"/>
      <c r="AJ42" s="237"/>
      <c r="AK42" s="237"/>
      <c r="AL42" s="237"/>
      <c r="AM42" s="237"/>
      <c r="AN42" s="237"/>
      <c r="AO42" s="237"/>
      <c r="AP42" s="237"/>
      <c r="AQ42" s="237"/>
      <c r="AR42" s="237"/>
      <c r="AS42" s="237"/>
      <c r="AT42" s="237"/>
      <c r="AU42" s="237"/>
      <c r="AV42" s="237"/>
      <c r="AW42" s="237"/>
      <c r="AX42" s="237"/>
      <c r="AY42" s="237"/>
      <c r="AZ42" s="237"/>
      <c r="BA42" s="237"/>
      <c r="BB42" s="237"/>
      <c r="BC42" s="237"/>
      <c r="BD42" s="237"/>
      <c r="BE42" s="237"/>
      <c r="BF42" s="237"/>
      <c r="BG42" s="237"/>
      <c r="BH42" s="238"/>
      <c r="BI42" s="15"/>
      <c r="BJ42" s="16"/>
      <c r="BK42" s="16"/>
      <c r="BL42" s="16"/>
      <c r="BM42" s="16"/>
      <c r="BN42" s="16"/>
      <c r="BO42" s="236"/>
      <c r="BP42" s="237"/>
      <c r="BQ42" s="237"/>
      <c r="BR42" s="237"/>
      <c r="BS42" s="237"/>
      <c r="BT42" s="238"/>
      <c r="BU42" s="236"/>
      <c r="BV42" s="237"/>
      <c r="BW42" s="237"/>
      <c r="BX42" s="237"/>
      <c r="BY42" s="237"/>
      <c r="BZ42" s="237"/>
      <c r="CA42" s="237"/>
      <c r="CB42" s="237"/>
      <c r="CC42" s="237"/>
      <c r="CD42" s="237"/>
      <c r="CE42" s="237"/>
      <c r="CF42" s="237"/>
      <c r="CG42" s="237"/>
      <c r="CH42" s="237"/>
      <c r="CI42" s="238"/>
      <c r="CJ42" s="236"/>
      <c r="CK42" s="237"/>
      <c r="CL42" s="237"/>
      <c r="CM42" s="237"/>
      <c r="CN42" s="238"/>
    </row>
    <row r="43" spans="1:92" ht="6" customHeight="1" x14ac:dyDescent="0.25">
      <c r="A43" s="1">
        <f t="shared" si="41"/>
        <v>84</v>
      </c>
      <c r="B43" s="236"/>
      <c r="C43" s="237"/>
      <c r="D43" s="237"/>
      <c r="E43" s="237"/>
      <c r="F43" s="237"/>
      <c r="G43" s="237"/>
      <c r="H43" s="237"/>
      <c r="I43" s="237"/>
      <c r="J43" s="237"/>
      <c r="K43" s="237"/>
      <c r="L43" s="237"/>
      <c r="M43" s="237"/>
      <c r="N43" s="237"/>
      <c r="O43" s="237"/>
      <c r="P43" s="227"/>
      <c r="Q43" s="228"/>
      <c r="R43" s="228"/>
      <c r="S43" s="228"/>
      <c r="T43" s="228"/>
      <c r="U43" s="228"/>
      <c r="V43" s="228"/>
      <c r="W43" s="229"/>
      <c r="X43" s="236"/>
      <c r="Y43" s="237"/>
      <c r="Z43" s="237"/>
      <c r="AA43" s="237"/>
      <c r="AB43" s="237"/>
      <c r="AC43" s="237"/>
      <c r="AD43" s="237"/>
      <c r="AE43" s="237"/>
      <c r="AF43" s="237"/>
      <c r="AG43" s="237"/>
      <c r="AH43" s="237"/>
      <c r="AI43" s="237"/>
      <c r="AJ43" s="237"/>
      <c r="AK43" s="237"/>
      <c r="AL43" s="237"/>
      <c r="AM43" s="237"/>
      <c r="AN43" s="237"/>
      <c r="AO43" s="237"/>
      <c r="AP43" s="237"/>
      <c r="AQ43" s="237"/>
      <c r="AR43" s="237"/>
      <c r="AS43" s="237"/>
      <c r="AT43" s="237"/>
      <c r="AU43" s="237"/>
      <c r="AV43" s="237"/>
      <c r="AW43" s="237"/>
      <c r="AX43" s="237"/>
      <c r="AY43" s="237"/>
      <c r="AZ43" s="237"/>
      <c r="BA43" s="237"/>
      <c r="BB43" s="237"/>
      <c r="BC43" s="237"/>
      <c r="BD43" s="237"/>
      <c r="BE43" s="237"/>
      <c r="BF43" s="237"/>
      <c r="BG43" s="237"/>
      <c r="BH43" s="238"/>
      <c r="BI43" s="15"/>
      <c r="BJ43" s="16"/>
      <c r="BK43" s="16"/>
      <c r="BL43" s="16"/>
      <c r="BM43" s="16"/>
      <c r="BN43" s="16"/>
      <c r="BO43" s="236"/>
      <c r="BP43" s="237"/>
      <c r="BQ43" s="237"/>
      <c r="BR43" s="237"/>
      <c r="BS43" s="237"/>
      <c r="BT43" s="238"/>
      <c r="BU43" s="236"/>
      <c r="BV43" s="237"/>
      <c r="BW43" s="237"/>
      <c r="BX43" s="237"/>
      <c r="BY43" s="237"/>
      <c r="BZ43" s="237"/>
      <c r="CA43" s="237"/>
      <c r="CB43" s="237"/>
      <c r="CC43" s="237"/>
      <c r="CD43" s="237"/>
      <c r="CE43" s="237"/>
      <c r="CF43" s="237"/>
      <c r="CG43" s="237"/>
      <c r="CH43" s="237"/>
      <c r="CI43" s="238"/>
      <c r="CJ43" s="236"/>
      <c r="CK43" s="237"/>
      <c r="CL43" s="237"/>
      <c r="CM43" s="237"/>
      <c r="CN43" s="238"/>
    </row>
    <row r="44" spans="1:92" ht="6" customHeight="1" thickBot="1" x14ac:dyDescent="0.3">
      <c r="A44" s="1">
        <f t="shared" si="41"/>
        <v>86</v>
      </c>
      <c r="B44" s="239"/>
      <c r="C44" s="240"/>
      <c r="D44" s="240"/>
      <c r="E44" s="240"/>
      <c r="F44" s="240"/>
      <c r="G44" s="240"/>
      <c r="H44" s="240"/>
      <c r="I44" s="240"/>
      <c r="J44" s="240"/>
      <c r="K44" s="240"/>
      <c r="L44" s="240"/>
      <c r="M44" s="240"/>
      <c r="N44" s="240"/>
      <c r="O44" s="240"/>
      <c r="P44" s="230"/>
      <c r="Q44" s="231"/>
      <c r="R44" s="231"/>
      <c r="S44" s="231"/>
      <c r="T44" s="231"/>
      <c r="U44" s="231"/>
      <c r="V44" s="231"/>
      <c r="W44" s="232"/>
      <c r="X44" s="236"/>
      <c r="Y44" s="237"/>
      <c r="Z44" s="237"/>
      <c r="AA44" s="237"/>
      <c r="AB44" s="237"/>
      <c r="AC44" s="237"/>
      <c r="AD44" s="237"/>
      <c r="AE44" s="237"/>
      <c r="AF44" s="237"/>
      <c r="AG44" s="237"/>
      <c r="AH44" s="237"/>
      <c r="AI44" s="237"/>
      <c r="AJ44" s="237"/>
      <c r="AK44" s="237"/>
      <c r="AL44" s="237"/>
      <c r="AM44" s="237"/>
      <c r="AN44" s="237"/>
      <c r="AO44" s="237"/>
      <c r="AP44" s="237"/>
      <c r="AQ44" s="237"/>
      <c r="AR44" s="237"/>
      <c r="AS44" s="237"/>
      <c r="AT44" s="237"/>
      <c r="AU44" s="237"/>
      <c r="AV44" s="237"/>
      <c r="AW44" s="237"/>
      <c r="AX44" s="237"/>
      <c r="AY44" s="237"/>
      <c r="AZ44" s="237"/>
      <c r="BA44" s="237"/>
      <c r="BB44" s="237"/>
      <c r="BC44" s="237"/>
      <c r="BD44" s="237"/>
      <c r="BE44" s="237"/>
      <c r="BF44" s="237"/>
      <c r="BG44" s="237"/>
      <c r="BH44" s="238"/>
      <c r="BI44" s="15"/>
      <c r="BJ44" s="16"/>
      <c r="BK44" s="16"/>
      <c r="BL44" s="16"/>
      <c r="BM44" s="16"/>
      <c r="BN44" s="16"/>
      <c r="BO44" s="239"/>
      <c r="BP44" s="240"/>
      <c r="BQ44" s="240"/>
      <c r="BR44" s="240"/>
      <c r="BS44" s="240"/>
      <c r="BT44" s="241"/>
      <c r="BU44" s="239"/>
      <c r="BV44" s="240"/>
      <c r="BW44" s="240"/>
      <c r="BX44" s="240"/>
      <c r="BY44" s="240"/>
      <c r="BZ44" s="240"/>
      <c r="CA44" s="240"/>
      <c r="CB44" s="240"/>
      <c r="CC44" s="240"/>
      <c r="CD44" s="240"/>
      <c r="CE44" s="240"/>
      <c r="CF44" s="240"/>
      <c r="CG44" s="240"/>
      <c r="CH44" s="240"/>
      <c r="CI44" s="241"/>
      <c r="CJ44" s="236"/>
      <c r="CK44" s="237"/>
      <c r="CL44" s="237"/>
      <c r="CM44" s="237"/>
      <c r="CN44" s="238"/>
    </row>
    <row r="45" spans="1:92" ht="6" customHeight="1" x14ac:dyDescent="0.25">
      <c r="A45" s="1">
        <f t="shared" si="41"/>
        <v>88</v>
      </c>
      <c r="B45" s="233" t="s">
        <v>32</v>
      </c>
      <c r="C45" s="234"/>
      <c r="D45" s="234"/>
      <c r="E45" s="234"/>
      <c r="F45" s="234"/>
      <c r="G45" s="234"/>
      <c r="H45" s="234"/>
      <c r="I45" s="234"/>
      <c r="J45" s="234"/>
      <c r="K45" s="234"/>
      <c r="L45" s="234"/>
      <c r="M45" s="234"/>
      <c r="N45" s="234"/>
      <c r="O45" s="234"/>
      <c r="P45" s="224" t="s">
        <v>32</v>
      </c>
      <c r="Q45" s="225"/>
      <c r="R45" s="225"/>
      <c r="S45" s="225"/>
      <c r="T45" s="225"/>
      <c r="U45" s="225"/>
      <c r="V45" s="225"/>
      <c r="W45" s="226"/>
      <c r="X45" s="236"/>
      <c r="Y45" s="237"/>
      <c r="Z45" s="237"/>
      <c r="AA45" s="237"/>
      <c r="AB45" s="237"/>
      <c r="AC45" s="237"/>
      <c r="AD45" s="237"/>
      <c r="AE45" s="237"/>
      <c r="AF45" s="237"/>
      <c r="AG45" s="237"/>
      <c r="AH45" s="237"/>
      <c r="AI45" s="237"/>
      <c r="AJ45" s="237"/>
      <c r="AK45" s="237"/>
      <c r="AL45" s="237"/>
      <c r="AM45" s="237"/>
      <c r="AN45" s="237"/>
      <c r="AO45" s="237"/>
      <c r="AP45" s="237"/>
      <c r="AQ45" s="237"/>
      <c r="AR45" s="237"/>
      <c r="AS45" s="237"/>
      <c r="AT45" s="237"/>
      <c r="AU45" s="237"/>
      <c r="AV45" s="237"/>
      <c r="AW45" s="237"/>
      <c r="AX45" s="237"/>
      <c r="AY45" s="237"/>
      <c r="AZ45" s="237"/>
      <c r="BA45" s="237"/>
      <c r="BB45" s="237"/>
      <c r="BC45" s="237"/>
      <c r="BD45" s="237"/>
      <c r="BE45" s="237"/>
      <c r="BF45" s="237"/>
      <c r="BG45" s="237"/>
      <c r="BH45" s="238"/>
      <c r="BI45" s="15"/>
      <c r="BJ45" s="16"/>
      <c r="BK45" s="16"/>
      <c r="BL45" s="16"/>
      <c r="BM45" s="16"/>
      <c r="BN45" s="16"/>
      <c r="BO45" s="233" t="s">
        <v>32</v>
      </c>
      <c r="BP45" s="234"/>
      <c r="BQ45" s="234"/>
      <c r="BR45" s="234"/>
      <c r="BS45" s="234"/>
      <c r="BT45" s="235"/>
      <c r="BU45" s="236" t="s">
        <v>32</v>
      </c>
      <c r="BV45" s="237"/>
      <c r="BW45" s="237"/>
      <c r="BX45" s="237"/>
      <c r="BY45" s="237"/>
      <c r="BZ45" s="237"/>
      <c r="CA45" s="237"/>
      <c r="CB45" s="237"/>
      <c r="CC45" s="237"/>
      <c r="CD45" s="237"/>
      <c r="CE45" s="237"/>
      <c r="CF45" s="237"/>
      <c r="CG45" s="237"/>
      <c r="CH45" s="237"/>
      <c r="CI45" s="238"/>
      <c r="CJ45" s="236"/>
      <c r="CK45" s="237"/>
      <c r="CL45" s="237"/>
      <c r="CM45" s="237"/>
      <c r="CN45" s="238"/>
    </row>
    <row r="46" spans="1:92" ht="6" customHeight="1" x14ac:dyDescent="0.25">
      <c r="A46" s="1">
        <f t="shared" si="41"/>
        <v>90</v>
      </c>
      <c r="B46" s="236"/>
      <c r="C46" s="237"/>
      <c r="D46" s="237"/>
      <c r="E46" s="237"/>
      <c r="F46" s="237"/>
      <c r="G46" s="237"/>
      <c r="H46" s="237"/>
      <c r="I46" s="237"/>
      <c r="J46" s="237"/>
      <c r="K46" s="237"/>
      <c r="L46" s="237"/>
      <c r="M46" s="237"/>
      <c r="N46" s="237"/>
      <c r="O46" s="237"/>
      <c r="P46" s="227"/>
      <c r="Q46" s="228"/>
      <c r="R46" s="228"/>
      <c r="S46" s="228"/>
      <c r="T46" s="228"/>
      <c r="U46" s="228"/>
      <c r="V46" s="228"/>
      <c r="W46" s="229"/>
      <c r="X46" s="236"/>
      <c r="Y46" s="237"/>
      <c r="Z46" s="237"/>
      <c r="AA46" s="237"/>
      <c r="AB46" s="237"/>
      <c r="AC46" s="237"/>
      <c r="AD46" s="237"/>
      <c r="AE46" s="237"/>
      <c r="AF46" s="237"/>
      <c r="AG46" s="237"/>
      <c r="AH46" s="237"/>
      <c r="AI46" s="237"/>
      <c r="AJ46" s="237"/>
      <c r="AK46" s="237"/>
      <c r="AL46" s="237"/>
      <c r="AM46" s="237"/>
      <c r="AN46" s="237"/>
      <c r="AO46" s="237"/>
      <c r="AP46" s="237"/>
      <c r="AQ46" s="237"/>
      <c r="AR46" s="237"/>
      <c r="AS46" s="237"/>
      <c r="AT46" s="237"/>
      <c r="AU46" s="237"/>
      <c r="AV46" s="237"/>
      <c r="AW46" s="237"/>
      <c r="AX46" s="237"/>
      <c r="AY46" s="237"/>
      <c r="AZ46" s="237"/>
      <c r="BA46" s="237"/>
      <c r="BB46" s="237"/>
      <c r="BC46" s="237"/>
      <c r="BD46" s="237"/>
      <c r="BE46" s="237"/>
      <c r="BF46" s="237"/>
      <c r="BG46" s="237"/>
      <c r="BH46" s="238"/>
      <c r="BI46" s="15"/>
      <c r="BJ46" s="16"/>
      <c r="BK46" s="16"/>
      <c r="BL46" s="16"/>
      <c r="BM46" s="16"/>
      <c r="BN46" s="16"/>
      <c r="BO46" s="236"/>
      <c r="BP46" s="237"/>
      <c r="BQ46" s="237"/>
      <c r="BR46" s="237"/>
      <c r="BS46" s="237"/>
      <c r="BT46" s="238"/>
      <c r="BU46" s="236"/>
      <c r="BV46" s="237"/>
      <c r="BW46" s="237"/>
      <c r="BX46" s="237"/>
      <c r="BY46" s="237"/>
      <c r="BZ46" s="237"/>
      <c r="CA46" s="237"/>
      <c r="CB46" s="237"/>
      <c r="CC46" s="237"/>
      <c r="CD46" s="237"/>
      <c r="CE46" s="237"/>
      <c r="CF46" s="237"/>
      <c r="CG46" s="237"/>
      <c r="CH46" s="237"/>
      <c r="CI46" s="238"/>
      <c r="CJ46" s="236"/>
      <c r="CK46" s="237"/>
      <c r="CL46" s="237"/>
      <c r="CM46" s="237"/>
      <c r="CN46" s="238"/>
    </row>
    <row r="47" spans="1:92" ht="6" customHeight="1" x14ac:dyDescent="0.25">
      <c r="A47" s="1">
        <f t="shared" si="41"/>
        <v>92</v>
      </c>
      <c r="B47" s="236"/>
      <c r="C47" s="237"/>
      <c r="D47" s="237"/>
      <c r="E47" s="237"/>
      <c r="F47" s="237"/>
      <c r="G47" s="237"/>
      <c r="H47" s="237"/>
      <c r="I47" s="237"/>
      <c r="J47" s="237"/>
      <c r="K47" s="237"/>
      <c r="L47" s="237"/>
      <c r="M47" s="237"/>
      <c r="N47" s="237"/>
      <c r="O47" s="237"/>
      <c r="P47" s="227"/>
      <c r="Q47" s="228"/>
      <c r="R47" s="228"/>
      <c r="S47" s="228"/>
      <c r="T47" s="228"/>
      <c r="U47" s="228"/>
      <c r="V47" s="228"/>
      <c r="W47" s="229"/>
      <c r="X47" s="236"/>
      <c r="Y47" s="237"/>
      <c r="Z47" s="237"/>
      <c r="AA47" s="237"/>
      <c r="AB47" s="237"/>
      <c r="AC47" s="237"/>
      <c r="AD47" s="237"/>
      <c r="AE47" s="237"/>
      <c r="AF47" s="237"/>
      <c r="AG47" s="237"/>
      <c r="AH47" s="237"/>
      <c r="AI47" s="237"/>
      <c r="AJ47" s="237"/>
      <c r="AK47" s="237"/>
      <c r="AL47" s="237"/>
      <c r="AM47" s="237"/>
      <c r="AN47" s="237"/>
      <c r="AO47" s="237"/>
      <c r="AP47" s="237"/>
      <c r="AQ47" s="237"/>
      <c r="AR47" s="237"/>
      <c r="AS47" s="237"/>
      <c r="AT47" s="237"/>
      <c r="AU47" s="237"/>
      <c r="AV47" s="237"/>
      <c r="AW47" s="237"/>
      <c r="AX47" s="237"/>
      <c r="AY47" s="237"/>
      <c r="AZ47" s="237"/>
      <c r="BA47" s="237"/>
      <c r="BB47" s="237"/>
      <c r="BC47" s="237"/>
      <c r="BD47" s="237"/>
      <c r="BE47" s="237"/>
      <c r="BF47" s="237"/>
      <c r="BG47" s="237"/>
      <c r="BH47" s="238"/>
      <c r="BI47" s="15"/>
      <c r="BJ47" s="16"/>
      <c r="BK47" s="16"/>
      <c r="BL47" s="16"/>
      <c r="BM47" s="16"/>
      <c r="BN47" s="16"/>
      <c r="BO47" s="236"/>
      <c r="BP47" s="237"/>
      <c r="BQ47" s="237"/>
      <c r="BR47" s="237"/>
      <c r="BS47" s="237"/>
      <c r="BT47" s="238"/>
      <c r="BU47" s="236"/>
      <c r="BV47" s="237"/>
      <c r="BW47" s="237"/>
      <c r="BX47" s="237"/>
      <c r="BY47" s="237"/>
      <c r="BZ47" s="237"/>
      <c r="CA47" s="237"/>
      <c r="CB47" s="237"/>
      <c r="CC47" s="237"/>
      <c r="CD47" s="237"/>
      <c r="CE47" s="237"/>
      <c r="CF47" s="237"/>
      <c r="CG47" s="237"/>
      <c r="CH47" s="237"/>
      <c r="CI47" s="238"/>
      <c r="CJ47" s="236"/>
      <c r="CK47" s="237"/>
      <c r="CL47" s="237"/>
      <c r="CM47" s="237"/>
      <c r="CN47" s="238"/>
    </row>
    <row r="48" spans="1:92" ht="6" customHeight="1" x14ac:dyDescent="0.25">
      <c r="A48" s="1">
        <f t="shared" si="41"/>
        <v>94</v>
      </c>
      <c r="B48" s="236"/>
      <c r="C48" s="237"/>
      <c r="D48" s="237"/>
      <c r="E48" s="237"/>
      <c r="F48" s="237"/>
      <c r="G48" s="237"/>
      <c r="H48" s="237"/>
      <c r="I48" s="237"/>
      <c r="J48" s="237"/>
      <c r="K48" s="237"/>
      <c r="L48" s="237"/>
      <c r="M48" s="237"/>
      <c r="N48" s="237"/>
      <c r="O48" s="237"/>
      <c r="P48" s="227"/>
      <c r="Q48" s="228"/>
      <c r="R48" s="228"/>
      <c r="S48" s="228"/>
      <c r="T48" s="228"/>
      <c r="U48" s="228"/>
      <c r="V48" s="228"/>
      <c r="W48" s="229"/>
      <c r="X48" s="236"/>
      <c r="Y48" s="237"/>
      <c r="Z48" s="237"/>
      <c r="AA48" s="237"/>
      <c r="AB48" s="237"/>
      <c r="AC48" s="237"/>
      <c r="AD48" s="237"/>
      <c r="AE48" s="237"/>
      <c r="AF48" s="237"/>
      <c r="AG48" s="237"/>
      <c r="AH48" s="237"/>
      <c r="AI48" s="237"/>
      <c r="AJ48" s="237"/>
      <c r="AK48" s="237"/>
      <c r="AL48" s="237"/>
      <c r="AM48" s="237"/>
      <c r="AN48" s="237"/>
      <c r="AO48" s="237"/>
      <c r="AP48" s="237"/>
      <c r="AQ48" s="237"/>
      <c r="AR48" s="237"/>
      <c r="AS48" s="237"/>
      <c r="AT48" s="237"/>
      <c r="AU48" s="237"/>
      <c r="AV48" s="237"/>
      <c r="AW48" s="237"/>
      <c r="AX48" s="237"/>
      <c r="AY48" s="237"/>
      <c r="AZ48" s="237"/>
      <c r="BA48" s="237"/>
      <c r="BB48" s="237"/>
      <c r="BC48" s="237"/>
      <c r="BD48" s="237"/>
      <c r="BE48" s="237"/>
      <c r="BF48" s="237"/>
      <c r="BG48" s="237"/>
      <c r="BH48" s="238"/>
      <c r="BI48" s="15"/>
      <c r="BJ48" s="16"/>
      <c r="BK48" s="16"/>
      <c r="BL48" s="16"/>
      <c r="BM48" s="16"/>
      <c r="BN48" s="16"/>
      <c r="BO48" s="236"/>
      <c r="BP48" s="237"/>
      <c r="BQ48" s="237"/>
      <c r="BR48" s="237"/>
      <c r="BS48" s="237"/>
      <c r="BT48" s="238"/>
      <c r="BU48" s="236"/>
      <c r="BV48" s="237"/>
      <c r="BW48" s="237"/>
      <c r="BX48" s="237"/>
      <c r="BY48" s="237"/>
      <c r="BZ48" s="237"/>
      <c r="CA48" s="237"/>
      <c r="CB48" s="237"/>
      <c r="CC48" s="237"/>
      <c r="CD48" s="237"/>
      <c r="CE48" s="237"/>
      <c r="CF48" s="237"/>
      <c r="CG48" s="237"/>
      <c r="CH48" s="237"/>
      <c r="CI48" s="238"/>
      <c r="CJ48" s="236"/>
      <c r="CK48" s="237"/>
      <c r="CL48" s="237"/>
      <c r="CM48" s="237"/>
      <c r="CN48" s="238"/>
    </row>
    <row r="49" spans="1:92" ht="6" customHeight="1" x14ac:dyDescent="0.25">
      <c r="A49" s="1">
        <f t="shared" si="41"/>
        <v>96</v>
      </c>
      <c r="B49" s="236"/>
      <c r="C49" s="237"/>
      <c r="D49" s="237"/>
      <c r="E49" s="237"/>
      <c r="F49" s="237"/>
      <c r="G49" s="237"/>
      <c r="H49" s="237"/>
      <c r="I49" s="237"/>
      <c r="J49" s="237"/>
      <c r="K49" s="237"/>
      <c r="L49" s="237"/>
      <c r="M49" s="237"/>
      <c r="N49" s="237"/>
      <c r="O49" s="237"/>
      <c r="P49" s="227"/>
      <c r="Q49" s="228"/>
      <c r="R49" s="228"/>
      <c r="S49" s="228"/>
      <c r="T49" s="228"/>
      <c r="U49" s="228"/>
      <c r="V49" s="228"/>
      <c r="W49" s="229"/>
      <c r="X49" s="236"/>
      <c r="Y49" s="237"/>
      <c r="Z49" s="237"/>
      <c r="AA49" s="237"/>
      <c r="AB49" s="237"/>
      <c r="AC49" s="237"/>
      <c r="AD49" s="237"/>
      <c r="AE49" s="237"/>
      <c r="AF49" s="237"/>
      <c r="AG49" s="237"/>
      <c r="AH49" s="237"/>
      <c r="AI49" s="237"/>
      <c r="AJ49" s="237"/>
      <c r="AK49" s="237"/>
      <c r="AL49" s="237"/>
      <c r="AM49" s="237"/>
      <c r="AN49" s="237"/>
      <c r="AO49" s="237"/>
      <c r="AP49" s="237"/>
      <c r="AQ49" s="237"/>
      <c r="AR49" s="237"/>
      <c r="AS49" s="237"/>
      <c r="AT49" s="237"/>
      <c r="AU49" s="237"/>
      <c r="AV49" s="237"/>
      <c r="AW49" s="237"/>
      <c r="AX49" s="237"/>
      <c r="AY49" s="237"/>
      <c r="AZ49" s="237"/>
      <c r="BA49" s="237"/>
      <c r="BB49" s="237"/>
      <c r="BC49" s="237"/>
      <c r="BD49" s="237"/>
      <c r="BE49" s="237"/>
      <c r="BF49" s="237"/>
      <c r="BG49" s="237"/>
      <c r="BH49" s="238"/>
      <c r="BI49" s="15"/>
      <c r="BJ49" s="16"/>
      <c r="BK49" s="16"/>
      <c r="BL49" s="16"/>
      <c r="BM49" s="16"/>
      <c r="BN49" s="16"/>
      <c r="BO49" s="236"/>
      <c r="BP49" s="237"/>
      <c r="BQ49" s="237"/>
      <c r="BR49" s="237"/>
      <c r="BS49" s="237"/>
      <c r="BT49" s="238"/>
      <c r="BU49" s="236"/>
      <c r="BV49" s="237"/>
      <c r="BW49" s="237"/>
      <c r="BX49" s="237"/>
      <c r="BY49" s="237"/>
      <c r="BZ49" s="237"/>
      <c r="CA49" s="237"/>
      <c r="CB49" s="237"/>
      <c r="CC49" s="237"/>
      <c r="CD49" s="237"/>
      <c r="CE49" s="237"/>
      <c r="CF49" s="237"/>
      <c r="CG49" s="237"/>
      <c r="CH49" s="237"/>
      <c r="CI49" s="238"/>
      <c r="CJ49" s="236"/>
      <c r="CK49" s="237"/>
      <c r="CL49" s="237"/>
      <c r="CM49" s="237"/>
      <c r="CN49" s="238"/>
    </row>
    <row r="50" spans="1:92" ht="6" customHeight="1" x14ac:dyDescent="0.25">
      <c r="A50" s="1">
        <f t="shared" si="41"/>
        <v>98</v>
      </c>
      <c r="B50" s="236"/>
      <c r="C50" s="237"/>
      <c r="D50" s="237"/>
      <c r="E50" s="237"/>
      <c r="F50" s="237"/>
      <c r="G50" s="237"/>
      <c r="H50" s="237"/>
      <c r="I50" s="237"/>
      <c r="J50" s="237"/>
      <c r="K50" s="237"/>
      <c r="L50" s="237"/>
      <c r="M50" s="237"/>
      <c r="N50" s="237"/>
      <c r="O50" s="237"/>
      <c r="P50" s="227"/>
      <c r="Q50" s="228"/>
      <c r="R50" s="228"/>
      <c r="S50" s="228"/>
      <c r="T50" s="228"/>
      <c r="U50" s="228"/>
      <c r="V50" s="228"/>
      <c r="W50" s="229"/>
      <c r="X50" s="236"/>
      <c r="Y50" s="237"/>
      <c r="Z50" s="237"/>
      <c r="AA50" s="237"/>
      <c r="AB50" s="237"/>
      <c r="AC50" s="237"/>
      <c r="AD50" s="237"/>
      <c r="AE50" s="237"/>
      <c r="AF50" s="237"/>
      <c r="AG50" s="237"/>
      <c r="AH50" s="237"/>
      <c r="AI50" s="237"/>
      <c r="AJ50" s="237"/>
      <c r="AK50" s="237"/>
      <c r="AL50" s="237"/>
      <c r="AM50" s="237"/>
      <c r="AN50" s="237"/>
      <c r="AO50" s="237"/>
      <c r="AP50" s="237"/>
      <c r="AQ50" s="237"/>
      <c r="AR50" s="237"/>
      <c r="AS50" s="237"/>
      <c r="AT50" s="237"/>
      <c r="AU50" s="237"/>
      <c r="AV50" s="237"/>
      <c r="AW50" s="237"/>
      <c r="AX50" s="237"/>
      <c r="AY50" s="237"/>
      <c r="AZ50" s="237"/>
      <c r="BA50" s="237"/>
      <c r="BB50" s="237"/>
      <c r="BC50" s="237"/>
      <c r="BD50" s="237"/>
      <c r="BE50" s="237"/>
      <c r="BF50" s="237"/>
      <c r="BG50" s="237"/>
      <c r="BH50" s="238"/>
      <c r="BI50" s="15"/>
      <c r="BJ50" s="16"/>
      <c r="BK50" s="16"/>
      <c r="BL50" s="16"/>
      <c r="BM50" s="16"/>
      <c r="BN50" s="16"/>
      <c r="BO50" s="236"/>
      <c r="BP50" s="237"/>
      <c r="BQ50" s="237"/>
      <c r="BR50" s="237"/>
      <c r="BS50" s="237"/>
      <c r="BT50" s="238"/>
      <c r="BU50" s="236"/>
      <c r="BV50" s="237"/>
      <c r="BW50" s="237"/>
      <c r="BX50" s="237"/>
      <c r="BY50" s="237"/>
      <c r="BZ50" s="237"/>
      <c r="CA50" s="237"/>
      <c r="CB50" s="237"/>
      <c r="CC50" s="237"/>
      <c r="CD50" s="237"/>
      <c r="CE50" s="237"/>
      <c r="CF50" s="237"/>
      <c r="CG50" s="237"/>
      <c r="CH50" s="237"/>
      <c r="CI50" s="238"/>
      <c r="CJ50" s="236"/>
      <c r="CK50" s="237"/>
      <c r="CL50" s="237"/>
      <c r="CM50" s="237"/>
      <c r="CN50" s="238"/>
    </row>
    <row r="51" spans="1:92" ht="6" customHeight="1" x14ac:dyDescent="0.25">
      <c r="A51" s="1">
        <f t="shared" si="41"/>
        <v>100</v>
      </c>
      <c r="B51" s="236"/>
      <c r="C51" s="237"/>
      <c r="D51" s="237"/>
      <c r="E51" s="237"/>
      <c r="F51" s="237"/>
      <c r="G51" s="237"/>
      <c r="H51" s="237"/>
      <c r="I51" s="237"/>
      <c r="J51" s="237"/>
      <c r="K51" s="237"/>
      <c r="L51" s="237"/>
      <c r="M51" s="237"/>
      <c r="N51" s="237"/>
      <c r="O51" s="237"/>
      <c r="P51" s="227"/>
      <c r="Q51" s="228"/>
      <c r="R51" s="228"/>
      <c r="S51" s="228"/>
      <c r="T51" s="228"/>
      <c r="U51" s="228"/>
      <c r="V51" s="228"/>
      <c r="W51" s="229"/>
      <c r="X51" s="236"/>
      <c r="Y51" s="237"/>
      <c r="Z51" s="237"/>
      <c r="AA51" s="237"/>
      <c r="AB51" s="237"/>
      <c r="AC51" s="237"/>
      <c r="AD51" s="237"/>
      <c r="AE51" s="237"/>
      <c r="AF51" s="237"/>
      <c r="AG51" s="237"/>
      <c r="AH51" s="237"/>
      <c r="AI51" s="237"/>
      <c r="AJ51" s="237"/>
      <c r="AK51" s="237"/>
      <c r="AL51" s="237"/>
      <c r="AM51" s="237"/>
      <c r="AN51" s="237"/>
      <c r="AO51" s="237"/>
      <c r="AP51" s="237"/>
      <c r="AQ51" s="237"/>
      <c r="AR51" s="237"/>
      <c r="AS51" s="237"/>
      <c r="AT51" s="237"/>
      <c r="AU51" s="237"/>
      <c r="AV51" s="237"/>
      <c r="AW51" s="237"/>
      <c r="AX51" s="237"/>
      <c r="AY51" s="237"/>
      <c r="AZ51" s="237"/>
      <c r="BA51" s="237"/>
      <c r="BB51" s="237"/>
      <c r="BC51" s="237"/>
      <c r="BD51" s="237"/>
      <c r="BE51" s="237"/>
      <c r="BF51" s="237"/>
      <c r="BG51" s="237"/>
      <c r="BH51" s="238"/>
      <c r="BI51" s="15"/>
      <c r="BJ51" s="16"/>
      <c r="BK51" s="16"/>
      <c r="BL51" s="16"/>
      <c r="BM51" s="16"/>
      <c r="BN51" s="16"/>
      <c r="BO51" s="236"/>
      <c r="BP51" s="237"/>
      <c r="BQ51" s="237"/>
      <c r="BR51" s="237"/>
      <c r="BS51" s="237"/>
      <c r="BT51" s="238"/>
      <c r="BU51" s="236"/>
      <c r="BV51" s="237"/>
      <c r="BW51" s="237"/>
      <c r="BX51" s="237"/>
      <c r="BY51" s="237"/>
      <c r="BZ51" s="237"/>
      <c r="CA51" s="237"/>
      <c r="CB51" s="237"/>
      <c r="CC51" s="237"/>
      <c r="CD51" s="237"/>
      <c r="CE51" s="237"/>
      <c r="CF51" s="237"/>
      <c r="CG51" s="237"/>
      <c r="CH51" s="237"/>
      <c r="CI51" s="238"/>
      <c r="CJ51" s="236"/>
      <c r="CK51" s="237"/>
      <c r="CL51" s="237"/>
      <c r="CM51" s="237"/>
      <c r="CN51" s="238"/>
    </row>
    <row r="52" spans="1:92" ht="6" customHeight="1" thickBot="1" x14ac:dyDescent="0.3">
      <c r="A52" s="1">
        <f t="shared" si="41"/>
        <v>102</v>
      </c>
      <c r="B52" s="239"/>
      <c r="C52" s="240"/>
      <c r="D52" s="240"/>
      <c r="E52" s="240"/>
      <c r="F52" s="240"/>
      <c r="G52" s="240"/>
      <c r="H52" s="240"/>
      <c r="I52" s="240"/>
      <c r="J52" s="240"/>
      <c r="K52" s="240"/>
      <c r="L52" s="240"/>
      <c r="M52" s="240"/>
      <c r="N52" s="240"/>
      <c r="O52" s="240"/>
      <c r="P52" s="230"/>
      <c r="Q52" s="231"/>
      <c r="R52" s="231"/>
      <c r="S52" s="231"/>
      <c r="T52" s="231"/>
      <c r="U52" s="231"/>
      <c r="V52" s="231"/>
      <c r="W52" s="232"/>
      <c r="X52" s="236"/>
      <c r="Y52" s="237"/>
      <c r="Z52" s="237"/>
      <c r="AA52" s="237"/>
      <c r="AB52" s="237"/>
      <c r="AC52" s="237"/>
      <c r="AD52" s="237"/>
      <c r="AE52" s="237"/>
      <c r="AF52" s="237"/>
      <c r="AG52" s="237"/>
      <c r="AH52" s="237"/>
      <c r="AI52" s="237"/>
      <c r="AJ52" s="237"/>
      <c r="AK52" s="237"/>
      <c r="AL52" s="237"/>
      <c r="AM52" s="237"/>
      <c r="AN52" s="237"/>
      <c r="AO52" s="237"/>
      <c r="AP52" s="237"/>
      <c r="AQ52" s="237"/>
      <c r="AR52" s="237"/>
      <c r="AS52" s="237"/>
      <c r="AT52" s="237"/>
      <c r="AU52" s="237"/>
      <c r="AV52" s="237"/>
      <c r="AW52" s="237"/>
      <c r="AX52" s="237"/>
      <c r="AY52" s="237"/>
      <c r="AZ52" s="237"/>
      <c r="BA52" s="237"/>
      <c r="BB52" s="237"/>
      <c r="BC52" s="237"/>
      <c r="BD52" s="237"/>
      <c r="BE52" s="237"/>
      <c r="BF52" s="237"/>
      <c r="BG52" s="237"/>
      <c r="BH52" s="238"/>
      <c r="BI52" s="17"/>
      <c r="BJ52" s="18"/>
      <c r="BK52" s="18"/>
      <c r="BL52" s="18"/>
      <c r="BM52" s="18"/>
      <c r="BN52" s="18"/>
      <c r="BO52" s="239"/>
      <c r="BP52" s="240"/>
      <c r="BQ52" s="240"/>
      <c r="BR52" s="240"/>
      <c r="BS52" s="240"/>
      <c r="BT52" s="241"/>
      <c r="BU52" s="239"/>
      <c r="BV52" s="240"/>
      <c r="BW52" s="240"/>
      <c r="BX52" s="240"/>
      <c r="BY52" s="240"/>
      <c r="BZ52" s="240"/>
      <c r="CA52" s="240"/>
      <c r="CB52" s="240"/>
      <c r="CC52" s="240"/>
      <c r="CD52" s="240"/>
      <c r="CE52" s="240"/>
      <c r="CF52" s="240"/>
      <c r="CG52" s="240"/>
      <c r="CH52" s="240"/>
      <c r="CI52" s="241"/>
      <c r="CJ52" s="236"/>
      <c r="CK52" s="237"/>
      <c r="CL52" s="237"/>
      <c r="CM52" s="237"/>
      <c r="CN52" s="238"/>
    </row>
    <row r="53" spans="1:92" ht="6" customHeight="1" x14ac:dyDescent="0.25">
      <c r="A53" s="1">
        <f t="shared" si="41"/>
        <v>104</v>
      </c>
      <c r="B53" s="233" t="s">
        <v>36</v>
      </c>
      <c r="C53" s="234"/>
      <c r="D53" s="234"/>
      <c r="E53" s="234"/>
      <c r="F53" s="234"/>
      <c r="G53" s="234"/>
      <c r="H53" s="234"/>
      <c r="I53" s="234"/>
      <c r="J53" s="234"/>
      <c r="K53" s="234"/>
      <c r="L53" s="234"/>
      <c r="M53" s="234"/>
      <c r="N53" s="234"/>
      <c r="O53" s="234"/>
      <c r="P53" s="234"/>
      <c r="Q53" s="234"/>
      <c r="R53" s="234"/>
      <c r="S53" s="234"/>
      <c r="T53" s="234"/>
      <c r="U53" s="234"/>
      <c r="V53" s="234"/>
      <c r="W53" s="234"/>
      <c r="X53" s="236"/>
      <c r="Y53" s="237"/>
      <c r="Z53" s="237"/>
      <c r="AA53" s="237"/>
      <c r="AB53" s="237"/>
      <c r="AC53" s="237"/>
      <c r="AD53" s="237"/>
      <c r="AE53" s="237"/>
      <c r="AF53" s="237"/>
      <c r="AG53" s="237"/>
      <c r="AH53" s="237"/>
      <c r="AI53" s="237"/>
      <c r="AJ53" s="237"/>
      <c r="AK53" s="237"/>
      <c r="AL53" s="237"/>
      <c r="AM53" s="237"/>
      <c r="AN53" s="237"/>
      <c r="AO53" s="237"/>
      <c r="AP53" s="237"/>
      <c r="AQ53" s="237"/>
      <c r="AR53" s="237"/>
      <c r="AS53" s="237"/>
      <c r="AT53" s="237"/>
      <c r="AU53" s="237"/>
      <c r="AV53" s="237"/>
      <c r="AW53" s="237"/>
      <c r="AX53" s="237"/>
      <c r="AY53" s="237"/>
      <c r="AZ53" s="237"/>
      <c r="BA53" s="237"/>
      <c r="BB53" s="237"/>
      <c r="BC53" s="237"/>
      <c r="BD53" s="237"/>
      <c r="BE53" s="237"/>
      <c r="BF53" s="237"/>
      <c r="BG53" s="237"/>
      <c r="BH53" s="238"/>
      <c r="BI53" s="233" t="s">
        <v>36</v>
      </c>
      <c r="BJ53" s="234"/>
      <c r="BK53" s="234"/>
      <c r="BL53" s="234"/>
      <c r="BM53" s="234"/>
      <c r="BN53" s="234"/>
      <c r="BO53" s="234"/>
      <c r="BP53" s="234"/>
      <c r="BQ53" s="234"/>
      <c r="BR53" s="234"/>
      <c r="BS53" s="234"/>
      <c r="BT53" s="234"/>
      <c r="BU53" s="234"/>
      <c r="BV53" s="234"/>
      <c r="BW53" s="234"/>
      <c r="BX53" s="234"/>
      <c r="BY53" s="234"/>
      <c r="BZ53" s="234"/>
      <c r="CA53" s="234"/>
      <c r="CB53" s="234"/>
      <c r="CC53" s="234"/>
      <c r="CD53" s="234"/>
      <c r="CE53" s="234"/>
      <c r="CF53" s="234"/>
      <c r="CG53" s="234"/>
      <c r="CH53" s="234"/>
      <c r="CI53" s="235"/>
      <c r="CJ53" s="236"/>
      <c r="CK53" s="237"/>
      <c r="CL53" s="237"/>
      <c r="CM53" s="237"/>
      <c r="CN53" s="238"/>
    </row>
    <row r="54" spans="1:92" ht="6" customHeight="1" x14ac:dyDescent="0.25">
      <c r="A54" s="1">
        <f t="shared" si="41"/>
        <v>106</v>
      </c>
      <c r="B54" s="236"/>
      <c r="C54" s="237"/>
      <c r="D54" s="237"/>
      <c r="E54" s="237"/>
      <c r="F54" s="237"/>
      <c r="G54" s="237"/>
      <c r="H54" s="237"/>
      <c r="I54" s="237"/>
      <c r="J54" s="237"/>
      <c r="K54" s="237"/>
      <c r="L54" s="237"/>
      <c r="M54" s="237"/>
      <c r="N54" s="237"/>
      <c r="O54" s="237"/>
      <c r="P54" s="237"/>
      <c r="Q54" s="237"/>
      <c r="R54" s="237"/>
      <c r="S54" s="237"/>
      <c r="T54" s="237"/>
      <c r="U54" s="237"/>
      <c r="V54" s="237"/>
      <c r="W54" s="237"/>
      <c r="X54" s="236"/>
      <c r="Y54" s="237"/>
      <c r="Z54" s="237"/>
      <c r="AA54" s="237"/>
      <c r="AB54" s="237"/>
      <c r="AC54" s="237"/>
      <c r="AD54" s="237"/>
      <c r="AE54" s="237"/>
      <c r="AF54" s="237"/>
      <c r="AG54" s="237"/>
      <c r="AH54" s="237"/>
      <c r="AI54" s="237"/>
      <c r="AJ54" s="237"/>
      <c r="AK54" s="237"/>
      <c r="AL54" s="237"/>
      <c r="AM54" s="237"/>
      <c r="AN54" s="237"/>
      <c r="AO54" s="237"/>
      <c r="AP54" s="237"/>
      <c r="AQ54" s="237"/>
      <c r="AR54" s="237"/>
      <c r="AS54" s="237"/>
      <c r="AT54" s="237"/>
      <c r="AU54" s="237"/>
      <c r="AV54" s="237"/>
      <c r="AW54" s="237"/>
      <c r="AX54" s="237"/>
      <c r="AY54" s="237"/>
      <c r="AZ54" s="237"/>
      <c r="BA54" s="237"/>
      <c r="BB54" s="237"/>
      <c r="BC54" s="237"/>
      <c r="BD54" s="237"/>
      <c r="BE54" s="237"/>
      <c r="BF54" s="237"/>
      <c r="BG54" s="237"/>
      <c r="BH54" s="238"/>
      <c r="BI54" s="236"/>
      <c r="BJ54" s="237"/>
      <c r="BK54" s="237"/>
      <c r="BL54" s="237"/>
      <c r="BM54" s="237"/>
      <c r="BN54" s="237"/>
      <c r="BO54" s="237"/>
      <c r="BP54" s="237"/>
      <c r="BQ54" s="237"/>
      <c r="BR54" s="237"/>
      <c r="BS54" s="237"/>
      <c r="BT54" s="237"/>
      <c r="BU54" s="237"/>
      <c r="BV54" s="237"/>
      <c r="BW54" s="237"/>
      <c r="BX54" s="237"/>
      <c r="BY54" s="237"/>
      <c r="BZ54" s="237"/>
      <c r="CA54" s="237"/>
      <c r="CB54" s="237"/>
      <c r="CC54" s="237"/>
      <c r="CD54" s="237"/>
      <c r="CE54" s="237"/>
      <c r="CF54" s="237"/>
      <c r="CG54" s="237"/>
      <c r="CH54" s="237"/>
      <c r="CI54" s="238"/>
      <c r="CJ54" s="236"/>
      <c r="CK54" s="237"/>
      <c r="CL54" s="237"/>
      <c r="CM54" s="237"/>
      <c r="CN54" s="238"/>
    </row>
    <row r="55" spans="1:92" ht="6" customHeight="1" x14ac:dyDescent="0.25">
      <c r="A55" s="1">
        <f t="shared" si="41"/>
        <v>108</v>
      </c>
      <c r="B55" s="236"/>
      <c r="C55" s="237"/>
      <c r="D55" s="237"/>
      <c r="E55" s="237"/>
      <c r="F55" s="237"/>
      <c r="G55" s="237"/>
      <c r="H55" s="237"/>
      <c r="I55" s="237"/>
      <c r="J55" s="237"/>
      <c r="K55" s="237"/>
      <c r="L55" s="237"/>
      <c r="M55" s="237"/>
      <c r="N55" s="237"/>
      <c r="O55" s="237"/>
      <c r="P55" s="237"/>
      <c r="Q55" s="237"/>
      <c r="R55" s="237"/>
      <c r="S55" s="237"/>
      <c r="T55" s="237"/>
      <c r="U55" s="237"/>
      <c r="V55" s="237"/>
      <c r="W55" s="237"/>
      <c r="X55" s="236"/>
      <c r="Y55" s="237"/>
      <c r="Z55" s="237"/>
      <c r="AA55" s="237"/>
      <c r="AB55" s="237"/>
      <c r="AC55" s="237"/>
      <c r="AD55" s="237"/>
      <c r="AE55" s="237"/>
      <c r="AF55" s="237"/>
      <c r="AG55" s="237"/>
      <c r="AH55" s="237"/>
      <c r="AI55" s="237"/>
      <c r="AJ55" s="237"/>
      <c r="AK55" s="237"/>
      <c r="AL55" s="237"/>
      <c r="AM55" s="237"/>
      <c r="AN55" s="237"/>
      <c r="AO55" s="237"/>
      <c r="AP55" s="237"/>
      <c r="AQ55" s="237"/>
      <c r="AR55" s="237"/>
      <c r="AS55" s="237"/>
      <c r="AT55" s="237"/>
      <c r="AU55" s="237"/>
      <c r="AV55" s="237"/>
      <c r="AW55" s="237"/>
      <c r="AX55" s="237"/>
      <c r="AY55" s="237"/>
      <c r="AZ55" s="237"/>
      <c r="BA55" s="237"/>
      <c r="BB55" s="237"/>
      <c r="BC55" s="237"/>
      <c r="BD55" s="237"/>
      <c r="BE55" s="237"/>
      <c r="BF55" s="237"/>
      <c r="BG55" s="237"/>
      <c r="BH55" s="238"/>
      <c r="BI55" s="236"/>
      <c r="BJ55" s="237"/>
      <c r="BK55" s="237"/>
      <c r="BL55" s="237"/>
      <c r="BM55" s="237"/>
      <c r="BN55" s="237"/>
      <c r="BO55" s="237"/>
      <c r="BP55" s="237"/>
      <c r="BQ55" s="237"/>
      <c r="BR55" s="237"/>
      <c r="BS55" s="237"/>
      <c r="BT55" s="237"/>
      <c r="BU55" s="237"/>
      <c r="BV55" s="237"/>
      <c r="BW55" s="237"/>
      <c r="BX55" s="237"/>
      <c r="BY55" s="237"/>
      <c r="BZ55" s="237"/>
      <c r="CA55" s="237"/>
      <c r="CB55" s="237"/>
      <c r="CC55" s="237"/>
      <c r="CD55" s="237"/>
      <c r="CE55" s="237"/>
      <c r="CF55" s="237"/>
      <c r="CG55" s="237"/>
      <c r="CH55" s="237"/>
      <c r="CI55" s="238"/>
      <c r="CJ55" s="236"/>
      <c r="CK55" s="237"/>
      <c r="CL55" s="237"/>
      <c r="CM55" s="237"/>
      <c r="CN55" s="238"/>
    </row>
    <row r="56" spans="1:92" ht="6" customHeight="1" thickBot="1" x14ac:dyDescent="0.3">
      <c r="A56" s="1">
        <f t="shared" si="41"/>
        <v>110</v>
      </c>
      <c r="B56" s="239"/>
      <c r="C56" s="240"/>
      <c r="D56" s="240"/>
      <c r="E56" s="240"/>
      <c r="F56" s="240"/>
      <c r="G56" s="240"/>
      <c r="H56" s="240"/>
      <c r="I56" s="240"/>
      <c r="J56" s="240"/>
      <c r="K56" s="240"/>
      <c r="L56" s="240"/>
      <c r="M56" s="240"/>
      <c r="N56" s="240"/>
      <c r="O56" s="240"/>
      <c r="P56" s="240"/>
      <c r="Q56" s="240"/>
      <c r="R56" s="240"/>
      <c r="S56" s="240"/>
      <c r="T56" s="240"/>
      <c r="U56" s="240"/>
      <c r="V56" s="240"/>
      <c r="W56" s="240"/>
      <c r="X56" s="239"/>
      <c r="Y56" s="240"/>
      <c r="Z56" s="240"/>
      <c r="AA56" s="240"/>
      <c r="AB56" s="240"/>
      <c r="AC56" s="240"/>
      <c r="AD56" s="240"/>
      <c r="AE56" s="240"/>
      <c r="AF56" s="240"/>
      <c r="AG56" s="240"/>
      <c r="AH56" s="240"/>
      <c r="AI56" s="240"/>
      <c r="AJ56" s="240"/>
      <c r="AK56" s="240"/>
      <c r="AL56" s="240"/>
      <c r="AM56" s="240"/>
      <c r="AN56" s="240"/>
      <c r="AO56" s="240"/>
      <c r="AP56" s="240"/>
      <c r="AQ56" s="240"/>
      <c r="AR56" s="240"/>
      <c r="AS56" s="240"/>
      <c r="AT56" s="240"/>
      <c r="AU56" s="240"/>
      <c r="AV56" s="240"/>
      <c r="AW56" s="240"/>
      <c r="AX56" s="240"/>
      <c r="AY56" s="240"/>
      <c r="AZ56" s="240"/>
      <c r="BA56" s="240"/>
      <c r="BB56" s="240"/>
      <c r="BC56" s="240"/>
      <c r="BD56" s="240"/>
      <c r="BE56" s="240"/>
      <c r="BF56" s="240"/>
      <c r="BG56" s="240"/>
      <c r="BH56" s="241"/>
      <c r="BI56" s="239"/>
      <c r="BJ56" s="240"/>
      <c r="BK56" s="240"/>
      <c r="BL56" s="240"/>
      <c r="BM56" s="240"/>
      <c r="BN56" s="240"/>
      <c r="BO56" s="240"/>
      <c r="BP56" s="240"/>
      <c r="BQ56" s="240"/>
      <c r="BR56" s="240"/>
      <c r="BS56" s="240"/>
      <c r="BT56" s="240"/>
      <c r="BU56" s="240"/>
      <c r="BV56" s="240"/>
      <c r="BW56" s="240"/>
      <c r="BX56" s="240"/>
      <c r="BY56" s="240"/>
      <c r="BZ56" s="240"/>
      <c r="CA56" s="240"/>
      <c r="CB56" s="240"/>
      <c r="CC56" s="240"/>
      <c r="CD56" s="240"/>
      <c r="CE56" s="240"/>
      <c r="CF56" s="240"/>
      <c r="CG56" s="240"/>
      <c r="CH56" s="240"/>
      <c r="CI56" s="241"/>
      <c r="CJ56" s="239"/>
      <c r="CK56" s="240"/>
      <c r="CL56" s="240"/>
      <c r="CM56" s="240"/>
      <c r="CN56" s="241"/>
    </row>
    <row r="57" spans="1:92" ht="6" customHeight="1" x14ac:dyDescent="0.25"/>
    <row r="58" spans="1:92" ht="12" customHeight="1" x14ac:dyDescent="0.25">
      <c r="B58" s="4" t="s">
        <v>37</v>
      </c>
    </row>
    <row r="59" spans="1:92" ht="9.9499999999999993" customHeight="1" x14ac:dyDescent="0.25"/>
    <row r="60" spans="1:92" ht="9.9499999999999993" customHeight="1" x14ac:dyDescent="0.25">
      <c r="B60" s="4" t="s">
        <v>223</v>
      </c>
      <c r="E60" s="14" t="e">
        <f>#REF!/25.4</f>
        <v>#REF!</v>
      </c>
      <c r="Y60" s="4">
        <f>(2104-550)/24.5</f>
        <v>63.428571428571431</v>
      </c>
    </row>
    <row r="61" spans="1:92" ht="9.9499999999999993" customHeight="1" x14ac:dyDescent="0.25">
      <c r="E61" s="14" t="e">
        <f>#REF!/25.4</f>
        <v>#REF!</v>
      </c>
    </row>
    <row r="62" spans="1:92" ht="9.9499999999999993" customHeight="1" x14ac:dyDescent="0.25">
      <c r="E62" s="14" t="e">
        <f>#REF!/25.4</f>
        <v>#REF!</v>
      </c>
    </row>
    <row r="63" spans="1:92" s="5" customFormat="1" ht="9.9499999999999993" customHeight="1" x14ac:dyDescent="0.25">
      <c r="B63" s="4"/>
      <c r="C63" s="4"/>
      <c r="D63" s="4"/>
      <c r="E63" s="14">
        <v>188</v>
      </c>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row>
    <row r="64" spans="1:92" s="5" customFormat="1" ht="9.9499999999999993" customHeight="1" x14ac:dyDescent="0.25">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row>
    <row r="65" spans="2:81" s="5" customFormat="1" ht="9.9499999999999993" customHeight="1" x14ac:dyDescent="0.25">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row>
    <row r="66" spans="2:81" s="5" customFormat="1" ht="9.9499999999999993" customHeight="1" x14ac:dyDescent="0.25">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row>
    <row r="67" spans="2:81" s="5" customFormat="1" ht="9.9499999999999993" customHeight="1" x14ac:dyDescent="0.25">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row>
    <row r="68" spans="2:81" s="5" customFormat="1" ht="9.9499999999999993" customHeight="1" x14ac:dyDescent="0.25">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row>
    <row r="69" spans="2:81" s="5" customFormat="1" ht="9.9499999999999993" customHeight="1" x14ac:dyDescent="0.25">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row>
    <row r="70" spans="2:81" s="5" customFormat="1" ht="9.9499999999999993" customHeight="1" x14ac:dyDescent="0.25">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row>
    <row r="71" spans="2:81" s="5" customFormat="1" ht="9.9499999999999993" customHeight="1" x14ac:dyDescent="0.25">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row>
    <row r="72" spans="2:81" s="5" customFormat="1" ht="9.9499999999999993" customHeight="1" x14ac:dyDescent="0.25">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row>
    <row r="73" spans="2:81" s="5" customFormat="1" ht="9.9499999999999993" customHeight="1" x14ac:dyDescent="0.25">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row>
    <row r="74" spans="2:81" s="5" customFormat="1" ht="9.9499999999999993" customHeight="1" x14ac:dyDescent="0.25">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row>
    <row r="75" spans="2:81" s="5" customFormat="1" ht="9.9499999999999993" customHeight="1" x14ac:dyDescent="0.25">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row>
    <row r="76" spans="2:81" s="5" customFormat="1" ht="9.9499999999999993" customHeight="1" x14ac:dyDescent="0.25">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row>
    <row r="77" spans="2:81" s="5" customFormat="1" ht="9.9499999999999993" customHeight="1" x14ac:dyDescent="0.25">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row>
    <row r="78" spans="2:81" s="5" customFormat="1" ht="9.9499999999999993" customHeight="1" x14ac:dyDescent="0.25">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row>
    <row r="79" spans="2:81" s="5" customFormat="1" ht="9.9499999999999993" customHeight="1" x14ac:dyDescent="0.25">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row>
    <row r="80" spans="2:81" s="5" customFormat="1" ht="9.9499999999999993" customHeight="1" x14ac:dyDescent="0.25">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row>
    <row r="81" spans="2:81" s="5" customFormat="1" ht="9.9499999999999993" customHeight="1" x14ac:dyDescent="0.25">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row>
    <row r="82" spans="2:81" s="5" customFormat="1" ht="9.9499999999999993" customHeight="1" x14ac:dyDescent="0.25">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row>
    <row r="83" spans="2:81" s="5" customFormat="1" ht="9.9499999999999993" customHeight="1" x14ac:dyDescent="0.25">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row>
    <row r="84" spans="2:81" s="5" customFormat="1" ht="9.9499999999999993" customHeight="1" x14ac:dyDescent="0.25">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row>
    <row r="85" spans="2:81" s="5" customFormat="1" ht="9.9499999999999993" customHeight="1" x14ac:dyDescent="0.25">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row>
    <row r="86" spans="2:81" s="5" customFormat="1" ht="9.9499999999999993" customHeight="1" x14ac:dyDescent="0.25">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row>
    <row r="87" spans="2:81" s="5" customFormat="1" ht="9.9499999999999993" customHeight="1" x14ac:dyDescent="0.25">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row>
    <row r="88" spans="2:81" s="5" customFormat="1" ht="9.9499999999999993" customHeight="1" x14ac:dyDescent="0.25">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row>
    <row r="89" spans="2:81" s="5" customFormat="1" ht="9.9499999999999993" customHeight="1" x14ac:dyDescent="0.25">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row>
    <row r="90" spans="2:81" s="5" customFormat="1" ht="9.9499999999999993" customHeight="1" x14ac:dyDescent="0.25">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row>
    <row r="91" spans="2:81" s="5" customFormat="1" ht="9.9499999999999993" customHeight="1" x14ac:dyDescent="0.25">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row>
    <row r="92" spans="2:81" s="5" customFormat="1" ht="9.9499999999999993" customHeight="1" x14ac:dyDescent="0.25">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row>
    <row r="93" spans="2:81" s="5" customFormat="1" ht="9.9499999999999993" customHeight="1" x14ac:dyDescent="0.25">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row>
    <row r="94" spans="2:81" s="5" customFormat="1" ht="9.9499999999999993" customHeight="1" x14ac:dyDescent="0.2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row>
    <row r="95" spans="2:81" s="5" customFormat="1" ht="9.9499999999999993" customHeight="1" x14ac:dyDescent="0.2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row>
    <row r="96" spans="2:81" s="5" customFormat="1" ht="9.9499999999999993" customHeight="1" x14ac:dyDescent="0.25">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row>
    <row r="97" spans="2:81" s="5" customFormat="1" ht="9.9499999999999993" customHeight="1" x14ac:dyDescent="0.25">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row>
    <row r="98" spans="2:81" s="5" customFormat="1" ht="9.9499999999999993" customHeight="1" x14ac:dyDescent="0.25">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row>
    <row r="99" spans="2:81" s="5" customFormat="1" ht="9.9499999999999993" customHeight="1" x14ac:dyDescent="0.25">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row>
    <row r="100" spans="2:81" s="5" customFormat="1" ht="9.9499999999999993" customHeight="1" x14ac:dyDescent="0.25">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row>
    <row r="101" spans="2:81" s="5" customFormat="1" ht="9.9499999999999993" customHeight="1" x14ac:dyDescent="0.25">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row>
    <row r="102" spans="2:81" s="5" customFormat="1" ht="9.9499999999999993" customHeight="1" x14ac:dyDescent="0.25">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row>
    <row r="103" spans="2:81" s="5" customFormat="1" ht="9.9499999999999993" customHeight="1" x14ac:dyDescent="0.25">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row>
    <row r="104" spans="2:81" s="5" customFormat="1" ht="9.9499999999999993" customHeight="1" x14ac:dyDescent="0.25">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row>
    <row r="105" spans="2:81" s="5" customFormat="1" ht="9.9499999999999993" customHeight="1" x14ac:dyDescent="0.25">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row>
    <row r="106" spans="2:81" s="5" customFormat="1" ht="9.9499999999999993" customHeight="1" x14ac:dyDescent="0.25">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row>
    <row r="107" spans="2:81" s="5" customFormat="1" ht="9.9499999999999993" customHeight="1" x14ac:dyDescent="0.25">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row>
  </sheetData>
  <mergeCells count="38">
    <mergeCell ref="BU13:CI13"/>
    <mergeCell ref="B14:O14"/>
    <mergeCell ref="BU2:CN12"/>
    <mergeCell ref="CJ13:CN56"/>
    <mergeCell ref="P39:W44"/>
    <mergeCell ref="B45:O52"/>
    <mergeCell ref="BU45:CI52"/>
    <mergeCell ref="B2:BH12"/>
    <mergeCell ref="BI2:BT12"/>
    <mergeCell ref="B13:O13"/>
    <mergeCell ref="X13:BH13"/>
    <mergeCell ref="BI13:BT13"/>
    <mergeCell ref="BU14:CI14"/>
    <mergeCell ref="BO33:BT37"/>
    <mergeCell ref="B15:O33"/>
    <mergeCell ref="X15:BH32"/>
    <mergeCell ref="BI15:BT32"/>
    <mergeCell ref="BU15:CI33"/>
    <mergeCell ref="B53:W56"/>
    <mergeCell ref="BI53:CI56"/>
    <mergeCell ref="P45:W52"/>
    <mergeCell ref="B34:H37"/>
    <mergeCell ref="I34:O37"/>
    <mergeCell ref="X34:BH34"/>
    <mergeCell ref="BU34:CB37"/>
    <mergeCell ref="CC34:CI37"/>
    <mergeCell ref="X35:BH56"/>
    <mergeCell ref="B38:O44"/>
    <mergeCell ref="BU38:CI44"/>
    <mergeCell ref="P13:W19"/>
    <mergeCell ref="P20:W26"/>
    <mergeCell ref="P27:W32"/>
    <mergeCell ref="BO38:BT44"/>
    <mergeCell ref="BO45:BT52"/>
    <mergeCell ref="P33:W38"/>
    <mergeCell ref="X33:BH33"/>
    <mergeCell ref="X14:BH14"/>
    <mergeCell ref="BI14:BT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RFC v5</vt:lpstr>
      <vt:lpstr>Costing R9</vt:lpstr>
      <vt:lpstr>RFC v4</vt:lpstr>
      <vt:lpstr>RFC v3</vt:lpstr>
      <vt:lpstr>RFC v2.1</vt:lpstr>
      <vt:lpstr>Sheet4</vt:lpstr>
      <vt:lpstr>RFC v1</vt:lpstr>
      <vt:lpstr>Sheet3</vt:lpstr>
      <vt:lpstr>Master Bedroom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Kapoor2</dc:creator>
  <cp:lastModifiedBy>Nitin Kapoor2</cp:lastModifiedBy>
  <dcterms:created xsi:type="dcterms:W3CDTF">2021-10-03T09:36:29Z</dcterms:created>
  <dcterms:modified xsi:type="dcterms:W3CDTF">2021-11-05T13:17:33Z</dcterms:modified>
</cp:coreProperties>
</file>