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admin\Desktop\data analytics lecture flow\machine learning and statistics\"/>
    </mc:Choice>
  </mc:AlternateContent>
  <xr:revisionPtr revIDLastSave="0" documentId="13_ncr:1_{05D49EC5-F7A8-4EE7-85A2-09B347B05116}" xr6:coauthVersionLast="36" xr6:coauthVersionMax="36" xr10:uidLastSave="{00000000-0000-0000-0000-000000000000}"/>
  <bookViews>
    <workbookView xWindow="0" yWindow="0" windowWidth="20490" windowHeight="8940" firstSheet="5" activeTab="7" xr2:uid="{3609468F-1554-405B-BFF0-08946FB1CC56}"/>
  </bookViews>
  <sheets>
    <sheet name=" measure of central tendency" sheetId="1" r:id="rId1"/>
    <sheet name="measure of dispersion" sheetId="2" r:id="rId2"/>
    <sheet name="More Statistics Questions" sheetId="3" r:id="rId3"/>
    <sheet name="Measure of Skewness and Kurtosi" sheetId="4" r:id="rId4"/>
    <sheet name=" Correlation and Covariance" sheetId="5" r:id="rId5"/>
    <sheet name="discrete and continuous random " sheetId="6" r:id="rId6"/>
    <sheet name=" Discrete Distribution and Cont" sheetId="7" r:id="rId7"/>
    <sheet name="confident interval" sheetId="8" r:id="rId8"/>
  </sheets>
  <definedNames>
    <definedName name="_xlnm._FilterDatabase" localSheetId="2" hidden="1">'More Statistics Questions'!$A$64:$A$65</definedName>
    <definedName name="_xlchart.v1.0" hidden="1">'More Statistics Questions'!$A$102:$A$108</definedName>
    <definedName name="_xlchart.v1.1" hidden="1">'More Statistics Questions'!$B$102:$B$108</definedName>
    <definedName name="_xlchart.v1.10" hidden="1">'More Statistics Questions'!$B$149:$K$149</definedName>
    <definedName name="_xlchart.v1.11" hidden="1">'More Statistics Questions'!$B$150:$K$150</definedName>
    <definedName name="_xlchart.v1.12" hidden="1">'More Statistics Questions'!$B$180:$K$180</definedName>
    <definedName name="_xlchart.v1.13" hidden="1">'More Statistics Questions'!$B$181:$K$181</definedName>
    <definedName name="_xlchart.v1.14" hidden="1">'More Statistics Questions'!$B$182:$K$182</definedName>
    <definedName name="_xlchart.v1.15" hidden="1">'More Statistics Questions'!$B$183:$K$183</definedName>
    <definedName name="_xlchart.v1.16" hidden="1">'More Statistics Questions'!$B$184:$K$184</definedName>
    <definedName name="_xlchart.v1.17" hidden="1">'More Statistics Questions'!$B$234:$K$234</definedName>
    <definedName name="_xlchart.v1.18" hidden="1">'More Statistics Questions'!$B$235:$K$235</definedName>
    <definedName name="_xlchart.v1.19" hidden="1">'More Statistics Questions'!$B$236:$K$236</definedName>
    <definedName name="_xlchart.v1.2" hidden="1">'More Statistics Questions'!$B$141:$K$141</definedName>
    <definedName name="_xlchart.v1.20" hidden="1">'More Statistics Questions'!$B$237:$K$237</definedName>
    <definedName name="_xlchart.v1.21" hidden="1">'More Statistics Questions'!$B$238:$K$238</definedName>
    <definedName name="_xlchart.v1.22" hidden="1">'More Statistics Questions'!$B$239:$K$239</definedName>
    <definedName name="_xlchart.v1.23" hidden="1">'More Statistics Questions'!$B$240:$K$240</definedName>
    <definedName name="_xlchart.v1.24" hidden="1">'More Statistics Questions'!$B$241:$K$241</definedName>
    <definedName name="_xlchart.v1.25" hidden="1">'More Statistics Questions'!$B$242:$K$242</definedName>
    <definedName name="_xlchart.v1.26" hidden="1">'More Statistics Questions'!$B$243:$K$243</definedName>
    <definedName name="_xlchart.v1.3" hidden="1">'More Statistics Questions'!$B$142:$K$142</definedName>
    <definedName name="_xlchart.v1.4" hidden="1">'More Statistics Questions'!$B$143:$K$143</definedName>
    <definedName name="_xlchart.v1.5" hidden="1">'More Statistics Questions'!$B$144:$K$144</definedName>
    <definedName name="_xlchart.v1.6" hidden="1">'More Statistics Questions'!$B$145:$K$145</definedName>
    <definedName name="_xlchart.v1.7" hidden="1">'More Statistics Questions'!$B$146:$K$146</definedName>
    <definedName name="_xlchart.v1.8" hidden="1">'More Statistics Questions'!$B$147:$K$147</definedName>
    <definedName name="_xlchart.v1.9" hidden="1">'More Statistics Questions'!$B$148:$K$148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8" l="1"/>
  <c r="A27" i="7" l="1"/>
  <c r="A20" i="7"/>
  <c r="A17" i="7"/>
  <c r="A14" i="7"/>
  <c r="A8" i="7"/>
  <c r="A3" i="7"/>
  <c r="A37" i="6"/>
  <c r="A33" i="6"/>
  <c r="A26" i="6"/>
  <c r="A25" i="6"/>
  <c r="A21" i="6"/>
  <c r="A13" i="6"/>
  <c r="A9" i="6"/>
  <c r="A5" i="6"/>
  <c r="A27" i="5"/>
  <c r="A16" i="5"/>
  <c r="A7" i="5"/>
  <c r="A38" i="4" l="1"/>
  <c r="A33" i="4"/>
  <c r="A22" i="4"/>
  <c r="A18" i="4"/>
  <c r="A10" i="4"/>
  <c r="A6" i="4"/>
  <c r="A323" i="3"/>
  <c r="A321" i="3"/>
  <c r="A319" i="3"/>
  <c r="A313" i="3"/>
  <c r="A311" i="3"/>
  <c r="A309" i="3"/>
  <c r="A255" i="3"/>
  <c r="C278" i="3"/>
  <c r="C277" i="3"/>
  <c r="C276" i="3"/>
  <c r="C275" i="3"/>
  <c r="C274" i="3"/>
  <c r="C273" i="3"/>
  <c r="C272" i="3"/>
  <c r="C271" i="3"/>
  <c r="C270" i="3"/>
  <c r="C269" i="3"/>
  <c r="C268" i="3"/>
  <c r="C267" i="3"/>
  <c r="C266" i="3"/>
  <c r="C265" i="3"/>
  <c r="C264" i="3"/>
  <c r="C263" i="3"/>
  <c r="C262" i="3"/>
  <c r="C261" i="3"/>
  <c r="C260" i="3"/>
  <c r="C259" i="3"/>
  <c r="C258" i="3"/>
  <c r="C257" i="3"/>
  <c r="C256" i="3"/>
  <c r="C255" i="3"/>
  <c r="C227" i="3" l="1"/>
  <c r="C226" i="3"/>
  <c r="C225" i="3"/>
  <c r="C224" i="3"/>
  <c r="C223" i="3"/>
  <c r="C222" i="3"/>
  <c r="C221" i="3"/>
  <c r="C220" i="3"/>
  <c r="C219" i="3"/>
  <c r="C218" i="3"/>
  <c r="C217" i="3"/>
  <c r="C216" i="3"/>
  <c r="C215" i="3"/>
  <c r="C214" i="3"/>
  <c r="C213" i="3"/>
  <c r="C212" i="3"/>
  <c r="C211" i="3"/>
  <c r="C210" i="3"/>
  <c r="C209" i="3"/>
  <c r="A203" i="3"/>
  <c r="A35" i="1"/>
  <c r="A200" i="3"/>
  <c r="A29" i="1"/>
  <c r="C165" i="3"/>
  <c r="C164" i="3"/>
  <c r="C163" i="3"/>
  <c r="C162" i="3"/>
  <c r="A56" i="3" l="1"/>
  <c r="A10"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A80" i="2" l="1"/>
  <c r="A16" i="3"/>
  <c r="C41" i="3" l="1"/>
  <c r="C40" i="3"/>
  <c r="C39" i="3"/>
  <c r="C38" i="3"/>
  <c r="C37" i="3"/>
  <c r="C36" i="3"/>
  <c r="C35" i="3"/>
  <c r="C34" i="3"/>
  <c r="C33" i="3"/>
  <c r="C32" i="3"/>
  <c r="C31" i="3"/>
  <c r="C30" i="3"/>
  <c r="C29" i="3"/>
  <c r="C28" i="3"/>
  <c r="C27" i="3"/>
  <c r="C26" i="3"/>
  <c r="C25" i="3"/>
  <c r="C24" i="3"/>
  <c r="C23" i="3"/>
  <c r="A119" i="2" l="1"/>
  <c r="A115" i="2"/>
  <c r="A111" i="2"/>
  <c r="A102" i="2"/>
  <c r="A98" i="2"/>
  <c r="A94" i="2"/>
  <c r="A84" i="2"/>
  <c r="A71" i="2"/>
  <c r="A67" i="2"/>
  <c r="A57" i="2"/>
  <c r="A52" i="2"/>
  <c r="A48" i="2"/>
  <c r="A38" i="2"/>
  <c r="A33" i="2"/>
  <c r="A28" i="2"/>
  <c r="A17" i="2"/>
  <c r="A11" i="2"/>
  <c r="A6" i="2"/>
  <c r="A58" i="1"/>
  <c r="A50" i="1"/>
  <c r="A13" i="1" l="1"/>
  <c r="A6" i="1"/>
</calcChain>
</file>

<file path=xl/sharedStrings.xml><?xml version="1.0" encoding="utf-8"?>
<sst xmlns="http://schemas.openxmlformats.org/spreadsheetml/2006/main" count="256" uniqueCount="173">
  <si>
    <t>1) Business Problem: A retail store wants to analyze the sales data of a particular
product category to understand the typical sales performance and make strategic
decisions.
Data:
Let's consider the weekly sales data (in units) for the past month for a specific product
category:
Week 1: 50 units
Week 2: 60 units
Week 3: 55 units
Week 4: 70 units</t>
  </si>
  <si>
    <t>1. Mean: What is the average weekly sales of the product category?</t>
  </si>
  <si>
    <t>ans:</t>
  </si>
  <si>
    <t>2. Median: What is the typical or central sales value for the product category</t>
  </si>
  <si>
    <t>3. Mode: Are there any recurring or most frequently occurring sales figures for the
product category?</t>
  </si>
  <si>
    <t>There is no repeated value in this data so we cant find mode.</t>
  </si>
  <si>
    <t xml:space="preserve"> change values in ASC order </t>
  </si>
  <si>
    <t>2) Business Problem: A restaurant wants to analyze the waiting times of its
customers to understand the typical waiting experience and improve service
efficiency.
Data:
Let's consider the waiting times (in minutes) for the past 20 customers:
15, 10, 20, 25, 15, 10, 30, 20, 15, 10,
10, 25, 15, 20, 20, 15, 10, 10, 20, 25</t>
  </si>
  <si>
    <t>1. Mean: What is the average waiting time for customers at the restaurant?</t>
  </si>
  <si>
    <t>2. Median: What is the typical or central waiting time experienced by customers?</t>
  </si>
  <si>
    <t>3. Mode: Are there any recurring or most frequently occurring waiting times for customers?</t>
  </si>
  <si>
    <t>most repeated value is 10 so mode is 10.</t>
  </si>
  <si>
    <t>3) Business Problem: A car rental company wants to analyze the rental durations of
its customers to understand the typical rental period and optimize its pricing and
fleet management strategies.
Data:
Let's consider the rental durations (in days) for a sample of 50 customers:
3, 2, 5, 4, 7, 2, 3, 3, 1, 6,
4, 2, 3, 5, 2, 4, 2, 1, 3, 5,
6, 3, 2, 1, 4, 2, 4, 5, 3, 2,
7, 2, 3, 4, 5, 1, 6, 2, 4, 3,
5, 3, 2, 4, 2, 6, 3, 2, 4, 5</t>
  </si>
  <si>
    <t>1. Mean: What is the average rental duration for customers at the car rental company?</t>
  </si>
  <si>
    <t>2. Median: What is the typical or central rental duration experienced by customers?</t>
  </si>
  <si>
    <t>3. Mode: Are there any recurring or most frequently occurring rental durations for customers?</t>
  </si>
  <si>
    <t>most repeated value is 2 so mode is 2.</t>
  </si>
  <si>
    <t>1) Problem: A manufacturing company wants to analyze the production output of a
specific machine to understand the variability or spread in its performance.
Data:
Let's consider the number of units produced per hour by the machine for a sample of 10
working days:
Day 1: 120 units
Day 2: 110 units
Day 3: 130 units
Day 4: 115 units
Day 5: 125 units
Day 6: 105 units
Day 7: 135 units
Day 8: 115 units
Day 9: 125 units
Day 10: 140 units</t>
  </si>
  <si>
    <t>1. Range: What is the range of the production output for the machine?</t>
  </si>
  <si>
    <t>Day 1</t>
  </si>
  <si>
    <t>units</t>
  </si>
  <si>
    <t>Day 2</t>
  </si>
  <si>
    <t>Day 3</t>
  </si>
  <si>
    <t>Day 4</t>
  </si>
  <si>
    <t>Day 5</t>
  </si>
  <si>
    <t>Day 6</t>
  </si>
  <si>
    <t>Day 7</t>
  </si>
  <si>
    <t>Day 8</t>
  </si>
  <si>
    <t>Day 9</t>
  </si>
  <si>
    <t>Day 10</t>
  </si>
  <si>
    <t>ans:                                                                      (Range = max-min)</t>
  </si>
  <si>
    <t>2. Variance: What is the variance of the production output for the machine?</t>
  </si>
  <si>
    <t xml:space="preserve">ans:                                                                   </t>
  </si>
  <si>
    <t>3. Standard Deviation: What is the standard deviation of the production output for the machine?</t>
  </si>
  <si>
    <t>2) Problem: A retail store wants to analyze the sales of a specific product to
understand the variability in daily sales and assess its inventory management.
Data:
Let's consider the daily sales (in dollars) for the past 30 days:
$500, $700, $400, $600, $550, $750, $650, $500, $600, $550,
$800, $450, $700, $550, $600, $400, $650, $500, $750, $550,
$700, $600, $500, $800, $550, $650, $400, $600, $750, $550</t>
  </si>
  <si>
    <t>1. Range: What is the range of the daily sales?</t>
  </si>
  <si>
    <t>2. Variance: What is the variance of the daily sales?</t>
  </si>
  <si>
    <t>3. Standard Deviation: What is the standard deviation of the daily sales?</t>
  </si>
  <si>
    <t xml:space="preserve">ans:                                                                    </t>
  </si>
  <si>
    <t>3) Problem: An e-commerce platform wants to analyze the delivery times of its
shipments to understand the variability in order fulfillment and optimize its
logistics operations.
Data:
Let's consider the delivery times (in days) for a sample of 50 shipments:
3, 5, 2, 4, 6, 2, 3, 4, 2, 5,
7, 2, 3, 4, 2, 4, 2, 3, 5, 6,
3, 2, 1, 4, 2, 4, 5, 3, 2, 7,
2, 3, 4, 5, 1, 6, 2, 4, 3, 5,
3, 2, 4, 2, 6, 3, 2, 4, 5, 3</t>
  </si>
  <si>
    <t>1. Range: What is the range of the delivery times?</t>
  </si>
  <si>
    <t>2. Variance: What is the variance of the delivery times?</t>
  </si>
  <si>
    <t>3. Standard Deviation: What is the standard deviation of the delivery times?</t>
  </si>
  <si>
    <t>4) Problem : A company wants to analyze the monthly revenue generated by one of its products to understand its performance and variability. Data: Let's consider the monthly revenue (in thousands of dollars) for the past 12 months: $120, $150, $110, $135, $125, $140, $130, $155, $115, $145, $135, $130</t>
  </si>
  <si>
    <t>1. Measure of Central Tendency: What is the average monthly revenue for the product?</t>
  </si>
  <si>
    <t>2. Measure of Dispersion: What is the range of monthly revenue for the product?</t>
  </si>
  <si>
    <t>5) Problem : A survey was conducted to gather feedback from customers regarding
their satisfaction with a particular service on a scale of 1 to 10.
Data:
Let's consider the satisfaction ratings from 50 customers:
8, 7, 9, 6, 7, 8, 9, 8, 7, 6,
8, 9, 7, 8, 7, 6, 8, 9, 6, 7,
8, 9, 7, 6, 7, 8, 9, 8, 7, 6,
9, 8, 7, 6, 8, 9, 7, 8, 7, 6,
9, 8, 7, 6, 7, 8, 9, 8, 7, 6</t>
  </si>
  <si>
    <t>1. Measure of Central Tendency: What is the average satisfaction rating?</t>
  </si>
  <si>
    <t>2. Measure of Dispersion: What is the standard deviation of the satisfaction ratings?</t>
  </si>
  <si>
    <t>6) Problem :A company wants to analyze the customer wait times at its call center to assess the efficiency of its customer service operations. Data: Let's consider the wait times (in minutes) for a sample of 100 randomly selected customer calls: 10, 15, 12, 18, 20, 25, 8, 14, 16, 22, 9, 17, 11, 13, 19, 23, 21, 16, 24, 27, 13, 10, 18, 16, 12, 14, 19, 21, 11, 17, 15, 20, 26, 13, 12, 14, 22, 19, 16, 11, 25, 18, 16, 13, 21, 20, 15, 12, 19, 17, 14, 16, 23, 18, 15, 11, 19, 22, 17, 12, 16, 14, 18, 20, 25, 13, 11, 22, 19, 17, 15, 16, 13, 14, 18, 20, 19, 21, 17, 12, 15, 13, 16, 14, 22, 21, 19, 18, 16, 11, 17, 14, 12, 20, 23, 19, 15, 16, 13, 18</t>
  </si>
  <si>
    <t>1. Measure of Central Tendency: What is the average wait time for customers at the call center?</t>
  </si>
  <si>
    <t>2. Measure of Dispersion: What is the range of wait times for customers at the call center?</t>
  </si>
  <si>
    <t>3. Measure of Dispersion: What is the standard deviation of the wait times for customers at the call center?</t>
  </si>
  <si>
    <t>7) Problem : A transportation company wants to analyze the fuel efficiency of its vehicle fleet to identify any variations across different vehicle models. Data: Let's consider the fuel efficiency (in miles per gallon, mpg) for a sample of 50 vehicles: Model A: 30, 32, 33, 28, 31, 30, 29, 30, 32, 31, Model B: 25, 27, 26, 23, 28, 24, 26, 25, 27, 28, Model C: 22, 23, 20, 25, 21, 24, 23, 22, 25, 24, Model D: 18, 17, 19, 20, 21, 18, 19, 17, 20, 19, Model E: 35, 36, 34, 35, 33, 34, 32, 33, 36, 34</t>
  </si>
  <si>
    <t>1. Measure of Central Tendency: What is the average fuel efficiency for each vehicle model?</t>
  </si>
  <si>
    <t>2. Measure of Dispersion: What is the range of fuel efficiency for each vehicle model?</t>
  </si>
  <si>
    <t>3. Measure of Dispersion: What is the variance of the fuel efficiency for each vehicle model?</t>
  </si>
  <si>
    <t>8) Problem : A company wants to analyze the ages of its employees to understand the age distribution and demographics within the organization. Data: Let's consider the ages of 100 employees: 28, 32, 35, 40, 42, 28, 33, 38, 30, 41, 37, 31, 34, 29, 36, 43, 39, 27, 35, 31, 39, 45, 29, 33, 37, 40, 36, 29, 31, 38, 35, 44, 32, 39, 36, 30, 33, 28, 41, 35, 31, 37, 42, 29, 34, 40, 31, 33, 38, 36, 39, 27, 35, 30, 43, 29, 32, 36, 31, 40, 38, 44, 37, 33, 35, 41, 30, 31, 39, 28, 45, 29, 33, 38, 34, 32, 35, 31, 40, 36, 39, 27, 35, 30, 43, 29, 32, 36, 31, 40, 38, 44, 37, 33, 35, 41, 30, 31, 39, 28</t>
  </si>
  <si>
    <t>1. Frequency Distribution: Create a frequency distribution table for the ages of the employees.</t>
  </si>
  <si>
    <t>2. Mode: What is the mode (most common age) among the employees</t>
  </si>
  <si>
    <t>3. Median: What is the median age of the employees?</t>
  </si>
  <si>
    <t>4. Range: What is the range of ages among the employees?</t>
  </si>
  <si>
    <t>age</t>
  </si>
  <si>
    <t>frequency table</t>
  </si>
  <si>
    <t>age count</t>
  </si>
  <si>
    <t>Column1</t>
  </si>
  <si>
    <t xml:space="preserve">Frequency Table is Here </t>
  </si>
  <si>
    <t>Most Repeated Value is 31 so Mode is 31.</t>
  </si>
  <si>
    <t>Range = (max-min)</t>
  </si>
  <si>
    <t>9) Problem :A retail store wants to analyze the purchase amounts made by customers to understand their spending habits. Data: Let's consider the purchase amounts (in dollars) for a sample of 50 customers: 56, 40, 28, 73, 52, 61, 35, 40, 47, 65, 52, 44, 38, 60, 56, 40, 36, 49, 68, 57, 52, 63, 41, 48, 55, 42, 39, 58, 62, 49, 59, 45, 47, 51, 65, 41, 48, 55, 42, 39, 58, 62, 49, 59, 45, 47, 51, 65, 43, 58</t>
  </si>
  <si>
    <t>1. Frequency Distribution: Create a frequency distribution table for the purchase amounts.</t>
  </si>
  <si>
    <t>2. Mode: What is the mode (most common purchase amount) among the customers?</t>
  </si>
  <si>
    <t>3. Median: What is the median purchase amount among the customers?</t>
  </si>
  <si>
    <t>4. Interquartile Range: What is the interquartile range of the purchase amounts?</t>
  </si>
  <si>
    <t>Customers</t>
  </si>
  <si>
    <t>count</t>
  </si>
  <si>
    <t>Most repeated value is 40,47,49,52,58,65.</t>
  </si>
  <si>
    <t>Calculate Q1 (the first quartile) and Q3 (the third quartile): Q1 = (40 + 40) / 2 = 40 Q3 = (58 + 58) / 2 = 58</t>
  </si>
  <si>
    <t>Calculate the IQR (Interquartile Range): IQR = Q3 - Q1 = 58 - 40 = 18</t>
  </si>
  <si>
    <t>So, the interquartile range of the given data set is 18.</t>
  </si>
  <si>
    <t>10) Problem : A manufacturing company wants to analyze the defect rates of its production line to identify the frequency of different types of defects. Data: Let's consider the types of defects and their corresponding frequencies observed in a sample of 200 products: Defect Type: A, B, C, D, E, F, G Frequency: 30, 40, 20, 10, 45, 25, 30</t>
  </si>
  <si>
    <t>1. Bar Chart: Create a bar chart to visualize the frequency of different defect types.</t>
  </si>
  <si>
    <t>2. Most Common Defect: Which defect type has the highest frequency?</t>
  </si>
  <si>
    <t>3. Histogram: Create a histogram to represent the defect frequencies.</t>
  </si>
  <si>
    <t>Detect type</t>
  </si>
  <si>
    <t>Frecuency</t>
  </si>
  <si>
    <t>a</t>
  </si>
  <si>
    <t>B</t>
  </si>
  <si>
    <t>C</t>
  </si>
  <si>
    <t>D</t>
  </si>
  <si>
    <t>E</t>
  </si>
  <si>
    <t>F</t>
  </si>
  <si>
    <t>G</t>
  </si>
  <si>
    <t xml:space="preserve">Bar Chart </t>
  </si>
  <si>
    <t xml:space="preserve">E = 45 has the high frequency </t>
  </si>
  <si>
    <t>11) Problem : A survey was conducted to gather feedback from customers about their
satisfaction levels with a specific service on a scale of 1 to 5.
Data:
Let's consider the satisfaction ratings from 100 customers:
Ratings: 4, 5, 3, 4, 4, 3, 2, 5, 4, 3,
5, 4, 2, 3, 4, 5, 3, 4, 5, 3,
4, 3, 2, 4, 5, 3, 4, 5, 4, 3,
3, 4, 5, 2, 3, 4, 4, 3, 5, 4,
3, 4, 5, 4, 2, 3, 4, 5, 3, 4,
5, 4, 3, 4, 5, 3, 4, 5, 4, 3,
3, 4, 5, 2, 3, 4, 4, 3, 5, 4,
3, 4, 5, 4, 2, 3, 4, 5, 3, 4,
5, 4, 3, 4, 5, 3, 4, 5, 4, 3,
3, 4, 5, 2, 3, 4, 4, 3, 5, 4</t>
  </si>
  <si>
    <t>1. Histogram: Create a histogram to visualize the distribution of satisfaction ratings.</t>
  </si>
  <si>
    <t>2. Mode: Which satisfaction rating has the highest frequency?</t>
  </si>
  <si>
    <t>3. Bar Chart: Create a bar chart to display the frequency of each satisfaction rating.</t>
  </si>
  <si>
    <t>Most repetitive value is the  4 number 40 time frequency .</t>
  </si>
  <si>
    <t>scale value</t>
  </si>
  <si>
    <t>frequency</t>
  </si>
  <si>
    <t>12) Problem : A company wants to analyze the monthly sales figures of its products to
understand the sales distribution across different price ranges.
Data:
Let's consider the monthly sales figures (in thousands of dollars) for a sample of 50
products:
Sales: 35, 28, 32, 45, 38, 29, 42, 30, 36, 41,
47, 31, 39, 43, 37, 30, 34, 39, 28, 33,
36, 40, 42, 29, 31, 45, 38, 33, 41, 35,
37,
34, 46, 30, 39, 43, 28, 32, 36, 29,
31, 37, 40, 42, 33, 39, 28, 35, 38, 43</t>
  </si>
  <si>
    <t>1. Histogram: Create a histogram to visualize the sales distribution across different price ranges.</t>
  </si>
  <si>
    <t>2. Measure of Central Tendency: What is the average monthly sales figure?</t>
  </si>
  <si>
    <t xml:space="preserve">mean </t>
  </si>
  <si>
    <t>median</t>
  </si>
  <si>
    <t>28 28 28 28 29 29 29 29 30 30 30 30 31 31 31 32 32 32 33 33 34 34 35 35 35 36 36 36 36 37 37 37 38 38 38 38 39 39 39 39 39 39 40 40 40 41 41 41 42 42 42 42 43 43 43 43 43 45 45 45 45 46 47</t>
  </si>
  <si>
    <t>mode</t>
  </si>
  <si>
    <t>3. Bar Chart: Create a bar chart to display the frequency of sales in different price ranges.</t>
  </si>
  <si>
    <t xml:space="preserve">sales range </t>
  </si>
  <si>
    <t xml:space="preserve"> most repeated value is the   28 and 39..</t>
  </si>
  <si>
    <t>13) Problem : A study was conducted to analyze the response times of a website for different user locations. Data: Let's consider the response times (in milliseconds) for a sample of 200 user requests: Response Times: 125, 148, 137, 120, 135, 132, 145, 122, 130, 141, 118, 125, 132, 136, 128, 123, 132, 138, 126, 129, 136, 127, 130, 122, 125, 133, 140, 126, 133, 135, 130, 134, 141, 119, 125, 131, 136, 128, 124, 132, 136, 127, 130, 122, 125, 133, 140, 126, 133, 135, 130, 134, 141, 119, 125, 131, 136, 128, 124, 132, 136, 127, 130, 122, 125, 133, 140, 126, 133, 135, 130, 134, 141, 119, 125, 131, 136, 128, 124, 132, 136, 127, 130, 122, 125, 133, 140, 126, 133, 135, 130, 134, 141, 119, 125, 131, 136, 128, 124, 132</t>
  </si>
  <si>
    <t>1. Histogram: Create a histogram to visualize the distribution of response times.</t>
  </si>
  <si>
    <t>2. Measure of Central Tendency: What is the median response time?</t>
  </si>
  <si>
    <t>response time</t>
  </si>
  <si>
    <t>ans:                                                                                       Median</t>
  </si>
  <si>
    <t>3. Bar Chart: Create a bar chart to display the frequency of response times within different ranges.</t>
  </si>
  <si>
    <t xml:space="preserve">ans:                                                                                      </t>
  </si>
  <si>
    <t>14) Problem : A company wants to analyze the sales performance of its products across different regions. Data: Let's consider the sales figures (in thousands of dollars) for a sample of 50 products in three regions: Region 1: 45, 35, 40, 38, 42, 37, 39, 43, 44, 41, Region 2: 32, 28, 30, 34, 33, 35, 31, 29, 36, 37, Region 3: 40, 39, 42, 41, 38, 43, 45, 44, 41, 37</t>
  </si>
  <si>
    <t>1. Bar Chart: Create a bar chart to compare the sales figures across the three regions.</t>
  </si>
  <si>
    <t>Region 1</t>
  </si>
  <si>
    <t>Region 2</t>
  </si>
  <si>
    <t>Region 3</t>
  </si>
  <si>
    <t>2. Measure of Central Tendency: What is the average sales figure for each region?</t>
  </si>
  <si>
    <t>Avg. of region 1</t>
  </si>
  <si>
    <t>Avg. of region 2</t>
  </si>
  <si>
    <t>Avg. of region 3</t>
  </si>
  <si>
    <t>3. What is the range of sales figures in each region?</t>
  </si>
  <si>
    <t xml:space="preserve"> Range Of Region 1</t>
  </si>
  <si>
    <t xml:space="preserve"> Range Of Region 2</t>
  </si>
  <si>
    <t xml:space="preserve"> Range Of Region 3</t>
  </si>
  <si>
    <t>1) Question : A company wants to analyze the monthly returns of its investment portfolio to understand the distribution and risk associated with the returns. Data: Let's consider the monthly returns (%) for the portfolio over a one-year period: Returns: -2.5, 1.3, -0.8, -1.9, 2.1, 0.5, -1.2, 1.8, -0.5, 2.3, -0.7, 1.2, -1.5, -0.3, 2.6, 1.1, -1.7, 0.9, -1.4, 0.3, 1.9, -1.1, -0.4, 2.2, -0.9, 1.6, -0.6, -1.3, 2.4, 0.7, -1.8, 1.5, -0.2, -2.1, 2.8, 0.8, -1.6, 1.4, -0.1, 2.5, -1.0, 1.7, -0.9, -2.0, 2.7, 0.6, -1.4, 1.1, -0.3, 2.0</t>
  </si>
  <si>
    <t>1. Skewness: Calculate the skewness of the monthly returns.</t>
  </si>
  <si>
    <t>2. Kurtosis: Calculate the kurtosis of the monthly returns.</t>
  </si>
  <si>
    <t>2) Question : A research study wants to analyze the income distribution of a population to understand the level of income inequality. Data: Let's consider the monthly incomes (in thousands of dollars) of a sample of 100 individuals: Incomes: 2.5, 4.8, 3.2, 2.1, 4.5, 2.9, 2.3, 3.1, 4.2, 3.9, 2.8, 4.1, 2.6, 2.4, 4.7, 3.3, 2.7, 3.0, 4.3, 3.7, 2.2, 3.6, 4.0, 2.7, 3.8, 3.5, 3.2, 4.4, 2.0, 3.4, 3.1, 2.9, 4.6, 3.3, 2.5, 4.9, 2.8, 3.0, 4.2, 3.9, 2.8, 4.1, 2.6, 2.4, 4.7, 3.3, 2.7, 3.0, 4.3, 3.7, 2.2, 3.6, 4.0, 2.7, 3.8, 3.5, 3.2, 4.4, 2.0, 3.4, 3.1, 2.9, 4.6, 3.3, 2.5, 4.9, 2.8, 3.0, 4.2, 3.9, 2.8, 4.1, 2.6, 2.4, 4.7, 3.3, 2.7, 3.0, 4.3, 3.7, 2.2, 3.6, 4.0, 2.7, 3.8, 3.5, 3.2, 4.4, 2.0, 3.4, 3.1, 2.9, 4.6, 3.3, 2.5, 4.9</t>
  </si>
  <si>
    <t>1. Skewness: Calculate the skewness of the income distribution.</t>
  </si>
  <si>
    <t>2. Kurtosis: Calculate the kurtosis of the income distribution.</t>
  </si>
  <si>
    <t xml:space="preserve">3) Question : A survey was conducted to analyze the satisfaction ratings of customers on a scale of 1 to 5 for a specific product. Data: Let's consider the satisfaction ratings from 200 customers: Ratings: 4, 5, 3, 4, 4, 3, 2, 5, 4, 3, 5, 4, 2, 3, 4, 5, 3, 4, 5, 3, 4, 3, 2, 4, 5, 3, 4, 5, 4, 3, 3, 4, 5, 2, 3, 4, 4, 3, 5, 4, 3, 4, 5, 4, 2, 3, 4, 5, 3, 4, 5, 4, 3, 4, 5, 3, 4, 5, 4, 3, 3, 4, 5, 2, 3, 4, 4, 3, 5, 4, 3, 4, 5, 4, 2, 3, 4, 5, 3, 4, 5, 4, 3, 4, 5, 3, 4, 5, 4, 3, 3, 4, 5, 2, 3, 4, 4, 3, 5, 4 </t>
  </si>
  <si>
    <t>1. Skewness: Calculate the skewness of the satisfaction ratings.</t>
  </si>
  <si>
    <t>2. Kurtosis: Calculate the kurtosis of the satisfaction ratings.</t>
  </si>
  <si>
    <t>1) Question : A marketing department wants to understand the relationship between advertising expenditure and sales revenue to assess the effectiveness of their advertising campaigns. Data: Let's consider the monthly advertising expenditure (in thousands of dollars) and corresponding sales revenue (in thousands of dollars) for a sample of 12 months: Advertising Expenditure: 10, 12, 15, 18, 20, 22, 25, 28, 30, 32, 35, 38 Sales Revenue: 50, 55, 60, 65, 70, 75, 80, 85, 90, 95, 100, 105</t>
  </si>
  <si>
    <t>Calculate the correlation coefficient between advertising expenditure and sales revenue. Interpret the value of the correlation coefficient and explain the nature of the relationship between advertising expenditure and sales revenue. By analyzing the correlation coefficient, the marketing department can determine the strength and direction of the relationship between advertising expenditure and sales revenue. This information can help them make informed decisions about allocating their advertising budget and optimizing their marketing strategies.</t>
  </si>
  <si>
    <t>Advertising Expenditure</t>
  </si>
  <si>
    <t>Sales Revenue</t>
  </si>
  <si>
    <t>2) Question : An investment analyst wants to assess the relationship between the stock prices of two companies to identify potential investment opportunities. Data: Let's consider the daily closing prices (in dollars) of Company A and Company B for a sample of 20 trading days: Company A: 45, 47, 48, 50, 52, 53, 55, 56, 58, 60, 62, 64, 65, 67, 69, 70, 72, 74, 76, 77 Company B: 52, 54, 55, 57, 59, 60, 61, 62, 64, 66, 67, 69, 71, 73, 74, 76, 78, 80, 82, 83</t>
  </si>
  <si>
    <t>Calculate the covariance between the stock prices of Company A and Company B. Interpret the value of the covariance and explain the nature of the relationship between the two stocks. By analyzing the covariance, the investment analyst can determine whether the stock prices of Company A and Company B move together (positive covariance) or in opposite directions (negative covariance). This information can assist in identifying potential investment opportunities and understanding the diversification benefits of combining these stocks in a portfolio.</t>
  </si>
  <si>
    <t>Company A</t>
  </si>
  <si>
    <t>Company B</t>
  </si>
  <si>
    <t>3) Question : A researcher wants to examine the relationship between the hours spent studying and the exam scores of a group of students. Data: Let's consider the number of hours spent studying and the corresponding exam scores for a sample of 30 students: Hours Spent Studying: 10, 12, 15, 18, 20, 22, 25, 28, 30, 32, 35, 38, 40, 42, 45, 48, 50, 52, 55, 58, 60, 62, 65, 68, 70, 72, 75, 78, 80, 82 Exam Scores: 60, 65, 70, 75, 80, 82, 85, 88, 90, 92, 93, 95, 96, 97, 98, 99, 100, 102, 105, 106, 107, 108, 110, 112, 114, 115, 116, 118, 120, 122</t>
  </si>
  <si>
    <t>Calculate the correlation coefficient between the hours spent studying and the exam scores. Interpret the value of the correlation coefficient and explain the nature of the relationship between studying hours and exam scores. 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</si>
  <si>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Hours Spent Studying</t>
  </si>
  <si>
    <t>Exam Scores</t>
  </si>
  <si>
    <t>Discrete Random Variable:</t>
  </si>
  <si>
    <t>1. Problem: A fair six-sided die is rolled 100 times. What is the probability of rolling exactly five 3's? Data: Number of rolls (n) = 100</t>
  </si>
  <si>
    <t>2. Problem: In a deck of 52 playing cards, five cards are randomly drawn without replacement. What is the probability of getting two hearts? Data: Number of hearts in the deck (N) = 13, Number of cards drawn (n) = 5</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</si>
  <si>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</si>
  <si>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Continuous Random Variable:</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</si>
  <si>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</si>
  <si>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z = (x-μ)/σ</t>
  </si>
  <si>
    <t>1.5 = 0.9332</t>
  </si>
  <si>
    <t>2. Problem: The waiting times at a coffee shop are exponentially distributed with a mean of 5 minutes. What is the probability that a customer waits less than 3 minutes? Data: Mean waiting time (μ) = 5 minutes, Waiting time threshold (x) = 3 minutes</t>
  </si>
  <si>
    <t>900 hrs = 0.1587 =16%</t>
  </si>
  <si>
    <t>1100 hrs = 0.8413 = 84%</t>
  </si>
  <si>
    <t>1. Problem: A company sells smartphones, and the number of defects per batch follows a Poisson distribution with a mean of 2 defects. What is the probability of having exactly 3 defects in a randomly selected batch? Data: Mean number of defects (λ) = 2, Number of defects (x) = 3 Explanation: The problem involves a discrete distribution (Poisson) because we are dealing with the count of defects in a batch of smartphones. The Poisson distribution models the probability of a given number of events occurring within a fixed interval of time or space.</t>
  </si>
  <si>
    <t>2. Problem: In a game, a player has a 0.3 probability of winning each round. If the player plays 10 rounds, what is the probability of winning exactly 3 rounds? Data: Probability of winning (p) = 0.3, Number of rounds (n) = 10, Number of wins (x) = 3 Explanation: This problem also involves a discrete distribution (Binomial) because we are dealing with a fixed number of independent trials (rounds) with a probability of success (winning) in each trial. The Binomial distribution models the probability of achieving a certain number of successes in a fixed number of trials.</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</si>
  <si>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 Explanation: This problem involves a continuous distribution (Normal) since we are dealing with the weights of apples, which can take on any value within a range. The Normal distribution is commonly used to model continuous variables with a symmetric bell-shaped distribution.</t>
  </si>
  <si>
    <t>160 grams</t>
  </si>
  <si>
    <t xml:space="preserve">140 grams </t>
  </si>
  <si>
    <t>160 grams - 140 grams</t>
  </si>
  <si>
    <t>2. Problem: The lifetimes of a certain brand of light bulbs are exponentially distributed with a mean of 1000 hours. What is the probability that a randomly selected light bulb lasts more than 900 hours? Data: Mean lifetime (μ) = 1000 hours, Lifetime threshold (x) = 900 hours Explanation: Here, we have a continuous distribution (Exponential) since we are interested in the time until an event (light bulb failure) occurs. The Exponential distribution models the probability of waiting a certain amount of time before the event happens.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</si>
  <si>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 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</si>
  <si>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confident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</si>
</sst>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0" x14ac:knownFonts="1">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2"/>
      <name val="Calibri"/>
      <family val="2"/>
    </font>
    <font>
      <sz val="11"/>
      <name val="Calibri"/>
      <family val="2"/>
    </font>
    <font>
      <b/>
      <sz val="12"/>
      <color theme="1"/>
      <name val="Calibri"/>
      <family val="2"/>
      <scheme val="minor"/>
    </font>
    <font>
      <sz val="11"/>
      <color rgb="FFFFFFFF"/>
      <name val="Courier New"/>
      <family val="3"/>
    </font>
    <font>
      <b/>
      <sz val="11"/>
      <color rgb="FFFF0000"/>
      <name val="Calibri"/>
      <family val="2"/>
      <scheme val="minor"/>
    </font>
    <font>
      <sz val="11"/>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92D050"/>
        <bgColor theme="9" tint="0.79998168889431442"/>
      </patternFill>
    </fill>
    <fill>
      <patternFill patternType="solid">
        <fgColor theme="5" tint="0.79998168889431442"/>
        <bgColor indexed="65"/>
      </patternFill>
    </fill>
    <fill>
      <patternFill patternType="solid">
        <fgColor rgb="FF002060"/>
        <bgColor indexed="64"/>
      </patternFill>
    </fill>
    <fill>
      <patternFill patternType="solid">
        <fgColor theme="0"/>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s>
  <cellStyleXfs count="3">
    <xf numFmtId="0" fontId="0" fillId="0" borderId="0"/>
    <xf numFmtId="0" fontId="2" fillId="7" borderId="0" applyNumberFormat="0" applyBorder="0" applyAlignment="0" applyProtection="0"/>
    <xf numFmtId="9" fontId="2" fillId="0" borderId="0" applyFont="0" applyFill="0" applyBorder="0" applyAlignment="0" applyProtection="0"/>
  </cellStyleXfs>
  <cellXfs count="47">
    <xf numFmtId="0" fontId="0" fillId="0" borderId="0" xfId="0"/>
    <xf numFmtId="0" fontId="0" fillId="2" borderId="0" xfId="0" applyFill="1" applyAlignment="1">
      <alignment wrapText="1"/>
    </xf>
    <xf numFmtId="0" fontId="0" fillId="3" borderId="0" xfId="0" applyFill="1"/>
    <xf numFmtId="0" fontId="0" fillId="0" borderId="0" xfId="0" applyAlignment="1">
      <alignment horizontal="center"/>
    </xf>
    <xf numFmtId="0" fontId="0" fillId="4" borderId="0" xfId="0" applyFill="1"/>
    <xf numFmtId="0" fontId="0" fillId="3" borderId="0" xfId="0" applyFill="1" applyAlignment="1">
      <alignment wrapText="1"/>
    </xf>
    <xf numFmtId="0" fontId="0" fillId="5" borderId="1" xfId="0" applyFont="1" applyFill="1" applyBorder="1"/>
    <xf numFmtId="0" fontId="0" fillId="5" borderId="2" xfId="0" applyFont="1" applyFill="1" applyBorder="1"/>
    <xf numFmtId="0" fontId="0" fillId="5" borderId="3" xfId="0" applyFont="1" applyFill="1" applyBorder="1"/>
    <xf numFmtId="0" fontId="0" fillId="4" borderId="1" xfId="0" applyFont="1" applyFill="1" applyBorder="1"/>
    <xf numFmtId="0" fontId="0" fillId="4" borderId="2" xfId="0" applyFont="1" applyFill="1" applyBorder="1"/>
    <xf numFmtId="0" fontId="0" fillId="4" borderId="3" xfId="0" applyFont="1" applyFill="1" applyBorder="1"/>
    <xf numFmtId="0" fontId="1" fillId="4" borderId="0" xfId="0" applyFont="1" applyFill="1"/>
    <xf numFmtId="0" fontId="0" fillId="6" borderId="4" xfId="0" applyFont="1" applyFill="1" applyBorder="1"/>
    <xf numFmtId="0" fontId="0" fillId="6" borderId="5" xfId="0" applyFont="1" applyFill="1" applyBorder="1"/>
    <xf numFmtId="0" fontId="0" fillId="6" borderId="6"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2" borderId="0" xfId="0" applyFill="1" applyAlignment="1">
      <alignment horizontal="left" wrapText="1"/>
    </xf>
    <xf numFmtId="164" fontId="0" fillId="0" borderId="0" xfId="0" applyNumberFormat="1"/>
    <xf numFmtId="164" fontId="0" fillId="4" borderId="0" xfId="0" applyNumberFormat="1" applyFill="1"/>
    <xf numFmtId="164" fontId="0" fillId="0" borderId="0" xfId="0" applyNumberFormat="1" applyAlignment="1">
      <alignment horizontal="center"/>
    </xf>
    <xf numFmtId="0" fontId="0" fillId="2" borderId="0" xfId="0" applyFill="1" applyAlignment="1">
      <alignment vertical="top" wrapText="1"/>
    </xf>
    <xf numFmtId="0" fontId="0" fillId="0" borderId="0" xfId="0" applyAlignment="1">
      <alignment horizontal="center" vertical="center"/>
    </xf>
    <xf numFmtId="0" fontId="3" fillId="7" borderId="7" xfId="1" applyFont="1" applyBorder="1" applyAlignment="1">
      <alignment horizontal="center"/>
    </xf>
    <xf numFmtId="0" fontId="3" fillId="7" borderId="7" xfId="1" applyFont="1" applyBorder="1" applyAlignment="1">
      <alignment horizontal="center" vertical="center" wrapText="1"/>
    </xf>
    <xf numFmtId="0" fontId="0" fillId="0" borderId="0" xfId="0" applyBorder="1" applyAlignment="1">
      <alignment vertical="center" wrapText="1"/>
    </xf>
    <xf numFmtId="0" fontId="0" fillId="0" borderId="7" xfId="0" applyBorder="1" applyAlignment="1">
      <alignment vertical="center" wrapText="1"/>
    </xf>
    <xf numFmtId="0" fontId="0" fillId="0" borderId="7" xfId="0" applyBorder="1"/>
    <xf numFmtId="0" fontId="4" fillId="0" borderId="0" xfId="0" applyFont="1" applyAlignment="1">
      <alignment horizontal="left" vertical="center" indent="1"/>
    </xf>
    <xf numFmtId="0" fontId="5" fillId="0" borderId="0" xfId="0" applyFont="1"/>
    <xf numFmtId="0" fontId="4" fillId="0" borderId="0" xfId="0" applyFont="1" applyAlignment="1">
      <alignment vertical="center"/>
    </xf>
    <xf numFmtId="0" fontId="0" fillId="0" borderId="9" xfId="0" applyBorder="1" applyAlignment="1">
      <alignmen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0" xfId="0" applyBorder="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xf>
    <xf numFmtId="0" fontId="7" fillId="0" borderId="0" xfId="0" applyFont="1"/>
    <xf numFmtId="0" fontId="0" fillId="0" borderId="0" xfId="0" applyAlignment="1"/>
    <xf numFmtId="0" fontId="8" fillId="0" borderId="0" xfId="0" applyFont="1" applyAlignment="1">
      <alignment horizontal="center"/>
    </xf>
    <xf numFmtId="0" fontId="9" fillId="8" borderId="0" xfId="0" applyFont="1" applyFill="1"/>
    <xf numFmtId="9" fontId="0" fillId="0" borderId="0" xfId="2" applyFont="1" applyAlignment="1">
      <alignment horizontal="center"/>
    </xf>
    <xf numFmtId="0" fontId="9" fillId="9" borderId="0" xfId="0" applyFont="1" applyFill="1" applyAlignment="1">
      <alignment wrapText="1"/>
    </xf>
  </cellXfs>
  <cellStyles count="3">
    <cellStyle name="20% - Accent2" xfId="1" builtinId="34"/>
    <cellStyle name="Normal" xfId="0" builtinId="0"/>
    <cellStyle name="Percent" xfId="2" builtinId="5"/>
  </cellStyles>
  <dxfs count="9">
    <dxf>
      <alignment horizontal="center" vertical="center" textRotation="0" wrapText="1" indent="0" justifyLastLine="0" shrinkToFit="0" readingOrder="0"/>
      <border diagonalUp="0" diagonalDown="0" outline="0">
        <left/>
        <right/>
        <top/>
        <bottom style="medium">
          <color indexed="64"/>
        </bottom>
      </border>
    </dxf>
    <dxf>
      <alignment horizontal="center" vertical="center" textRotation="0" wrapText="1" indent="0" justifyLastLine="0" shrinkToFit="0" readingOrder="0"/>
      <border diagonalUp="0" diagonalDown="0" outline="0">
        <left/>
        <right style="medium">
          <color indexed="64"/>
        </right>
        <top/>
        <bottom style="medium">
          <color indexed="64"/>
        </bottom>
      </border>
    </dxf>
    <dxf>
      <border outline="0">
        <left style="medium">
          <color indexed="64"/>
        </left>
        <right style="medium">
          <color indexed="64"/>
        </right>
        <top style="medium">
          <color indexed="64"/>
        </top>
        <bottom style="medium">
          <color indexed="64"/>
        </bottom>
      </border>
    </dxf>
    <dxf>
      <alignment horizontal="center" vertical="center" textRotation="0" wrapText="1" indent="0" justifyLastLine="0" shrinkToFit="0" readingOrder="0"/>
    </dxf>
    <dxf>
      <border outline="0">
        <bottom style="medium">
          <color indexed="64"/>
        </bottom>
      </border>
    </dxf>
    <dxf>
      <alignment horizontal="general" vertical="center" textRotation="0" wrapText="1" indent="0" justifyLastLine="0" shrinkToFit="0" readingOrder="0"/>
      <border diagonalUp="0" diagonalDown="0" outline="0">
        <left style="medium">
          <color indexed="64"/>
        </left>
        <right style="medium">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medium">
          <color indexed="64"/>
        </left>
        <right style="medium">
          <color indexed="64"/>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954186317969888E-2"/>
          <c:y val="0.16716666666666669"/>
          <c:w val="0.88014007246523496"/>
          <c:h val="0.66506517935258092"/>
        </c:manualLayout>
      </c:layout>
      <c:barChart>
        <c:barDir val="bar"/>
        <c:grouping val="clustered"/>
        <c:varyColors val="0"/>
        <c:ser>
          <c:idx val="0"/>
          <c:order val="0"/>
          <c:tx>
            <c:strRef>
              <c:f>'More Statistics Questions'!$C$161</c:f>
              <c:strCache>
                <c:ptCount val="1"/>
                <c:pt idx="0">
                  <c:v>frequency</c:v>
                </c:pt>
              </c:strCache>
            </c:strRef>
          </c:tx>
          <c:spPr>
            <a:solidFill>
              <a:schemeClr val="accent1"/>
            </a:solidFill>
            <a:ln>
              <a:noFill/>
            </a:ln>
            <a:effectLst/>
          </c:spPr>
          <c:invertIfNegative val="0"/>
          <c:cat>
            <c:numRef>
              <c:f>'More Statistics Questions'!$B$162:$B$165</c:f>
              <c:numCache>
                <c:formatCode>General</c:formatCode>
                <c:ptCount val="4"/>
                <c:pt idx="0">
                  <c:v>2</c:v>
                </c:pt>
                <c:pt idx="1">
                  <c:v>3</c:v>
                </c:pt>
                <c:pt idx="2">
                  <c:v>4</c:v>
                </c:pt>
                <c:pt idx="3">
                  <c:v>5</c:v>
                </c:pt>
              </c:numCache>
            </c:numRef>
          </c:cat>
          <c:val>
            <c:numRef>
              <c:f>'More Statistics Questions'!$C$162:$C$165</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B935-4CB2-AA94-5C2490B21F27}"/>
            </c:ext>
          </c:extLst>
        </c:ser>
        <c:dLbls>
          <c:showLegendKey val="0"/>
          <c:showVal val="0"/>
          <c:showCatName val="0"/>
          <c:showSerName val="0"/>
          <c:showPercent val="0"/>
          <c:showBubbleSize val="0"/>
        </c:dLbls>
        <c:gapWidth val="182"/>
        <c:axId val="1329315504"/>
        <c:axId val="1290305152"/>
      </c:barChart>
      <c:catAx>
        <c:axId val="132931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05152"/>
        <c:crosses val="autoZero"/>
        <c:auto val="1"/>
        <c:lblAlgn val="ctr"/>
        <c:lblOffset val="100"/>
        <c:noMultiLvlLbl val="0"/>
      </c:catAx>
      <c:valAx>
        <c:axId val="129030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31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Questions'!$C$208</c:f>
              <c:strCache>
                <c:ptCount val="1"/>
                <c:pt idx="0">
                  <c:v>frequency</c:v>
                </c:pt>
              </c:strCache>
            </c:strRef>
          </c:tx>
          <c:spPr>
            <a:solidFill>
              <a:schemeClr val="accent1"/>
            </a:solidFill>
            <a:ln>
              <a:noFill/>
            </a:ln>
            <a:effectLst/>
          </c:spPr>
          <c:invertIfNegative val="0"/>
          <c:cat>
            <c:numRef>
              <c:f>'More Statistics Questions'!$B$209:$B$227</c:f>
              <c:numCache>
                <c:formatCode>General</c:formatCode>
                <c:ptCount val="19"/>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45</c:v>
                </c:pt>
                <c:pt idx="17">
                  <c:v>46</c:v>
                </c:pt>
                <c:pt idx="18">
                  <c:v>47</c:v>
                </c:pt>
              </c:numCache>
            </c:numRef>
          </c:cat>
          <c:val>
            <c:numRef>
              <c:f>'More Statistics Questions'!$C$209:$C$227</c:f>
              <c:numCache>
                <c:formatCode>General</c:formatCode>
                <c:ptCount val="19"/>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2</c:v>
                </c:pt>
                <c:pt idx="17">
                  <c:v>1</c:v>
                </c:pt>
                <c:pt idx="18">
                  <c:v>1</c:v>
                </c:pt>
              </c:numCache>
            </c:numRef>
          </c:val>
          <c:extLst>
            <c:ext xmlns:c16="http://schemas.microsoft.com/office/drawing/2014/chart" uri="{C3380CC4-5D6E-409C-BE32-E72D297353CC}">
              <c16:uniqueId val="{00000000-4521-4F1D-8EE1-7B39A5877708}"/>
            </c:ext>
          </c:extLst>
        </c:ser>
        <c:dLbls>
          <c:showLegendKey val="0"/>
          <c:showVal val="0"/>
          <c:showCatName val="0"/>
          <c:showSerName val="0"/>
          <c:showPercent val="0"/>
          <c:showBubbleSize val="0"/>
        </c:dLbls>
        <c:gapWidth val="182"/>
        <c:axId val="1287987520"/>
        <c:axId val="1282825808"/>
      </c:barChart>
      <c:catAx>
        <c:axId val="128798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825808"/>
        <c:crosses val="autoZero"/>
        <c:auto val="1"/>
        <c:lblAlgn val="ctr"/>
        <c:lblOffset val="100"/>
        <c:noMultiLvlLbl val="0"/>
      </c:catAx>
      <c:valAx>
        <c:axId val="128282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987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'More Statistics Questions'!$B$254</c:f>
              <c:strCache>
                <c:ptCount val="1"/>
                <c:pt idx="0">
                  <c:v>response time</c:v>
                </c:pt>
              </c:strCache>
            </c:strRef>
          </c:tx>
          <c:spPr>
            <a:solidFill>
              <a:schemeClr val="accent1"/>
            </a:solidFill>
            <a:ln>
              <a:noFill/>
            </a:ln>
            <a:effectLst/>
            <a:sp3d/>
          </c:spPr>
          <c:invertIfNegative val="0"/>
          <c:val>
            <c:numRef>
              <c:f>'More Statistics Questions'!$B$255:$B$278</c:f>
              <c:numCache>
                <c:formatCode>General</c:formatCode>
                <c:ptCount val="24"/>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val>
          <c:extLst>
            <c:ext xmlns:c16="http://schemas.microsoft.com/office/drawing/2014/chart" uri="{C3380CC4-5D6E-409C-BE32-E72D297353CC}">
              <c16:uniqueId val="{00000000-B100-480A-BC41-3B061ADA78DA}"/>
            </c:ext>
          </c:extLst>
        </c:ser>
        <c:ser>
          <c:idx val="1"/>
          <c:order val="1"/>
          <c:tx>
            <c:strRef>
              <c:f>'More Statistics Questions'!$C$254</c:f>
              <c:strCache>
                <c:ptCount val="1"/>
                <c:pt idx="0">
                  <c:v>count</c:v>
                </c:pt>
              </c:strCache>
            </c:strRef>
          </c:tx>
          <c:spPr>
            <a:solidFill>
              <a:schemeClr val="accent2"/>
            </a:solidFill>
            <a:ln>
              <a:noFill/>
            </a:ln>
            <a:effectLst/>
            <a:sp3d/>
          </c:spPr>
          <c:invertIfNegative val="0"/>
          <c:val>
            <c:numRef>
              <c:f>'More Statistics Questions'!$C$255:$C$278</c:f>
              <c:numCache>
                <c:formatCode>General</c:formatCode>
                <c:ptCount val="24"/>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numCache>
            </c:numRef>
          </c:val>
          <c:extLst>
            <c:ext xmlns:c16="http://schemas.microsoft.com/office/drawing/2014/chart" uri="{C3380CC4-5D6E-409C-BE32-E72D297353CC}">
              <c16:uniqueId val="{00000001-B100-480A-BC41-3B061ADA78DA}"/>
            </c:ext>
          </c:extLst>
        </c:ser>
        <c:dLbls>
          <c:showLegendKey val="0"/>
          <c:showVal val="0"/>
          <c:showCatName val="0"/>
          <c:showSerName val="0"/>
          <c:showPercent val="0"/>
          <c:showBubbleSize val="0"/>
        </c:dLbls>
        <c:gapWidth val="150"/>
        <c:shape val="box"/>
        <c:axId val="61926671"/>
        <c:axId val="292218815"/>
        <c:axId val="0"/>
      </c:bar3DChart>
      <c:catAx>
        <c:axId val="61926671"/>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18815"/>
        <c:crosses val="autoZero"/>
        <c:auto val="1"/>
        <c:lblAlgn val="ctr"/>
        <c:lblOffset val="100"/>
        <c:noMultiLvlLbl val="0"/>
      </c:catAx>
      <c:valAx>
        <c:axId val="29221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'More Statistics Questions'!$B$287</c:f>
              <c:strCache>
                <c:ptCount val="1"/>
                <c:pt idx="0">
                  <c:v>Region 1</c:v>
                </c:pt>
              </c:strCache>
            </c:strRef>
          </c:tx>
          <c:spPr>
            <a:solidFill>
              <a:schemeClr val="accent1"/>
            </a:solidFill>
            <a:ln>
              <a:noFill/>
            </a:ln>
            <a:effectLst/>
          </c:spPr>
          <c:invertIfNegative val="0"/>
          <c:val>
            <c:numRef>
              <c:f>'More Statistics Questions'!$C$287:$L$287</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7C33-469E-AEBF-7AB1AC5AAFC0}"/>
            </c:ext>
          </c:extLst>
        </c:ser>
        <c:ser>
          <c:idx val="1"/>
          <c:order val="1"/>
          <c:tx>
            <c:strRef>
              <c:f>'More Statistics Questions'!$B$288</c:f>
              <c:strCache>
                <c:ptCount val="1"/>
                <c:pt idx="0">
                  <c:v>Region 2</c:v>
                </c:pt>
              </c:strCache>
            </c:strRef>
          </c:tx>
          <c:spPr>
            <a:solidFill>
              <a:schemeClr val="accent2"/>
            </a:solidFill>
            <a:ln>
              <a:noFill/>
            </a:ln>
            <a:effectLst/>
          </c:spPr>
          <c:invertIfNegative val="0"/>
          <c:val>
            <c:numRef>
              <c:f>'More Statistics Questions'!$C$288:$L$288</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7C33-469E-AEBF-7AB1AC5AAFC0}"/>
            </c:ext>
          </c:extLst>
        </c:ser>
        <c:ser>
          <c:idx val="2"/>
          <c:order val="2"/>
          <c:tx>
            <c:strRef>
              <c:f>'More Statistics Questions'!$B$289</c:f>
              <c:strCache>
                <c:ptCount val="1"/>
                <c:pt idx="0">
                  <c:v>Region 3</c:v>
                </c:pt>
              </c:strCache>
            </c:strRef>
          </c:tx>
          <c:spPr>
            <a:solidFill>
              <a:schemeClr val="accent3"/>
            </a:solidFill>
            <a:ln>
              <a:noFill/>
            </a:ln>
            <a:effectLst/>
          </c:spPr>
          <c:invertIfNegative val="0"/>
          <c:val>
            <c:numRef>
              <c:f>'More Statistics Questions'!$C$289:$L$289</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7C33-469E-AEBF-7AB1AC5AAFC0}"/>
            </c:ext>
          </c:extLst>
        </c:ser>
        <c:dLbls>
          <c:showLegendKey val="0"/>
          <c:showVal val="0"/>
          <c:showCatName val="0"/>
          <c:showSerName val="0"/>
          <c:showPercent val="0"/>
          <c:showBubbleSize val="0"/>
        </c:dLbls>
        <c:gapWidth val="150"/>
        <c:overlap val="100"/>
        <c:axId val="1945845184"/>
        <c:axId val="253798687"/>
      </c:barChart>
      <c:catAx>
        <c:axId val="19458451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98687"/>
        <c:crosses val="autoZero"/>
        <c:auto val="1"/>
        <c:lblAlgn val="ctr"/>
        <c:lblOffset val="100"/>
        <c:noMultiLvlLbl val="0"/>
      </c:catAx>
      <c:valAx>
        <c:axId val="25379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4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C4F902DB-0B35-4299-9CF6-9A32B66D9D6D}">
          <cx:dataId val="0"/>
          <cx:layoutPr>
            <cx:binning intervalClosed="r"/>
          </cx:layoutPr>
        </cx:series>
      </cx:plotAreaRegion>
      <cx:axis id="0">
        <cx:catScaling gapWidth="0"/>
        <cx:title/>
        <cx:tickLabels/>
      </cx:axis>
      <cx:axis id="1">
        <cx:valScaling/>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_xlchart.v1.2</cx:f>
      </cx:numDim>
    </cx:data>
    <cx:data id="1">
      <cx:numDim type="val">
        <cx:f dir="row">_xlchart.v1.3</cx:f>
      </cx:numDim>
    </cx:data>
    <cx:data id="2">
      <cx:numDim type="val">
        <cx:f dir="row">_xlchart.v1.4</cx:f>
      </cx:numDim>
    </cx:data>
    <cx:data id="3">
      <cx:numDim type="val">
        <cx:f dir="row">_xlchart.v1.5</cx:f>
      </cx:numDim>
    </cx:data>
    <cx:data id="4">
      <cx:numDim type="val">
        <cx:f dir="row">_xlchart.v1.6</cx:f>
      </cx:numDim>
    </cx:data>
    <cx:data id="5">
      <cx:numDim type="val">
        <cx:f dir="row">_xlchart.v1.7</cx:f>
      </cx:numDim>
    </cx:data>
    <cx:data id="6">
      <cx:numDim type="val">
        <cx:f dir="row">_xlchart.v1.8</cx:f>
      </cx:numDim>
    </cx:data>
    <cx:data id="7">
      <cx:numDim type="val">
        <cx:f dir="row">_xlchart.v1.9</cx:f>
      </cx:numDim>
    </cx:data>
    <cx:data id="8">
      <cx:numDim type="val">
        <cx:f dir="row">_xlchart.v1.10</cx:f>
      </cx:numDim>
    </cx:data>
    <cx:data id="9">
      <cx:numDim type="val">
        <cx:f dir="row">_xlchart.v1.11</cx:f>
      </cx:numDim>
    </cx:data>
  </cx:chartData>
  <cx:chart>
    <cx:title pos="t" align="ctr" overlay="0"/>
    <cx:plotArea>
      <cx:plotAreaRegion>
        <cx:series layoutId="clusteredColumn" uniqueId="{F6695ADB-6A4B-466C-8478-6C16B0F1B909}" formatIdx="0">
          <cx:dataId val="0"/>
          <cx:layoutPr>
            <cx:binning intervalClosed="r"/>
          </cx:layoutPr>
        </cx:series>
        <cx:series layoutId="clusteredColumn" hidden="1" uniqueId="{C3E50DF7-788E-4A66-A4C1-15AB20A5409C}" formatIdx="1">
          <cx:dataId val="1"/>
          <cx:layoutPr>
            <cx:binning intervalClosed="r"/>
          </cx:layoutPr>
        </cx:series>
        <cx:series layoutId="clusteredColumn" hidden="1" uniqueId="{710B93DD-B22F-411B-A70B-B1EC50FAF83A}" formatIdx="2">
          <cx:dataId val="2"/>
          <cx:layoutPr>
            <cx:binning intervalClosed="r"/>
          </cx:layoutPr>
        </cx:series>
        <cx:series layoutId="clusteredColumn" hidden="1" uniqueId="{08EDB4C9-EE05-43D2-8124-4C76BD27B845}" formatIdx="3">
          <cx:dataId val="3"/>
          <cx:layoutPr>
            <cx:binning intervalClosed="r"/>
          </cx:layoutPr>
        </cx:series>
        <cx:series layoutId="clusteredColumn" hidden="1" uniqueId="{B9FFF67A-C869-4F56-A0C6-7FE8362949FC}" formatIdx="4">
          <cx:dataId val="4"/>
          <cx:layoutPr>
            <cx:binning intervalClosed="r"/>
          </cx:layoutPr>
        </cx:series>
        <cx:series layoutId="clusteredColumn" hidden="1" uniqueId="{4CB27279-D248-4036-93F0-3B06041E7DAD}" formatIdx="5">
          <cx:dataId val="5"/>
          <cx:layoutPr>
            <cx:binning intervalClosed="r"/>
          </cx:layoutPr>
        </cx:series>
        <cx:series layoutId="clusteredColumn" hidden="1" uniqueId="{1BF799AD-4E73-41E5-8EFE-901CDEECB8A8}" formatIdx="6">
          <cx:dataId val="6"/>
          <cx:layoutPr>
            <cx:binning intervalClosed="r"/>
          </cx:layoutPr>
        </cx:series>
        <cx:series layoutId="clusteredColumn" hidden="1" uniqueId="{82A57C34-8778-4B16-A13D-9A2D1B265E48}" formatIdx="7">
          <cx:dataId val="7"/>
          <cx:layoutPr>
            <cx:binning intervalClosed="r"/>
          </cx:layoutPr>
        </cx:series>
        <cx:series layoutId="clusteredColumn" hidden="1" uniqueId="{5D8DAF37-C90B-45D1-B543-47BB20F6045A}" formatIdx="8">
          <cx:dataId val="8"/>
          <cx:layoutPr>
            <cx:binning intervalClosed="r"/>
          </cx:layoutPr>
        </cx:series>
        <cx:series layoutId="clusteredColumn" hidden="1" uniqueId="{38B57E51-2DA1-4844-86F4-390FB9DE88C5}" formatIdx="9">
          <cx:dataId val="9"/>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_xlchart.v1.12</cx:f>
      </cx:numDim>
    </cx:data>
    <cx:data id="1">
      <cx:numDim type="val">
        <cx:f dir="row">_xlchart.v1.13</cx:f>
      </cx:numDim>
    </cx:data>
    <cx:data id="2">
      <cx:numDim type="val">
        <cx:f dir="row">_xlchart.v1.14</cx:f>
      </cx:numDim>
    </cx:data>
    <cx:data id="3">
      <cx:numDim type="val">
        <cx:f dir="row">_xlchart.v1.15</cx:f>
      </cx:numDim>
    </cx:data>
    <cx:data id="4">
      <cx:numDim type="val">
        <cx:f dir="row">_xlchart.v1.16</cx:f>
      </cx:numDim>
    </cx:data>
  </cx:chartData>
  <cx:chart>
    <cx:title pos="t" align="ctr" overlay="0"/>
    <cx:plotArea>
      <cx:plotAreaRegion>
        <cx:series layoutId="clusteredColumn" uniqueId="{2C67C84B-6757-44CA-B596-A77E1CA078C2}" formatIdx="0">
          <cx:dataId val="0"/>
          <cx:layoutPr>
            <cx:binning intervalClosed="r"/>
          </cx:layoutPr>
        </cx:series>
        <cx:series layoutId="clusteredColumn" hidden="1" uniqueId="{F8F3ADD3-CAA5-44AA-931D-6A767765D236}" formatIdx="1">
          <cx:dataId val="1"/>
          <cx:layoutPr>
            <cx:binning intervalClosed="r"/>
          </cx:layoutPr>
        </cx:series>
        <cx:series layoutId="clusteredColumn" hidden="1" uniqueId="{96A1C35A-EC24-4D98-8D5A-1E2D3BF1FAD3}" formatIdx="2">
          <cx:dataId val="2"/>
          <cx:layoutPr>
            <cx:binning intervalClosed="r"/>
          </cx:layoutPr>
        </cx:series>
        <cx:series layoutId="clusteredColumn" hidden="1" uniqueId="{F68602EF-1CA5-4EA4-A960-C368A6CF497D}" formatIdx="3">
          <cx:dataId val="3"/>
          <cx:layoutPr>
            <cx:binning intervalClosed="r"/>
          </cx:layoutPr>
        </cx:series>
        <cx:series layoutId="clusteredColumn" hidden="1" uniqueId="{3E28E261-69D6-4988-90F1-C7F2ED340D28}" formatIdx="4">
          <cx:dataId val="4"/>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 dir="row">_xlchart.v1.17</cx:f>
      </cx:numDim>
    </cx:data>
    <cx:data id="1">
      <cx:numDim type="val">
        <cx:f dir="row">_xlchart.v1.18</cx:f>
      </cx:numDim>
    </cx:data>
    <cx:data id="2">
      <cx:numDim type="val">
        <cx:f dir="row">_xlchart.v1.19</cx:f>
      </cx:numDim>
    </cx:data>
    <cx:data id="3">
      <cx:numDim type="val">
        <cx:f dir="row">_xlchart.v1.20</cx:f>
      </cx:numDim>
    </cx:data>
    <cx:data id="4">
      <cx:numDim type="val">
        <cx:f dir="row">_xlchart.v1.21</cx:f>
      </cx:numDim>
    </cx:data>
    <cx:data id="5">
      <cx:numDim type="val">
        <cx:f dir="row">_xlchart.v1.22</cx:f>
      </cx:numDim>
    </cx:data>
    <cx:data id="6">
      <cx:numDim type="val">
        <cx:f dir="row">_xlchart.v1.23</cx:f>
      </cx:numDim>
    </cx:data>
    <cx:data id="7">
      <cx:numDim type="val">
        <cx:f dir="row">_xlchart.v1.24</cx:f>
      </cx:numDim>
    </cx:data>
    <cx:data id="8">
      <cx:numDim type="val">
        <cx:f dir="row">_xlchart.v1.25</cx:f>
      </cx:numDim>
    </cx:data>
    <cx:data id="9">
      <cx:numDim type="val">
        <cx:f dir="row">_xlchart.v1.26</cx:f>
      </cx:numDim>
    </cx:data>
  </cx:chartData>
  <cx:chart>
    <cx:title pos="t" align="ctr" overlay="0"/>
    <cx:plotArea>
      <cx:plotAreaRegion>
        <cx:series layoutId="clusteredColumn" uniqueId="{85A3626B-E4F3-4389-946C-E9555DAE3969}" formatIdx="0">
          <cx:dataId val="0"/>
          <cx:layoutPr>
            <cx:binning intervalClosed="r"/>
          </cx:layoutPr>
        </cx:series>
        <cx:series layoutId="clusteredColumn" hidden="1" uniqueId="{BE8DFC00-6D0A-4309-A9EC-BE75811824A9}" formatIdx="1">
          <cx:dataId val="1"/>
          <cx:layoutPr>
            <cx:binning intervalClosed="r"/>
          </cx:layoutPr>
        </cx:series>
        <cx:series layoutId="clusteredColumn" hidden="1" uniqueId="{8F7CBB4A-8781-419B-B96D-2DB37F61D7D1}" formatIdx="2">
          <cx:dataId val="2"/>
          <cx:layoutPr>
            <cx:binning intervalClosed="r"/>
          </cx:layoutPr>
        </cx:series>
        <cx:series layoutId="clusteredColumn" hidden="1" uniqueId="{2EF5E5A2-D204-46F7-8133-AE87E41A7108}" formatIdx="3">
          <cx:dataId val="3"/>
          <cx:layoutPr>
            <cx:binning intervalClosed="r"/>
          </cx:layoutPr>
        </cx:series>
        <cx:series layoutId="clusteredColumn" hidden="1" uniqueId="{BEEFC1CA-E20D-4F74-B85A-E44BAB933B5F}" formatIdx="4">
          <cx:dataId val="4"/>
          <cx:layoutPr>
            <cx:binning intervalClosed="r"/>
          </cx:layoutPr>
        </cx:series>
        <cx:series layoutId="clusteredColumn" hidden="1" uniqueId="{DE15D974-3454-4B5B-9E01-FB2E902D9465}" formatIdx="5">
          <cx:dataId val="5"/>
          <cx:layoutPr>
            <cx:binning intervalClosed="r"/>
          </cx:layoutPr>
        </cx:series>
        <cx:series layoutId="clusteredColumn" hidden="1" uniqueId="{5E80497E-0CB7-4811-8DCC-047619A38A90}" formatIdx="6">
          <cx:dataId val="6"/>
          <cx:layoutPr>
            <cx:binning intervalClosed="r"/>
          </cx:layoutPr>
        </cx:series>
        <cx:series layoutId="clusteredColumn" hidden="1" uniqueId="{5BFEE7D0-E693-4634-9CE4-288FFA2D85EF}" formatIdx="7">
          <cx:dataId val="7"/>
          <cx:layoutPr>
            <cx:binning intervalClosed="r"/>
          </cx:layoutPr>
        </cx:series>
        <cx:series layoutId="clusteredColumn" hidden="1" uniqueId="{0CF8EF13-CA89-4DD2-B7F9-BF056177E158}" formatIdx="8">
          <cx:dataId val="8"/>
          <cx:layoutPr>
            <cx:binning intervalClosed="r"/>
          </cx:layoutPr>
        </cx:series>
        <cx:series layoutId="clusteredColumn" hidden="1" uniqueId="{AF7AD348-C163-436C-9251-7E635BFE1C52}" formatIdx="9">
          <cx:dataId val="9"/>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4.xml"/><Relationship Id="rId5" Type="http://schemas.openxmlformats.org/officeDocument/2006/relationships/chart" Target="../charts/chart2.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4600575</xdr:colOff>
      <xdr:row>10</xdr:row>
      <xdr:rowOff>19050</xdr:rowOff>
    </xdr:from>
    <xdr:to>
      <xdr:col>0</xdr:col>
      <xdr:colOff>4886325</xdr:colOff>
      <xdr:row>10</xdr:row>
      <xdr:rowOff>171450</xdr:rowOff>
    </xdr:to>
    <xdr:sp macro="" textlink="">
      <xdr:nvSpPr>
        <xdr:cNvPr id="2" name="Arrow: Right 1">
          <a:extLst>
            <a:ext uri="{FF2B5EF4-FFF2-40B4-BE49-F238E27FC236}">
              <a16:creationId xmlns:a16="http://schemas.microsoft.com/office/drawing/2014/main" id="{38B9E9D0-1C60-4AB5-9F95-B27422665950}"/>
            </a:ext>
          </a:extLst>
        </xdr:cNvPr>
        <xdr:cNvSpPr/>
      </xdr:nvSpPr>
      <xdr:spPr>
        <a:xfrm>
          <a:off x="4600575" y="3638550"/>
          <a:ext cx="28575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4600575</xdr:colOff>
      <xdr:row>33</xdr:row>
      <xdr:rowOff>19050</xdr:rowOff>
    </xdr:from>
    <xdr:to>
      <xdr:col>0</xdr:col>
      <xdr:colOff>4886325</xdr:colOff>
      <xdr:row>33</xdr:row>
      <xdr:rowOff>171450</xdr:rowOff>
    </xdr:to>
    <xdr:sp macro="" textlink="">
      <xdr:nvSpPr>
        <xdr:cNvPr id="3" name="Arrow: Right 2">
          <a:extLst>
            <a:ext uri="{FF2B5EF4-FFF2-40B4-BE49-F238E27FC236}">
              <a16:creationId xmlns:a16="http://schemas.microsoft.com/office/drawing/2014/main" id="{F18B389A-953C-4B01-AADC-44E7A3CC7DBE}"/>
            </a:ext>
          </a:extLst>
        </xdr:cNvPr>
        <xdr:cNvSpPr/>
      </xdr:nvSpPr>
      <xdr:spPr>
        <a:xfrm>
          <a:off x="4600575" y="3638550"/>
          <a:ext cx="28575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4600575</xdr:colOff>
      <xdr:row>56</xdr:row>
      <xdr:rowOff>19050</xdr:rowOff>
    </xdr:from>
    <xdr:to>
      <xdr:col>0</xdr:col>
      <xdr:colOff>4886325</xdr:colOff>
      <xdr:row>56</xdr:row>
      <xdr:rowOff>171450</xdr:rowOff>
    </xdr:to>
    <xdr:sp macro="" textlink="">
      <xdr:nvSpPr>
        <xdr:cNvPr id="4" name="Arrow: Right 3">
          <a:extLst>
            <a:ext uri="{FF2B5EF4-FFF2-40B4-BE49-F238E27FC236}">
              <a16:creationId xmlns:a16="http://schemas.microsoft.com/office/drawing/2014/main" id="{093E6CDA-FD04-4020-A822-626464109AF8}"/>
            </a:ext>
          </a:extLst>
        </xdr:cNvPr>
        <xdr:cNvSpPr/>
      </xdr:nvSpPr>
      <xdr:spPr>
        <a:xfrm>
          <a:off x="4600575" y="9353550"/>
          <a:ext cx="285750" cy="152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1533525</xdr:colOff>
      <xdr:row>22</xdr:row>
      <xdr:rowOff>38100</xdr:rowOff>
    </xdr:from>
    <xdr:to>
      <xdr:col>0</xdr:col>
      <xdr:colOff>2381250</xdr:colOff>
      <xdr:row>23</xdr:row>
      <xdr:rowOff>0</xdr:rowOff>
    </xdr:to>
    <xdr:sp macro="" textlink="">
      <xdr:nvSpPr>
        <xdr:cNvPr id="2" name="Arrow: Right 1">
          <a:extLst>
            <a:ext uri="{FF2B5EF4-FFF2-40B4-BE49-F238E27FC236}">
              <a16:creationId xmlns:a16="http://schemas.microsoft.com/office/drawing/2014/main" id="{99F2D86E-6751-47BA-8F8C-62211A4591E3}"/>
            </a:ext>
          </a:extLst>
        </xdr:cNvPr>
        <xdr:cNvSpPr/>
      </xdr:nvSpPr>
      <xdr:spPr>
        <a:xfrm>
          <a:off x="1533525" y="5772150"/>
          <a:ext cx="847725" cy="152400"/>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1533525</xdr:colOff>
      <xdr:row>66</xdr:row>
      <xdr:rowOff>38100</xdr:rowOff>
    </xdr:from>
    <xdr:to>
      <xdr:col>0</xdr:col>
      <xdr:colOff>2381250</xdr:colOff>
      <xdr:row>67</xdr:row>
      <xdr:rowOff>0</xdr:rowOff>
    </xdr:to>
    <xdr:sp macro="" textlink="">
      <xdr:nvSpPr>
        <xdr:cNvPr id="3" name="Arrow: Right 2">
          <a:extLst>
            <a:ext uri="{FF2B5EF4-FFF2-40B4-BE49-F238E27FC236}">
              <a16:creationId xmlns:a16="http://schemas.microsoft.com/office/drawing/2014/main" id="{CC905137-0C0B-48C5-ACC1-E6204C804CA2}"/>
            </a:ext>
          </a:extLst>
        </xdr:cNvPr>
        <xdr:cNvSpPr/>
      </xdr:nvSpPr>
      <xdr:spPr>
        <a:xfrm>
          <a:off x="1533525" y="5772150"/>
          <a:ext cx="847725" cy="152400"/>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3362325</xdr:colOff>
      <xdr:row>99</xdr:row>
      <xdr:rowOff>28575</xdr:rowOff>
    </xdr:from>
    <xdr:to>
      <xdr:col>0</xdr:col>
      <xdr:colOff>4210050</xdr:colOff>
      <xdr:row>99</xdr:row>
      <xdr:rowOff>180975</xdr:rowOff>
    </xdr:to>
    <xdr:sp macro="" textlink="">
      <xdr:nvSpPr>
        <xdr:cNvPr id="4" name="Arrow: Right 3">
          <a:extLst>
            <a:ext uri="{FF2B5EF4-FFF2-40B4-BE49-F238E27FC236}">
              <a16:creationId xmlns:a16="http://schemas.microsoft.com/office/drawing/2014/main" id="{3675903F-23E1-4C0A-A22F-14E71206D9C7}"/>
            </a:ext>
          </a:extLst>
        </xdr:cNvPr>
        <xdr:cNvSpPr/>
      </xdr:nvSpPr>
      <xdr:spPr>
        <a:xfrm>
          <a:off x="3362325" y="21850350"/>
          <a:ext cx="847725" cy="152400"/>
        </a:xfrm>
        <a:prstGeom prst="right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857250</xdr:colOff>
      <xdr:row>116</xdr:row>
      <xdr:rowOff>114300</xdr:rowOff>
    </xdr:from>
    <xdr:to>
      <xdr:col>0</xdr:col>
      <xdr:colOff>4438650</xdr:colOff>
      <xdr:row>131</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D5341FD-6CA5-475A-B678-6637AA809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57250" y="25212675"/>
              <a:ext cx="35814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923925</xdr:colOff>
      <xdr:row>141</xdr:row>
      <xdr:rowOff>142875</xdr:rowOff>
    </xdr:from>
    <xdr:to>
      <xdr:col>0</xdr:col>
      <xdr:colOff>4667250</xdr:colOff>
      <xdr:row>152</xdr:row>
      <xdr:rowOff>57150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3B296A9-353D-44E9-998E-21A4BFF6B2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3925" y="32785050"/>
              <a:ext cx="3743325" cy="2009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1409700</xdr:colOff>
      <xdr:row>160</xdr:row>
      <xdr:rowOff>66675</xdr:rowOff>
    </xdr:from>
    <xdr:to>
      <xdr:col>0</xdr:col>
      <xdr:colOff>5114925</xdr:colOff>
      <xdr:row>172</xdr:row>
      <xdr:rowOff>66675</xdr:rowOff>
    </xdr:to>
    <xdr:graphicFrame macro="">
      <xdr:nvGraphicFramePr>
        <xdr:cNvPr id="6" name="Chart 5">
          <a:extLst>
            <a:ext uri="{FF2B5EF4-FFF2-40B4-BE49-F238E27FC236}">
              <a16:creationId xmlns:a16="http://schemas.microsoft.com/office/drawing/2014/main" id="{1DD41EB5-0B7F-4FA1-B7C5-4CDF77A79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828675</xdr:colOff>
      <xdr:row>180</xdr:row>
      <xdr:rowOff>171450</xdr:rowOff>
    </xdr:from>
    <xdr:to>
      <xdr:col>0</xdr:col>
      <xdr:colOff>5067300</xdr:colOff>
      <xdr:row>193</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5538A5C-9F9A-4A28-B38F-925839112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28675" y="42148125"/>
              <a:ext cx="4238625" cy="2447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695325</xdr:colOff>
      <xdr:row>210</xdr:row>
      <xdr:rowOff>114300</xdr:rowOff>
    </xdr:from>
    <xdr:to>
      <xdr:col>0</xdr:col>
      <xdr:colOff>5267325</xdr:colOff>
      <xdr:row>225</xdr:row>
      <xdr:rowOff>0</xdr:rowOff>
    </xdr:to>
    <xdr:graphicFrame macro="">
      <xdr:nvGraphicFramePr>
        <xdr:cNvPr id="9" name="Chart 8">
          <a:extLst>
            <a:ext uri="{FF2B5EF4-FFF2-40B4-BE49-F238E27FC236}">
              <a16:creationId xmlns:a16="http://schemas.microsoft.com/office/drawing/2014/main" id="{FDF09F2F-F7CA-4A07-A32C-79745E067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638175</xdr:colOff>
      <xdr:row>235</xdr:row>
      <xdr:rowOff>180975</xdr:rowOff>
    </xdr:from>
    <xdr:to>
      <xdr:col>0</xdr:col>
      <xdr:colOff>4886325</xdr:colOff>
      <xdr:row>249</xdr:row>
      <xdr:rowOff>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BCC1926-8F08-4117-93B8-AE4DEEEEC5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8175" y="53997225"/>
              <a:ext cx="4248150" cy="2486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514350</xdr:colOff>
      <xdr:row>260</xdr:row>
      <xdr:rowOff>28575</xdr:rowOff>
    </xdr:from>
    <xdr:to>
      <xdr:col>0</xdr:col>
      <xdr:colOff>5086350</xdr:colOff>
      <xdr:row>274</xdr:row>
      <xdr:rowOff>104775</xdr:rowOff>
    </xdr:to>
    <xdr:graphicFrame macro="">
      <xdr:nvGraphicFramePr>
        <xdr:cNvPr id="10" name="Chart 9">
          <a:extLst>
            <a:ext uri="{FF2B5EF4-FFF2-40B4-BE49-F238E27FC236}">
              <a16:creationId xmlns:a16="http://schemas.microsoft.com/office/drawing/2014/main" id="{1808A192-6F9B-456B-9D92-13042CF49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657225</xdr:colOff>
      <xdr:row>288</xdr:row>
      <xdr:rowOff>47625</xdr:rowOff>
    </xdr:from>
    <xdr:to>
      <xdr:col>0</xdr:col>
      <xdr:colOff>5229225</xdr:colOff>
      <xdr:row>302</xdr:row>
      <xdr:rowOff>123825</xdr:rowOff>
    </xdr:to>
    <xdr:graphicFrame macro="">
      <xdr:nvGraphicFramePr>
        <xdr:cNvPr id="12" name="Chart 11">
          <a:extLst>
            <a:ext uri="{FF2B5EF4-FFF2-40B4-BE49-F238E27FC236}">
              <a16:creationId xmlns:a16="http://schemas.microsoft.com/office/drawing/2014/main" id="{900C9AE8-E6C0-454A-8AA7-816997DF6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FA0FC1-5303-499B-AEF4-91F008BD128E}" name="Table1" displayName="Table1" ref="B21:C41" totalsRowShown="0">
  <autoFilter ref="B21:C41" xr:uid="{96DE0CC1-4178-4498-843D-ECD715F5401C}"/>
  <tableColumns count="2">
    <tableColumn id="1" xr3:uid="{27659E84-34AC-4AE4-AD35-8CF867B53DAF}" name="frequency table"/>
    <tableColumn id="2" xr3:uid="{C592F153-88B7-4614-AA02-9679A3438590}" name="Column1" dataDxfId="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2C71B4-77E7-4DB5-8019-64C1B4D3EE9E}" name="Table4" displayName="Table4" ref="B64:C92" totalsRowShown="0">
  <autoFilter ref="B64:C92" xr:uid="{5674F271-602F-46FC-BD3C-702F9C8ACDC1}"/>
  <tableColumns count="2">
    <tableColumn id="1" xr3:uid="{7A620D6D-5703-4EA5-9D19-ACCEEC4484B4}" name="Customers" dataDxfId="7"/>
    <tableColumn id="2" xr3:uid="{741AA63D-E357-42C1-A187-383A16C72DB6}" name="count" dataDxfId="6"/>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C069AE-2618-4AB1-9FB4-20C377270CAF}" name="Table2467" displayName="Table2467" ref="A101:B108" totalsRowShown="0" headerRowDxfId="5" dataDxfId="3" headerRowBorderDxfId="4" tableBorderDxfId="2">
  <autoFilter ref="A101:B108" xr:uid="{5467C29E-FB6E-4F3B-AD4E-1B45D7E30882}"/>
  <tableColumns count="2">
    <tableColumn id="1" xr3:uid="{BE736822-85B2-4305-9C4C-D9BBED24D164}" name="Detect type" dataDxfId="1"/>
    <tableColumn id="2" xr3:uid="{078EEEB9-BF7C-43B6-9037-D4805EE97D9D}" name="Frecuency"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8D13-4119-4861-9B1E-9197E1CE9A3C}">
  <dimension ref="A1:K65"/>
  <sheetViews>
    <sheetView workbookViewId="0">
      <selection activeCell="A65" sqref="A65"/>
    </sheetView>
  </sheetViews>
  <sheetFormatPr defaultRowHeight="15" x14ac:dyDescent="0.25"/>
  <cols>
    <col min="1" max="1" width="110.5703125" customWidth="1"/>
    <col min="2" max="2" width="5.28515625" customWidth="1"/>
    <col min="3" max="3" width="5" customWidth="1"/>
    <col min="4" max="4" width="4.28515625" customWidth="1"/>
    <col min="5" max="5" width="5" customWidth="1"/>
    <col min="6" max="6" width="5.85546875" customWidth="1"/>
    <col min="7" max="7" width="4.5703125" customWidth="1"/>
    <col min="8" max="8" width="5.140625" customWidth="1"/>
    <col min="9" max="9" width="5.42578125" customWidth="1"/>
    <col min="10" max="10" width="4.85546875" customWidth="1"/>
    <col min="11" max="11" width="6" customWidth="1"/>
  </cols>
  <sheetData>
    <row r="1" spans="1:5" ht="150" x14ac:dyDescent="0.25">
      <c r="A1" s="1" t="s">
        <v>0</v>
      </c>
    </row>
    <row r="4" spans="1:5" x14ac:dyDescent="0.25">
      <c r="A4" s="2" t="s">
        <v>1</v>
      </c>
      <c r="B4" s="4">
        <v>50</v>
      </c>
      <c r="C4" s="4">
        <v>60</v>
      </c>
      <c r="D4" s="4">
        <v>55</v>
      </c>
      <c r="E4" s="4">
        <v>70</v>
      </c>
    </row>
    <row r="5" spans="1:5" x14ac:dyDescent="0.25">
      <c r="A5" t="s">
        <v>2</v>
      </c>
    </row>
    <row r="6" spans="1:5" x14ac:dyDescent="0.25">
      <c r="A6" s="3">
        <f xml:space="preserve"> SUM(B4,C4,D4,E4)/4</f>
        <v>58.75</v>
      </c>
    </row>
    <row r="9" spans="1:5" x14ac:dyDescent="0.25">
      <c r="A9" s="2" t="s">
        <v>3</v>
      </c>
      <c r="B9" s="4">
        <v>50</v>
      </c>
      <c r="C9" s="4">
        <v>60</v>
      </c>
      <c r="D9" s="4">
        <v>55</v>
      </c>
      <c r="E9" s="4">
        <v>70</v>
      </c>
    </row>
    <row r="10" spans="1:5" x14ac:dyDescent="0.25">
      <c r="A10" t="s">
        <v>2</v>
      </c>
    </row>
    <row r="11" spans="1:5" x14ac:dyDescent="0.25">
      <c r="A11" s="3" t="s">
        <v>6</v>
      </c>
      <c r="B11">
        <v>50</v>
      </c>
      <c r="C11">
        <v>55</v>
      </c>
      <c r="D11">
        <v>60</v>
      </c>
      <c r="E11">
        <v>70</v>
      </c>
    </row>
    <row r="13" spans="1:5" x14ac:dyDescent="0.25">
      <c r="A13" s="3">
        <f>SUM(C11,D11)/2</f>
        <v>57.5</v>
      </c>
    </row>
    <row r="15" spans="1:5" ht="30" x14ac:dyDescent="0.25">
      <c r="A15" s="5" t="s">
        <v>4</v>
      </c>
      <c r="B15" s="4">
        <v>50</v>
      </c>
      <c r="C15" s="4">
        <v>60</v>
      </c>
      <c r="D15" s="4">
        <v>55</v>
      </c>
      <c r="E15" s="4">
        <v>70</v>
      </c>
    </row>
    <row r="16" spans="1:5" x14ac:dyDescent="0.25">
      <c r="A16" t="s">
        <v>2</v>
      </c>
    </row>
    <row r="17" spans="1:11" x14ac:dyDescent="0.25">
      <c r="A17" t="s">
        <v>5</v>
      </c>
    </row>
    <row r="23" spans="1:11" ht="105" x14ac:dyDescent="0.25">
      <c r="A23" s="1" t="s">
        <v>7</v>
      </c>
    </row>
    <row r="24" spans="1:11" x14ac:dyDescent="0.25">
      <c r="A24" s="1"/>
    </row>
    <row r="27" spans="1:11" x14ac:dyDescent="0.25">
      <c r="A27" s="2" t="s">
        <v>8</v>
      </c>
      <c r="B27" s="4">
        <v>15</v>
      </c>
      <c r="C27" s="4">
        <v>10</v>
      </c>
      <c r="D27" s="4">
        <v>20</v>
      </c>
      <c r="E27" s="4">
        <v>25</v>
      </c>
      <c r="F27" s="4">
        <v>15</v>
      </c>
      <c r="G27" s="4">
        <v>10</v>
      </c>
      <c r="H27" s="4">
        <v>30</v>
      </c>
      <c r="I27" s="4">
        <v>20</v>
      </c>
      <c r="J27" s="4">
        <v>15</v>
      </c>
      <c r="K27" s="4">
        <v>10</v>
      </c>
    </row>
    <row r="28" spans="1:11" x14ac:dyDescent="0.25">
      <c r="A28" t="s">
        <v>2</v>
      </c>
      <c r="B28" s="4">
        <v>10</v>
      </c>
      <c r="C28" s="4">
        <v>25</v>
      </c>
      <c r="D28" s="4">
        <v>15</v>
      </c>
      <c r="E28" s="4">
        <v>20</v>
      </c>
      <c r="F28" s="4">
        <v>20</v>
      </c>
      <c r="G28" s="4">
        <v>15</v>
      </c>
      <c r="H28" s="4">
        <v>10</v>
      </c>
      <c r="I28" s="4">
        <v>10</v>
      </c>
      <c r="J28" s="4">
        <v>20</v>
      </c>
      <c r="K28" s="4">
        <v>25</v>
      </c>
    </row>
    <row r="29" spans="1:11" x14ac:dyDescent="0.25">
      <c r="A29" s="3">
        <f>SUM(B27:K28)/20</f>
        <v>17</v>
      </c>
    </row>
    <row r="32" spans="1:11" x14ac:dyDescent="0.25">
      <c r="A32" s="2" t="s">
        <v>9</v>
      </c>
      <c r="B32" s="4">
        <v>10</v>
      </c>
      <c r="C32" s="4">
        <v>10</v>
      </c>
      <c r="D32" s="4">
        <v>10</v>
      </c>
      <c r="E32" s="4">
        <v>10</v>
      </c>
      <c r="F32" s="4">
        <v>10</v>
      </c>
      <c r="G32" s="4">
        <v>10</v>
      </c>
      <c r="H32" s="4">
        <v>15</v>
      </c>
      <c r="I32" s="4">
        <v>15</v>
      </c>
      <c r="J32" s="4">
        <v>15</v>
      </c>
      <c r="K32" s="4">
        <v>15</v>
      </c>
    </row>
    <row r="33" spans="1:11" x14ac:dyDescent="0.25">
      <c r="A33" t="s">
        <v>2</v>
      </c>
      <c r="B33" s="4">
        <v>15</v>
      </c>
      <c r="C33" s="4">
        <v>20</v>
      </c>
      <c r="D33" s="4">
        <v>20</v>
      </c>
      <c r="E33" s="4">
        <v>20</v>
      </c>
      <c r="F33" s="4">
        <v>20</v>
      </c>
      <c r="G33" s="4">
        <v>20</v>
      </c>
      <c r="H33" s="4">
        <v>25</v>
      </c>
      <c r="I33" s="4">
        <v>25</v>
      </c>
      <c r="J33" s="4">
        <v>25</v>
      </c>
      <c r="K33" s="4">
        <v>25</v>
      </c>
    </row>
    <row r="34" spans="1:11" x14ac:dyDescent="0.25">
      <c r="A34" s="3" t="s">
        <v>6</v>
      </c>
    </row>
    <row r="35" spans="1:11" x14ac:dyDescent="0.25">
      <c r="A35" s="3">
        <f>SUM(K32,B33)/2</f>
        <v>15</v>
      </c>
    </row>
    <row r="37" spans="1:11" x14ac:dyDescent="0.25">
      <c r="A37" s="2" t="s">
        <v>10</v>
      </c>
    </row>
    <row r="38" spans="1:11" x14ac:dyDescent="0.25">
      <c r="A38" t="s">
        <v>2</v>
      </c>
    </row>
    <row r="39" spans="1:11" x14ac:dyDescent="0.25">
      <c r="A39" t="s">
        <v>11</v>
      </c>
    </row>
    <row r="45" spans="1:11" ht="150" x14ac:dyDescent="0.25">
      <c r="A45" s="1" t="s">
        <v>12</v>
      </c>
    </row>
    <row r="48" spans="1:11" x14ac:dyDescent="0.25">
      <c r="A48" s="2" t="s">
        <v>13</v>
      </c>
      <c r="B48" s="6">
        <v>3</v>
      </c>
      <c r="C48" s="7">
        <v>2</v>
      </c>
      <c r="D48" s="7">
        <v>5</v>
      </c>
      <c r="E48" s="7">
        <v>4</v>
      </c>
      <c r="F48" s="7">
        <v>7</v>
      </c>
      <c r="G48" s="7">
        <v>2</v>
      </c>
      <c r="H48" s="7">
        <v>3</v>
      </c>
      <c r="I48" s="7">
        <v>3</v>
      </c>
      <c r="J48" s="7">
        <v>1</v>
      </c>
      <c r="K48" s="8">
        <v>6</v>
      </c>
    </row>
    <row r="49" spans="1:11" x14ac:dyDescent="0.25">
      <c r="A49" t="s">
        <v>2</v>
      </c>
      <c r="B49" s="9">
        <v>4</v>
      </c>
      <c r="C49" s="10">
        <v>2</v>
      </c>
      <c r="D49" s="10">
        <v>3</v>
      </c>
      <c r="E49" s="10">
        <v>5</v>
      </c>
      <c r="F49" s="10">
        <v>2</v>
      </c>
      <c r="G49" s="10">
        <v>4</v>
      </c>
      <c r="H49" s="10">
        <v>2</v>
      </c>
      <c r="I49" s="10">
        <v>1</v>
      </c>
      <c r="J49" s="10">
        <v>3</v>
      </c>
      <c r="K49" s="11">
        <v>5</v>
      </c>
    </row>
    <row r="50" spans="1:11" x14ac:dyDescent="0.25">
      <c r="A50" s="3">
        <f>SUM(B48:K52)/50</f>
        <v>3.44</v>
      </c>
      <c r="B50" s="6">
        <v>6</v>
      </c>
      <c r="C50" s="7">
        <v>3</v>
      </c>
      <c r="D50" s="7">
        <v>2</v>
      </c>
      <c r="E50" s="7">
        <v>1</v>
      </c>
      <c r="F50" s="7">
        <v>4</v>
      </c>
      <c r="G50" s="7">
        <v>2</v>
      </c>
      <c r="H50" s="7">
        <v>4</v>
      </c>
      <c r="I50" s="7">
        <v>5</v>
      </c>
      <c r="J50" s="7">
        <v>3</v>
      </c>
      <c r="K50" s="8">
        <v>2</v>
      </c>
    </row>
    <row r="51" spans="1:11" x14ac:dyDescent="0.25">
      <c r="B51" s="9">
        <v>7</v>
      </c>
      <c r="C51" s="10">
        <v>2</v>
      </c>
      <c r="D51" s="10">
        <v>3</v>
      </c>
      <c r="E51" s="10">
        <v>4</v>
      </c>
      <c r="F51" s="10">
        <v>5</v>
      </c>
      <c r="G51" s="10">
        <v>1</v>
      </c>
      <c r="H51" s="10">
        <v>6</v>
      </c>
      <c r="I51" s="10">
        <v>2</v>
      </c>
      <c r="J51" s="10">
        <v>4</v>
      </c>
      <c r="K51" s="11">
        <v>3</v>
      </c>
    </row>
    <row r="52" spans="1:11" x14ac:dyDescent="0.25">
      <c r="B52" s="6">
        <v>5</v>
      </c>
      <c r="C52" s="7">
        <v>3</v>
      </c>
      <c r="D52" s="7">
        <v>2</v>
      </c>
      <c r="E52" s="7">
        <v>4</v>
      </c>
      <c r="F52" s="7">
        <v>2</v>
      </c>
      <c r="G52" s="7">
        <v>6</v>
      </c>
      <c r="H52" s="7">
        <v>3</v>
      </c>
      <c r="I52" s="7">
        <v>2</v>
      </c>
      <c r="J52" s="7">
        <v>4</v>
      </c>
      <c r="K52" s="8">
        <v>5</v>
      </c>
    </row>
    <row r="54" spans="1:11" x14ac:dyDescent="0.25">
      <c r="A54" s="2" t="s">
        <v>14</v>
      </c>
    </row>
    <row r="56" spans="1:11" x14ac:dyDescent="0.25">
      <c r="A56" t="s">
        <v>2</v>
      </c>
    </row>
    <row r="57" spans="1:11" x14ac:dyDescent="0.25">
      <c r="A57" s="3" t="s">
        <v>6</v>
      </c>
      <c r="B57" s="12">
        <v>1</v>
      </c>
      <c r="C57" s="12">
        <v>1</v>
      </c>
      <c r="D57" s="12">
        <v>1</v>
      </c>
      <c r="E57" s="12">
        <v>1</v>
      </c>
      <c r="F57" s="12">
        <v>2</v>
      </c>
      <c r="G57" s="12">
        <v>2</v>
      </c>
      <c r="H57" s="12">
        <v>2</v>
      </c>
      <c r="I57" s="12">
        <v>2</v>
      </c>
      <c r="J57" s="12">
        <v>2</v>
      </c>
      <c r="K57" s="12">
        <v>2</v>
      </c>
    </row>
    <row r="58" spans="1:11" x14ac:dyDescent="0.25">
      <c r="A58" s="3">
        <f>SUM(F59,G59)/2</f>
        <v>3</v>
      </c>
      <c r="B58" s="12">
        <v>2</v>
      </c>
      <c r="C58" s="12">
        <v>2</v>
      </c>
      <c r="D58" s="12">
        <v>2</v>
      </c>
      <c r="E58" s="12">
        <v>2</v>
      </c>
      <c r="F58" s="12">
        <v>2</v>
      </c>
      <c r="G58" s="12">
        <v>2</v>
      </c>
      <c r="H58" s="12">
        <v>2</v>
      </c>
      <c r="I58" s="12">
        <v>3</v>
      </c>
      <c r="J58" s="12">
        <v>3</v>
      </c>
      <c r="K58" s="12">
        <v>3</v>
      </c>
    </row>
    <row r="59" spans="1:11" x14ac:dyDescent="0.25">
      <c r="B59" s="12">
        <v>3</v>
      </c>
      <c r="C59" s="12">
        <v>3</v>
      </c>
      <c r="D59" s="12">
        <v>3</v>
      </c>
      <c r="E59" s="12">
        <v>3</v>
      </c>
      <c r="F59" s="12">
        <v>3</v>
      </c>
      <c r="G59" s="12">
        <v>3</v>
      </c>
      <c r="H59" s="12">
        <v>3</v>
      </c>
      <c r="I59" s="12">
        <v>3</v>
      </c>
      <c r="J59" s="12">
        <v>4</v>
      </c>
      <c r="K59" s="12">
        <v>4</v>
      </c>
    </row>
    <row r="60" spans="1:11" x14ac:dyDescent="0.25">
      <c r="B60" s="12">
        <v>4</v>
      </c>
      <c r="C60" s="12">
        <v>4</v>
      </c>
      <c r="D60" s="12">
        <v>4</v>
      </c>
      <c r="E60" s="12">
        <v>4</v>
      </c>
      <c r="F60" s="12">
        <v>4</v>
      </c>
      <c r="G60" s="12">
        <v>4</v>
      </c>
      <c r="H60" s="12">
        <v>4</v>
      </c>
      <c r="I60" s="12">
        <v>5</v>
      </c>
      <c r="J60" s="12">
        <v>5</v>
      </c>
      <c r="K60" s="12">
        <v>5</v>
      </c>
    </row>
    <row r="61" spans="1:11" x14ac:dyDescent="0.25">
      <c r="B61" s="12">
        <v>5</v>
      </c>
      <c r="C61" s="12">
        <v>5</v>
      </c>
      <c r="D61" s="12">
        <v>5</v>
      </c>
      <c r="E61" s="12">
        <v>5</v>
      </c>
      <c r="F61" s="12">
        <v>6</v>
      </c>
      <c r="G61" s="12">
        <v>6</v>
      </c>
      <c r="H61" s="12">
        <v>6</v>
      </c>
      <c r="I61" s="12">
        <v>6</v>
      </c>
      <c r="J61" s="12">
        <v>7</v>
      </c>
      <c r="K61" s="12">
        <v>7</v>
      </c>
    </row>
    <row r="63" spans="1:11" x14ac:dyDescent="0.25">
      <c r="A63" s="2" t="s">
        <v>15</v>
      </c>
    </row>
    <row r="64" spans="1:11" x14ac:dyDescent="0.25">
      <c r="A64" t="s">
        <v>2</v>
      </c>
    </row>
    <row r="65" spans="1:1" x14ac:dyDescent="0.25">
      <c r="A65" t="s">
        <v>16</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6C512-B678-43DF-92F8-0F2A61647023}">
  <dimension ref="A1:M119"/>
  <sheetViews>
    <sheetView topLeftCell="A70" workbookViewId="0">
      <selection activeCell="A88" sqref="A88:A89"/>
    </sheetView>
  </sheetViews>
  <sheetFormatPr defaultRowHeight="15" x14ac:dyDescent="0.25"/>
  <cols>
    <col min="1" max="1" width="93" customWidth="1"/>
  </cols>
  <sheetData>
    <row r="1" spans="1:4" ht="270" x14ac:dyDescent="0.25">
      <c r="A1" s="1" t="s">
        <v>17</v>
      </c>
    </row>
    <row r="4" spans="1:4" x14ac:dyDescent="0.25">
      <c r="A4" s="2" t="s">
        <v>18</v>
      </c>
      <c r="B4" s="4" t="s">
        <v>19</v>
      </c>
      <c r="C4" s="4">
        <v>120</v>
      </c>
      <c r="D4" s="4" t="s">
        <v>20</v>
      </c>
    </row>
    <row r="5" spans="1:4" x14ac:dyDescent="0.25">
      <c r="A5" t="s">
        <v>30</v>
      </c>
      <c r="B5" s="4" t="s">
        <v>21</v>
      </c>
      <c r="C5" s="4">
        <v>110</v>
      </c>
      <c r="D5" s="4" t="s">
        <v>20</v>
      </c>
    </row>
    <row r="6" spans="1:4" x14ac:dyDescent="0.25">
      <c r="A6" s="3">
        <f>(C13-C9)</f>
        <v>35</v>
      </c>
      <c r="B6" s="4" t="s">
        <v>22</v>
      </c>
      <c r="C6" s="4">
        <v>130</v>
      </c>
      <c r="D6" s="4" t="s">
        <v>20</v>
      </c>
    </row>
    <row r="7" spans="1:4" x14ac:dyDescent="0.25">
      <c r="B7" s="4" t="s">
        <v>23</v>
      </c>
      <c r="C7" s="4">
        <v>115</v>
      </c>
      <c r="D7" s="4" t="s">
        <v>20</v>
      </c>
    </row>
    <row r="8" spans="1:4" x14ac:dyDescent="0.25">
      <c r="B8" s="4" t="s">
        <v>24</v>
      </c>
      <c r="C8" s="4">
        <v>125</v>
      </c>
      <c r="D8" s="4" t="s">
        <v>20</v>
      </c>
    </row>
    <row r="9" spans="1:4" x14ac:dyDescent="0.25">
      <c r="A9" s="2" t="s">
        <v>31</v>
      </c>
      <c r="B9" s="4" t="s">
        <v>25</v>
      </c>
      <c r="C9" s="4">
        <v>105</v>
      </c>
      <c r="D9" s="4" t="s">
        <v>20</v>
      </c>
    </row>
    <row r="10" spans="1:4" x14ac:dyDescent="0.25">
      <c r="A10" t="s">
        <v>32</v>
      </c>
      <c r="B10" s="4" t="s">
        <v>26</v>
      </c>
      <c r="C10" s="4">
        <v>135</v>
      </c>
      <c r="D10" s="4" t="s">
        <v>20</v>
      </c>
    </row>
    <row r="11" spans="1:4" x14ac:dyDescent="0.25">
      <c r="A11" s="3">
        <f>VAR(C4:C13)</f>
        <v>123.33333333333333</v>
      </c>
      <c r="B11" s="4" t="s">
        <v>27</v>
      </c>
      <c r="C11" s="4">
        <v>115</v>
      </c>
      <c r="D11" s="4" t="s">
        <v>20</v>
      </c>
    </row>
    <row r="12" spans="1:4" x14ac:dyDescent="0.25">
      <c r="B12" s="4" t="s">
        <v>28</v>
      </c>
      <c r="C12" s="4">
        <v>125</v>
      </c>
      <c r="D12" s="4" t="s">
        <v>20</v>
      </c>
    </row>
    <row r="13" spans="1:4" x14ac:dyDescent="0.25">
      <c r="B13" s="4" t="s">
        <v>29</v>
      </c>
      <c r="C13" s="4">
        <v>140</v>
      </c>
      <c r="D13" s="4" t="s">
        <v>20</v>
      </c>
    </row>
    <row r="14" spans="1:4" x14ac:dyDescent="0.25">
      <c r="A14" s="2" t="s">
        <v>33</v>
      </c>
    </row>
    <row r="15" spans="1:4" x14ac:dyDescent="0.25">
      <c r="A15" t="s">
        <v>2</v>
      </c>
    </row>
    <row r="17" spans="1:4" x14ac:dyDescent="0.25">
      <c r="A17" s="3">
        <f>STDEV(C4:C13)</f>
        <v>11.105554165971787</v>
      </c>
    </row>
    <row r="23" spans="1:4" ht="105" x14ac:dyDescent="0.25">
      <c r="A23" s="1" t="s">
        <v>34</v>
      </c>
    </row>
    <row r="24" spans="1:4" x14ac:dyDescent="0.25">
      <c r="B24" s="13">
        <v>500</v>
      </c>
      <c r="C24" s="14">
        <v>800</v>
      </c>
      <c r="D24" s="15">
        <v>700</v>
      </c>
    </row>
    <row r="25" spans="1:4" x14ac:dyDescent="0.25">
      <c r="B25" s="16">
        <v>700</v>
      </c>
      <c r="C25" s="17">
        <v>450</v>
      </c>
      <c r="D25" s="18">
        <v>600</v>
      </c>
    </row>
    <row r="26" spans="1:4" x14ac:dyDescent="0.25">
      <c r="A26" s="2" t="s">
        <v>35</v>
      </c>
      <c r="B26" s="13">
        <v>400</v>
      </c>
      <c r="C26" s="14">
        <v>700</v>
      </c>
      <c r="D26" s="15">
        <v>500</v>
      </c>
    </row>
    <row r="27" spans="1:4" x14ac:dyDescent="0.25">
      <c r="A27" t="s">
        <v>30</v>
      </c>
      <c r="B27" s="16">
        <v>600</v>
      </c>
      <c r="C27" s="17">
        <v>550</v>
      </c>
      <c r="D27" s="18">
        <v>800</v>
      </c>
    </row>
    <row r="28" spans="1:4" x14ac:dyDescent="0.25">
      <c r="A28" s="3">
        <f>(C24-C29)</f>
        <v>400</v>
      </c>
      <c r="B28" s="13">
        <v>550</v>
      </c>
      <c r="C28" s="14">
        <v>600</v>
      </c>
      <c r="D28" s="15">
        <v>550</v>
      </c>
    </row>
    <row r="29" spans="1:4" x14ac:dyDescent="0.25">
      <c r="B29" s="16">
        <v>750</v>
      </c>
      <c r="C29" s="17">
        <v>400</v>
      </c>
      <c r="D29" s="18">
        <v>650</v>
      </c>
    </row>
    <row r="30" spans="1:4" x14ac:dyDescent="0.25">
      <c r="B30" s="13">
        <v>650</v>
      </c>
      <c r="C30" s="14">
        <v>650</v>
      </c>
      <c r="D30" s="15">
        <v>400</v>
      </c>
    </row>
    <row r="31" spans="1:4" x14ac:dyDescent="0.25">
      <c r="A31" s="2" t="s">
        <v>36</v>
      </c>
      <c r="B31" s="16">
        <v>500</v>
      </c>
      <c r="C31" s="17">
        <v>500</v>
      </c>
      <c r="D31" s="18">
        <v>600</v>
      </c>
    </row>
    <row r="32" spans="1:4" x14ac:dyDescent="0.25">
      <c r="A32" t="s">
        <v>38</v>
      </c>
      <c r="B32" s="13">
        <v>600</v>
      </c>
      <c r="C32" s="14">
        <v>750</v>
      </c>
      <c r="D32" s="15">
        <v>750</v>
      </c>
    </row>
    <row r="33" spans="1:11" x14ac:dyDescent="0.25">
      <c r="A33" s="3">
        <f>VAR(B24:D33)</f>
        <v>13163.793103448275</v>
      </c>
      <c r="B33" s="16">
        <v>550</v>
      </c>
      <c r="C33" s="17">
        <v>550</v>
      </c>
      <c r="D33" s="18">
        <v>550</v>
      </c>
    </row>
    <row r="36" spans="1:11" x14ac:dyDescent="0.25">
      <c r="A36" s="2" t="s">
        <v>37</v>
      </c>
    </row>
    <row r="37" spans="1:11" x14ac:dyDescent="0.25">
      <c r="A37" t="s">
        <v>2</v>
      </c>
    </row>
    <row r="38" spans="1:11" x14ac:dyDescent="0.25">
      <c r="A38" s="3">
        <f>STDEV(B24:D33)</f>
        <v>114.73357443855863</v>
      </c>
    </row>
    <row r="43" spans="1:11" ht="150" x14ac:dyDescent="0.25">
      <c r="A43" s="1" t="s">
        <v>39</v>
      </c>
    </row>
    <row r="44" spans="1:11" x14ac:dyDescent="0.25">
      <c r="B44" s="4">
        <v>3</v>
      </c>
      <c r="C44" s="4">
        <v>5</v>
      </c>
      <c r="D44" s="4">
        <v>2</v>
      </c>
      <c r="E44" s="4">
        <v>4</v>
      </c>
      <c r="F44" s="4">
        <v>6</v>
      </c>
      <c r="G44" s="4">
        <v>2</v>
      </c>
      <c r="H44" s="4">
        <v>3</v>
      </c>
      <c r="I44" s="4">
        <v>4</v>
      </c>
      <c r="J44" s="4">
        <v>2</v>
      </c>
      <c r="K44" s="4">
        <v>5</v>
      </c>
    </row>
    <row r="45" spans="1:11" x14ac:dyDescent="0.25">
      <c r="A45" s="2" t="s">
        <v>40</v>
      </c>
      <c r="B45" s="4">
        <v>7</v>
      </c>
      <c r="C45" s="4">
        <v>2</v>
      </c>
      <c r="D45" s="4">
        <v>3</v>
      </c>
      <c r="E45" s="4">
        <v>4</v>
      </c>
      <c r="F45" s="4">
        <v>2</v>
      </c>
      <c r="G45" s="4">
        <v>4</v>
      </c>
      <c r="H45" s="4">
        <v>2</v>
      </c>
      <c r="I45" s="4">
        <v>3</v>
      </c>
      <c r="J45" s="4">
        <v>5</v>
      </c>
      <c r="K45" s="4">
        <v>6</v>
      </c>
    </row>
    <row r="46" spans="1:11" x14ac:dyDescent="0.25">
      <c r="A46" t="s">
        <v>30</v>
      </c>
      <c r="B46" s="4">
        <v>3</v>
      </c>
      <c r="C46" s="4">
        <v>2</v>
      </c>
      <c r="D46" s="4">
        <v>1</v>
      </c>
      <c r="E46" s="4">
        <v>4</v>
      </c>
      <c r="F46" s="4">
        <v>2</v>
      </c>
      <c r="G46" s="4">
        <v>4</v>
      </c>
      <c r="H46" s="4">
        <v>5</v>
      </c>
      <c r="I46" s="4">
        <v>3</v>
      </c>
      <c r="J46" s="4">
        <v>2</v>
      </c>
      <c r="K46" s="4">
        <v>7</v>
      </c>
    </row>
    <row r="47" spans="1:11" x14ac:dyDescent="0.25">
      <c r="B47" s="4">
        <v>2</v>
      </c>
      <c r="C47" s="4">
        <v>3</v>
      </c>
      <c r="D47" s="4">
        <v>4</v>
      </c>
      <c r="E47" s="4">
        <v>5</v>
      </c>
      <c r="F47" s="4">
        <v>1</v>
      </c>
      <c r="G47" s="4">
        <v>6</v>
      </c>
      <c r="H47" s="4">
        <v>2</v>
      </c>
      <c r="I47" s="4">
        <v>4</v>
      </c>
      <c r="J47" s="4">
        <v>3</v>
      </c>
      <c r="K47" s="4">
        <v>5</v>
      </c>
    </row>
    <row r="48" spans="1:11" x14ac:dyDescent="0.25">
      <c r="A48" s="3">
        <f>(K46-D46)</f>
        <v>6</v>
      </c>
      <c r="B48" s="4">
        <v>3</v>
      </c>
      <c r="C48" s="4">
        <v>2</v>
      </c>
      <c r="D48" s="4">
        <v>4</v>
      </c>
      <c r="E48" s="4">
        <v>2</v>
      </c>
      <c r="F48" s="4">
        <v>6</v>
      </c>
      <c r="G48" s="4">
        <v>3</v>
      </c>
      <c r="H48" s="4">
        <v>2</v>
      </c>
      <c r="I48" s="4">
        <v>4</v>
      </c>
      <c r="J48" s="4">
        <v>5</v>
      </c>
      <c r="K48" s="4">
        <v>3</v>
      </c>
    </row>
    <row r="50" spans="1:13" x14ac:dyDescent="0.25">
      <c r="A50" s="2" t="s">
        <v>41</v>
      </c>
    </row>
    <row r="51" spans="1:13" x14ac:dyDescent="0.25">
      <c r="A51" t="s">
        <v>2</v>
      </c>
    </row>
    <row r="52" spans="1:13" x14ac:dyDescent="0.25">
      <c r="A52" s="3">
        <f>VAR(B44:K48)</f>
        <v>2.3363265306122454</v>
      </c>
    </row>
    <row r="55" spans="1:13" x14ac:dyDescent="0.25">
      <c r="A55" s="2" t="s">
        <v>42</v>
      </c>
    </row>
    <row r="56" spans="1:13" x14ac:dyDescent="0.25">
      <c r="A56" t="s">
        <v>2</v>
      </c>
    </row>
    <row r="57" spans="1:13" x14ac:dyDescent="0.25">
      <c r="A57" s="3">
        <f>STDEV(B44:K48)</f>
        <v>1.5285046714394579</v>
      </c>
    </row>
    <row r="62" spans="1:13" ht="64.5" customHeight="1" x14ac:dyDescent="0.25">
      <c r="A62" s="19" t="s">
        <v>43</v>
      </c>
    </row>
    <row r="63" spans="1:13" x14ac:dyDescent="0.25">
      <c r="B63" s="21">
        <v>120</v>
      </c>
      <c r="C63" s="21">
        <v>150</v>
      </c>
      <c r="D63" s="21">
        <v>110</v>
      </c>
      <c r="E63" s="21">
        <v>135</v>
      </c>
      <c r="F63" s="21">
        <v>125</v>
      </c>
      <c r="G63" s="21">
        <v>140</v>
      </c>
      <c r="H63" s="20"/>
      <c r="I63" s="20"/>
      <c r="J63" s="20"/>
      <c r="K63" s="20"/>
      <c r="L63" s="20"/>
      <c r="M63" s="20"/>
    </row>
    <row r="64" spans="1:13" x14ac:dyDescent="0.25">
      <c r="B64" s="21">
        <v>130</v>
      </c>
      <c r="C64" s="21">
        <v>155</v>
      </c>
      <c r="D64" s="21">
        <v>115</v>
      </c>
      <c r="E64" s="21">
        <v>145</v>
      </c>
      <c r="F64" s="21">
        <v>135</v>
      </c>
      <c r="G64" s="21">
        <v>130</v>
      </c>
    </row>
    <row r="65" spans="1:7" x14ac:dyDescent="0.25">
      <c r="A65" s="2" t="s">
        <v>44</v>
      </c>
    </row>
    <row r="66" spans="1:7" x14ac:dyDescent="0.25">
      <c r="A66" t="s">
        <v>2</v>
      </c>
    </row>
    <row r="67" spans="1:7" x14ac:dyDescent="0.25">
      <c r="A67" s="3">
        <f>SUM(B63:G64)/12</f>
        <v>132.5</v>
      </c>
    </row>
    <row r="69" spans="1:7" x14ac:dyDescent="0.25">
      <c r="A69" s="2" t="s">
        <v>45</v>
      </c>
    </row>
    <row r="70" spans="1:7" x14ac:dyDescent="0.25">
      <c r="A70" t="s">
        <v>30</v>
      </c>
    </row>
    <row r="71" spans="1:7" x14ac:dyDescent="0.25">
      <c r="A71" s="22">
        <f>C64-D63</f>
        <v>45</v>
      </c>
    </row>
    <row r="76" spans="1:7" ht="135" x14ac:dyDescent="0.25">
      <c r="A76" s="1" t="s">
        <v>46</v>
      </c>
    </row>
    <row r="77" spans="1:7" x14ac:dyDescent="0.25">
      <c r="B77" s="4">
        <v>7</v>
      </c>
      <c r="C77" s="4">
        <v>8</v>
      </c>
      <c r="D77" s="4">
        <v>9</v>
      </c>
      <c r="E77" s="4">
        <v>8</v>
      </c>
      <c r="F77" s="4">
        <v>7</v>
      </c>
      <c r="G77" s="4">
        <v>6</v>
      </c>
    </row>
    <row r="78" spans="1:7" x14ac:dyDescent="0.25">
      <c r="A78" s="2" t="s">
        <v>47</v>
      </c>
      <c r="B78" s="4">
        <v>7</v>
      </c>
      <c r="C78" s="4">
        <v>6</v>
      </c>
      <c r="D78" s="4">
        <v>8</v>
      </c>
      <c r="E78" s="4">
        <v>9</v>
      </c>
      <c r="F78" s="4">
        <v>6</v>
      </c>
      <c r="G78" s="4">
        <v>7</v>
      </c>
    </row>
    <row r="79" spans="1:7" x14ac:dyDescent="0.25">
      <c r="A79" t="s">
        <v>2</v>
      </c>
      <c r="B79" s="4">
        <v>7</v>
      </c>
      <c r="C79" s="4">
        <v>8</v>
      </c>
      <c r="D79" s="4">
        <v>9</v>
      </c>
      <c r="E79" s="4">
        <v>8</v>
      </c>
      <c r="F79" s="4">
        <v>7</v>
      </c>
      <c r="G79" s="4">
        <v>6</v>
      </c>
    </row>
    <row r="80" spans="1:7" x14ac:dyDescent="0.25">
      <c r="A80" s="3">
        <f>A72</f>
        <v>0</v>
      </c>
      <c r="B80" s="4">
        <v>8</v>
      </c>
      <c r="C80" s="4">
        <v>9</v>
      </c>
      <c r="D80" s="4">
        <v>7</v>
      </c>
      <c r="E80" s="4">
        <v>8</v>
      </c>
      <c r="F80" s="4">
        <v>7</v>
      </c>
      <c r="G80" s="4">
        <v>6</v>
      </c>
    </row>
    <row r="81" spans="1:11" x14ac:dyDescent="0.25">
      <c r="B81" s="4">
        <v>7</v>
      </c>
      <c r="C81" s="4">
        <v>8</v>
      </c>
      <c r="D81" s="4">
        <v>9</v>
      </c>
      <c r="E81" s="4">
        <v>8</v>
      </c>
      <c r="F81" s="4">
        <v>7</v>
      </c>
      <c r="G81" s="4">
        <v>6</v>
      </c>
    </row>
    <row r="82" spans="1:11" x14ac:dyDescent="0.25">
      <c r="A82" s="2" t="s">
        <v>48</v>
      </c>
    </row>
    <row r="83" spans="1:11" x14ac:dyDescent="0.25">
      <c r="A83" t="s">
        <v>2</v>
      </c>
    </row>
    <row r="84" spans="1:11" x14ac:dyDescent="0.25">
      <c r="A84" s="3">
        <f>STDEV(B77:G81)</f>
        <v>1.0063019815944496</v>
      </c>
    </row>
    <row r="90" spans="1:11" ht="90" x14ac:dyDescent="0.25">
      <c r="A90" s="1" t="s">
        <v>49</v>
      </c>
    </row>
    <row r="91" spans="1:11" x14ac:dyDescent="0.25">
      <c r="B91" s="4">
        <v>10</v>
      </c>
      <c r="C91" s="4">
        <v>15</v>
      </c>
      <c r="D91" s="4">
        <v>12</v>
      </c>
      <c r="E91" s="4">
        <v>18</v>
      </c>
      <c r="F91" s="4">
        <v>20</v>
      </c>
      <c r="G91" s="4">
        <v>25</v>
      </c>
      <c r="H91" s="4">
        <v>8</v>
      </c>
      <c r="I91" s="4">
        <v>14</v>
      </c>
      <c r="J91" s="4">
        <v>16</v>
      </c>
      <c r="K91" s="4">
        <v>22</v>
      </c>
    </row>
    <row r="92" spans="1:11" x14ac:dyDescent="0.25">
      <c r="A92" s="2" t="s">
        <v>50</v>
      </c>
      <c r="B92" s="4">
        <v>9</v>
      </c>
      <c r="C92" s="4">
        <v>17</v>
      </c>
      <c r="D92" s="4">
        <v>11</v>
      </c>
      <c r="E92" s="4">
        <v>13</v>
      </c>
      <c r="F92" s="4">
        <v>19</v>
      </c>
      <c r="G92" s="4">
        <v>23</v>
      </c>
      <c r="H92" s="4">
        <v>21</v>
      </c>
      <c r="I92" s="4">
        <v>16</v>
      </c>
      <c r="J92" s="4">
        <v>24</v>
      </c>
      <c r="K92" s="4">
        <v>27</v>
      </c>
    </row>
    <row r="93" spans="1:11" x14ac:dyDescent="0.25">
      <c r="A93" t="s">
        <v>2</v>
      </c>
      <c r="B93" s="4">
        <v>13</v>
      </c>
      <c r="C93" s="4">
        <v>10</v>
      </c>
      <c r="D93" s="4">
        <v>18</v>
      </c>
      <c r="E93" s="4">
        <v>16</v>
      </c>
      <c r="F93" s="4">
        <v>12</v>
      </c>
      <c r="G93" s="4">
        <v>14</v>
      </c>
      <c r="H93" s="4">
        <v>19</v>
      </c>
      <c r="I93" s="4">
        <v>21</v>
      </c>
      <c r="J93" s="4">
        <v>11</v>
      </c>
      <c r="K93" s="4">
        <v>17</v>
      </c>
    </row>
    <row r="94" spans="1:11" x14ac:dyDescent="0.25">
      <c r="A94" s="3">
        <f>SUM(B91:K100)/100</f>
        <v>16.739999999999998</v>
      </c>
      <c r="B94" s="4">
        <v>15</v>
      </c>
      <c r="C94" s="4">
        <v>20</v>
      </c>
      <c r="D94" s="4">
        <v>26</v>
      </c>
      <c r="E94" s="4">
        <v>13</v>
      </c>
      <c r="F94" s="4">
        <v>12</v>
      </c>
      <c r="G94" s="4">
        <v>14</v>
      </c>
      <c r="H94" s="4">
        <v>22</v>
      </c>
      <c r="I94" s="4">
        <v>19</v>
      </c>
      <c r="J94" s="4">
        <v>16</v>
      </c>
      <c r="K94" s="4">
        <v>11</v>
      </c>
    </row>
    <row r="95" spans="1:11" x14ac:dyDescent="0.25">
      <c r="B95" s="4">
        <v>25</v>
      </c>
      <c r="C95" s="4">
        <v>18</v>
      </c>
      <c r="D95" s="4">
        <v>16</v>
      </c>
      <c r="E95" s="4">
        <v>13</v>
      </c>
      <c r="F95" s="4">
        <v>21</v>
      </c>
      <c r="G95" s="4">
        <v>20</v>
      </c>
      <c r="H95" s="4">
        <v>15</v>
      </c>
      <c r="I95" s="4">
        <v>12</v>
      </c>
      <c r="J95" s="4">
        <v>19</v>
      </c>
      <c r="K95" s="4">
        <v>17</v>
      </c>
    </row>
    <row r="96" spans="1:11" x14ac:dyDescent="0.25">
      <c r="A96" s="2" t="s">
        <v>51</v>
      </c>
      <c r="B96" s="4">
        <v>14</v>
      </c>
      <c r="C96" s="4">
        <v>16</v>
      </c>
      <c r="D96" s="4">
        <v>23</v>
      </c>
      <c r="E96" s="4">
        <v>18</v>
      </c>
      <c r="F96" s="4">
        <v>15</v>
      </c>
      <c r="G96" s="4">
        <v>11</v>
      </c>
      <c r="H96" s="4">
        <v>19</v>
      </c>
      <c r="I96" s="4">
        <v>22</v>
      </c>
      <c r="J96" s="4">
        <v>17</v>
      </c>
      <c r="K96" s="4">
        <v>12</v>
      </c>
    </row>
    <row r="97" spans="1:11" x14ac:dyDescent="0.25">
      <c r="A97" t="s">
        <v>2</v>
      </c>
      <c r="B97" s="4">
        <v>16</v>
      </c>
      <c r="C97" s="4">
        <v>14</v>
      </c>
      <c r="D97" s="4">
        <v>18</v>
      </c>
      <c r="E97" s="4">
        <v>20</v>
      </c>
      <c r="F97" s="4">
        <v>25</v>
      </c>
      <c r="G97" s="4">
        <v>13</v>
      </c>
      <c r="H97" s="4">
        <v>11</v>
      </c>
      <c r="I97" s="4">
        <v>22</v>
      </c>
      <c r="J97" s="4">
        <v>19</v>
      </c>
      <c r="K97" s="4">
        <v>17</v>
      </c>
    </row>
    <row r="98" spans="1:11" x14ac:dyDescent="0.25">
      <c r="A98" s="3">
        <f>(K92-H91)</f>
        <v>19</v>
      </c>
      <c r="B98" s="4">
        <v>15</v>
      </c>
      <c r="C98" s="4">
        <v>16</v>
      </c>
      <c r="D98" s="4">
        <v>13</v>
      </c>
      <c r="E98" s="4">
        <v>14</v>
      </c>
      <c r="F98" s="4">
        <v>18</v>
      </c>
      <c r="G98" s="4">
        <v>20</v>
      </c>
      <c r="H98" s="4">
        <v>19</v>
      </c>
      <c r="I98" s="4">
        <v>21</v>
      </c>
      <c r="J98" s="4">
        <v>17</v>
      </c>
      <c r="K98" s="4">
        <v>12</v>
      </c>
    </row>
    <row r="99" spans="1:11" x14ac:dyDescent="0.25">
      <c r="B99" s="4">
        <v>15</v>
      </c>
      <c r="C99" s="4">
        <v>13</v>
      </c>
      <c r="D99" s="4">
        <v>16</v>
      </c>
      <c r="E99" s="4">
        <v>14</v>
      </c>
      <c r="F99" s="4">
        <v>22</v>
      </c>
      <c r="G99" s="4">
        <v>21</v>
      </c>
      <c r="H99" s="4">
        <v>19</v>
      </c>
      <c r="I99" s="4">
        <v>18</v>
      </c>
      <c r="J99" s="4">
        <v>16</v>
      </c>
      <c r="K99" s="4">
        <v>11</v>
      </c>
    </row>
    <row r="100" spans="1:11" ht="30" x14ac:dyDescent="0.25">
      <c r="A100" s="5" t="s">
        <v>52</v>
      </c>
      <c r="B100" s="4">
        <v>17</v>
      </c>
      <c r="C100" s="4">
        <v>14</v>
      </c>
      <c r="D100" s="4">
        <v>12</v>
      </c>
      <c r="E100" s="4">
        <v>20</v>
      </c>
      <c r="F100" s="4">
        <v>23</v>
      </c>
      <c r="G100" s="4">
        <v>19</v>
      </c>
      <c r="H100" s="4">
        <v>15</v>
      </c>
      <c r="I100" s="4">
        <v>16</v>
      </c>
      <c r="J100" s="4">
        <v>13</v>
      </c>
      <c r="K100" s="4">
        <v>18</v>
      </c>
    </row>
    <row r="101" spans="1:11" x14ac:dyDescent="0.25">
      <c r="A101" t="s">
        <v>2</v>
      </c>
    </row>
    <row r="102" spans="1:11" x14ac:dyDescent="0.25">
      <c r="A102" s="3">
        <f>STDEV(B91:K100)</f>
        <v>4.1429506881014673</v>
      </c>
    </row>
    <row r="107" spans="1:11" ht="75" x14ac:dyDescent="0.25">
      <c r="A107" s="1" t="s">
        <v>53</v>
      </c>
    </row>
    <row r="108" spans="1:11" x14ac:dyDescent="0.25">
      <c r="B108" s="4">
        <v>30</v>
      </c>
      <c r="C108" s="4">
        <v>32</v>
      </c>
      <c r="D108" s="4">
        <v>33</v>
      </c>
      <c r="E108" s="4">
        <v>28</v>
      </c>
      <c r="F108" s="4">
        <v>31</v>
      </c>
      <c r="G108" s="4">
        <v>30</v>
      </c>
      <c r="H108" s="4">
        <v>29</v>
      </c>
      <c r="I108" s="4">
        <v>30</v>
      </c>
      <c r="J108" s="4">
        <v>32</v>
      </c>
      <c r="K108" s="4">
        <v>31</v>
      </c>
    </row>
    <row r="109" spans="1:11" x14ac:dyDescent="0.25">
      <c r="A109" s="2" t="s">
        <v>54</v>
      </c>
      <c r="B109" s="4">
        <v>25</v>
      </c>
      <c r="C109" s="4">
        <v>27</v>
      </c>
      <c r="D109" s="4">
        <v>26</v>
      </c>
      <c r="E109" s="4">
        <v>23</v>
      </c>
      <c r="F109" s="4">
        <v>28</v>
      </c>
      <c r="G109" s="4">
        <v>24</v>
      </c>
      <c r="H109" s="4">
        <v>26</v>
      </c>
      <c r="I109" s="4">
        <v>25</v>
      </c>
      <c r="J109" s="4">
        <v>27</v>
      </c>
      <c r="K109" s="4">
        <v>28</v>
      </c>
    </row>
    <row r="110" spans="1:11" x14ac:dyDescent="0.25">
      <c r="A110" t="s">
        <v>2</v>
      </c>
      <c r="B110" s="4">
        <v>22</v>
      </c>
      <c r="C110" s="4">
        <v>23</v>
      </c>
      <c r="D110" s="4">
        <v>20</v>
      </c>
      <c r="E110" s="4">
        <v>25</v>
      </c>
      <c r="F110" s="4">
        <v>21</v>
      </c>
      <c r="G110" s="4">
        <v>24</v>
      </c>
      <c r="H110" s="4">
        <v>23</v>
      </c>
      <c r="I110" s="4">
        <v>22</v>
      </c>
      <c r="J110" s="4">
        <v>25</v>
      </c>
      <c r="K110" s="4">
        <v>24</v>
      </c>
    </row>
    <row r="111" spans="1:11" x14ac:dyDescent="0.25">
      <c r="A111" s="3">
        <f>SUM(B108:K112)/50</f>
        <v>26.48</v>
      </c>
      <c r="B111" s="4">
        <v>18</v>
      </c>
      <c r="C111" s="4">
        <v>17</v>
      </c>
      <c r="D111" s="4">
        <v>19</v>
      </c>
      <c r="E111" s="4">
        <v>20</v>
      </c>
      <c r="F111" s="4">
        <v>21</v>
      </c>
      <c r="G111" s="4">
        <v>18</v>
      </c>
      <c r="H111" s="4">
        <v>19</v>
      </c>
      <c r="I111" s="4">
        <v>17</v>
      </c>
      <c r="J111" s="4">
        <v>20</v>
      </c>
      <c r="K111" s="4">
        <v>19</v>
      </c>
    </row>
    <row r="112" spans="1:11" x14ac:dyDescent="0.25">
      <c r="B112" s="4">
        <v>35</v>
      </c>
      <c r="C112" s="4">
        <v>36</v>
      </c>
      <c r="D112" s="4">
        <v>34</v>
      </c>
      <c r="E112" s="4">
        <v>35</v>
      </c>
      <c r="F112" s="4">
        <v>33</v>
      </c>
      <c r="G112" s="4">
        <v>34</v>
      </c>
      <c r="H112" s="4">
        <v>32</v>
      </c>
      <c r="I112" s="4">
        <v>33</v>
      </c>
      <c r="J112" s="4">
        <v>36</v>
      </c>
      <c r="K112" s="4">
        <v>34</v>
      </c>
    </row>
    <row r="113" spans="1:1" x14ac:dyDescent="0.25">
      <c r="A113" s="2" t="s">
        <v>55</v>
      </c>
    </row>
    <row r="114" spans="1:1" x14ac:dyDescent="0.25">
      <c r="A114" t="s">
        <v>2</v>
      </c>
    </row>
    <row r="115" spans="1:1" x14ac:dyDescent="0.25">
      <c r="A115" s="3">
        <f>(C112-C111)</f>
        <v>19</v>
      </c>
    </row>
    <row r="117" spans="1:1" x14ac:dyDescent="0.25">
      <c r="A117" s="2" t="s">
        <v>56</v>
      </c>
    </row>
    <row r="118" spans="1:1" x14ac:dyDescent="0.25">
      <c r="A118" t="s">
        <v>2</v>
      </c>
    </row>
    <row r="119" spans="1:1" x14ac:dyDescent="0.25">
      <c r="A119" s="3">
        <f>VAR(B108:K112)</f>
        <v>32.417959183673531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76236-2F33-4536-B0F0-F82D762F07B7}">
  <dimension ref="A1:BL323"/>
  <sheetViews>
    <sheetView topLeftCell="A289" zoomScaleNormal="100" workbookViewId="0">
      <selection activeCell="A310" sqref="A310"/>
    </sheetView>
  </sheetViews>
  <sheetFormatPr defaultRowHeight="15" x14ac:dyDescent="0.25"/>
  <cols>
    <col min="1" max="1" width="89.85546875" customWidth="1"/>
    <col min="2" max="2" width="12.5703125" customWidth="1"/>
    <col min="3" max="3" width="6" customWidth="1"/>
    <col min="4" max="4" width="5.28515625" customWidth="1"/>
    <col min="5" max="5" width="5" customWidth="1"/>
    <col min="6" max="6" width="4" customWidth="1"/>
    <col min="7" max="7" width="4.28515625" customWidth="1"/>
    <col min="8" max="8" width="4.140625" customWidth="1"/>
    <col min="9" max="9" width="4.42578125" customWidth="1"/>
    <col min="10" max="10" width="4.85546875" customWidth="1"/>
    <col min="11" max="11" width="4.28515625" customWidth="1"/>
    <col min="12" max="12" width="4.42578125" customWidth="1"/>
  </cols>
  <sheetData>
    <row r="1" spans="1:11" ht="136.5" customHeight="1" x14ac:dyDescent="0.25">
      <c r="A1" s="23" t="s">
        <v>57</v>
      </c>
    </row>
    <row r="2" spans="1:11" x14ac:dyDescent="0.25">
      <c r="B2" s="4">
        <v>28</v>
      </c>
      <c r="C2" s="4">
        <v>32</v>
      </c>
      <c r="D2" s="4">
        <v>35</v>
      </c>
      <c r="E2" s="4">
        <v>40</v>
      </c>
      <c r="F2" s="4">
        <v>42</v>
      </c>
      <c r="G2" s="4">
        <v>28</v>
      </c>
      <c r="H2" s="4">
        <v>33</v>
      </c>
      <c r="I2" s="4">
        <v>38</v>
      </c>
      <c r="J2" s="4">
        <v>30</v>
      </c>
      <c r="K2" s="4">
        <v>41</v>
      </c>
    </row>
    <row r="3" spans="1:11" x14ac:dyDescent="0.25">
      <c r="A3" s="2" t="s">
        <v>59</v>
      </c>
      <c r="B3" s="4">
        <v>37</v>
      </c>
      <c r="C3" s="4">
        <v>31</v>
      </c>
      <c r="D3" s="4">
        <v>34</v>
      </c>
      <c r="E3" s="4">
        <v>29</v>
      </c>
      <c r="F3" s="4">
        <v>36</v>
      </c>
      <c r="G3" s="4">
        <v>43</v>
      </c>
      <c r="H3" s="4">
        <v>39</v>
      </c>
      <c r="I3" s="4">
        <v>27</v>
      </c>
      <c r="J3" s="4">
        <v>35</v>
      </c>
      <c r="K3" s="4">
        <v>31</v>
      </c>
    </row>
    <row r="4" spans="1:11" x14ac:dyDescent="0.25">
      <c r="A4" t="s">
        <v>2</v>
      </c>
      <c r="B4" s="4">
        <v>39</v>
      </c>
      <c r="C4" s="4">
        <v>45</v>
      </c>
      <c r="D4" s="4">
        <v>29</v>
      </c>
      <c r="E4" s="4">
        <v>33</v>
      </c>
      <c r="F4" s="4">
        <v>37</v>
      </c>
      <c r="G4" s="4">
        <v>40</v>
      </c>
      <c r="H4" s="4">
        <v>36</v>
      </c>
      <c r="I4" s="4">
        <v>29</v>
      </c>
      <c r="J4" s="4">
        <v>31</v>
      </c>
      <c r="K4" s="4">
        <v>38</v>
      </c>
    </row>
    <row r="5" spans="1:11" x14ac:dyDescent="0.25">
      <c r="A5" s="24" t="s">
        <v>67</v>
      </c>
      <c r="B5" s="4">
        <v>35</v>
      </c>
      <c r="C5" s="4">
        <v>44</v>
      </c>
      <c r="D5" s="4">
        <v>32</v>
      </c>
      <c r="E5" s="4">
        <v>39</v>
      </c>
      <c r="F5" s="4">
        <v>36</v>
      </c>
      <c r="G5" s="4">
        <v>30</v>
      </c>
      <c r="H5" s="4">
        <v>33</v>
      </c>
      <c r="I5" s="4">
        <v>28</v>
      </c>
      <c r="J5" s="4">
        <v>41</v>
      </c>
      <c r="K5" s="4">
        <v>35</v>
      </c>
    </row>
    <row r="6" spans="1:11" x14ac:dyDescent="0.25">
      <c r="B6" s="4">
        <v>31</v>
      </c>
      <c r="C6" s="4">
        <v>37</v>
      </c>
      <c r="D6" s="4">
        <v>42</v>
      </c>
      <c r="E6" s="4">
        <v>29</v>
      </c>
      <c r="F6" s="4">
        <v>34</v>
      </c>
      <c r="G6" s="4">
        <v>40</v>
      </c>
      <c r="H6" s="4">
        <v>31</v>
      </c>
      <c r="I6" s="4">
        <v>33</v>
      </c>
      <c r="J6" s="4">
        <v>38</v>
      </c>
      <c r="K6" s="4">
        <v>36</v>
      </c>
    </row>
    <row r="7" spans="1:11" x14ac:dyDescent="0.25">
      <c r="B7" s="4">
        <v>39</v>
      </c>
      <c r="C7" s="4">
        <v>27</v>
      </c>
      <c r="D7" s="4">
        <v>35</v>
      </c>
      <c r="E7" s="4">
        <v>30</v>
      </c>
      <c r="F7" s="4">
        <v>43</v>
      </c>
      <c r="G7" s="4">
        <v>29</v>
      </c>
      <c r="H7" s="4">
        <v>32</v>
      </c>
      <c r="I7" s="4">
        <v>36</v>
      </c>
      <c r="J7" s="4">
        <v>31</v>
      </c>
      <c r="K7" s="4">
        <v>40</v>
      </c>
    </row>
    <row r="8" spans="1:11" x14ac:dyDescent="0.25">
      <c r="A8" s="2" t="s">
        <v>60</v>
      </c>
      <c r="B8" s="4">
        <v>38</v>
      </c>
      <c r="C8" s="4">
        <v>44</v>
      </c>
      <c r="D8" s="4">
        <v>37</v>
      </c>
      <c r="E8" s="4">
        <v>33</v>
      </c>
      <c r="F8" s="4">
        <v>35</v>
      </c>
      <c r="G8" s="4">
        <v>41</v>
      </c>
      <c r="H8" s="4">
        <v>30</v>
      </c>
      <c r="I8" s="4">
        <v>31</v>
      </c>
      <c r="J8" s="4">
        <v>39</v>
      </c>
      <c r="K8" s="4">
        <v>28</v>
      </c>
    </row>
    <row r="9" spans="1:11" x14ac:dyDescent="0.25">
      <c r="A9" t="s">
        <v>2</v>
      </c>
      <c r="B9" s="4">
        <v>45</v>
      </c>
      <c r="C9" s="4">
        <v>29</v>
      </c>
      <c r="D9" s="4">
        <v>33</v>
      </c>
      <c r="E9" s="4">
        <v>38</v>
      </c>
      <c r="F9" s="4">
        <v>34</v>
      </c>
      <c r="G9" s="4">
        <v>32</v>
      </c>
      <c r="H9" s="4">
        <v>35</v>
      </c>
      <c r="I9" s="4">
        <v>31</v>
      </c>
      <c r="J9" s="4">
        <v>40</v>
      </c>
      <c r="K9" s="4">
        <v>36</v>
      </c>
    </row>
    <row r="10" spans="1:11" x14ac:dyDescent="0.25">
      <c r="A10" s="3">
        <f>MEDIAN(B2:K11)</f>
        <v>35</v>
      </c>
      <c r="B10" s="4">
        <v>39</v>
      </c>
      <c r="C10" s="4">
        <v>27</v>
      </c>
      <c r="D10" s="4">
        <v>35</v>
      </c>
      <c r="E10" s="4">
        <v>30</v>
      </c>
      <c r="F10" s="4">
        <v>43</v>
      </c>
      <c r="G10" s="4">
        <v>29</v>
      </c>
      <c r="H10" s="4">
        <v>32</v>
      </c>
      <c r="I10" s="4">
        <v>36</v>
      </c>
      <c r="J10" s="4">
        <v>31</v>
      </c>
      <c r="K10" s="4">
        <v>40</v>
      </c>
    </row>
    <row r="11" spans="1:11" x14ac:dyDescent="0.25">
      <c r="A11" s="3"/>
      <c r="B11" s="4">
        <v>38</v>
      </c>
      <c r="C11" s="4">
        <v>44</v>
      </c>
      <c r="D11" s="4">
        <v>37</v>
      </c>
      <c r="E11" s="4">
        <v>33</v>
      </c>
      <c r="F11" s="4">
        <v>35</v>
      </c>
      <c r="G11" s="4">
        <v>41</v>
      </c>
      <c r="H11" s="4">
        <v>30</v>
      </c>
      <c r="I11" s="4">
        <v>31</v>
      </c>
      <c r="J11" s="4">
        <v>39</v>
      </c>
      <c r="K11" s="4">
        <v>28</v>
      </c>
    </row>
    <row r="13" spans="1:11" x14ac:dyDescent="0.25">
      <c r="A13" s="2" t="s">
        <v>61</v>
      </c>
    </row>
    <row r="14" spans="1:11" x14ac:dyDescent="0.25">
      <c r="A14" t="s">
        <v>2</v>
      </c>
    </row>
    <row r="15" spans="1:11" x14ac:dyDescent="0.25">
      <c r="A15" s="3" t="s">
        <v>68</v>
      </c>
    </row>
    <row r="16" spans="1:11" x14ac:dyDescent="0.25">
      <c r="A16" s="3">
        <f>45-27</f>
        <v>18</v>
      </c>
    </row>
    <row r="21" spans="1:3" x14ac:dyDescent="0.25">
      <c r="A21" s="2" t="s">
        <v>58</v>
      </c>
      <c r="B21" t="s">
        <v>63</v>
      </c>
      <c r="C21" t="s">
        <v>65</v>
      </c>
    </row>
    <row r="22" spans="1:3" x14ac:dyDescent="0.25">
      <c r="A22" t="s">
        <v>2</v>
      </c>
      <c r="B22" s="2" t="s">
        <v>62</v>
      </c>
      <c r="C22" s="2" t="s">
        <v>64</v>
      </c>
    </row>
    <row r="23" spans="1:3" x14ac:dyDescent="0.25">
      <c r="A23" t="s">
        <v>66</v>
      </c>
      <c r="B23" s="25">
        <v>27</v>
      </c>
      <c r="C23" s="26">
        <f>COUNTIF(B2:K11,B23)</f>
        <v>3</v>
      </c>
    </row>
    <row r="24" spans="1:3" x14ac:dyDescent="0.25">
      <c r="B24" s="25">
        <v>28</v>
      </c>
      <c r="C24" s="26">
        <f>COUNTIF(B2:K11,B24)</f>
        <v>5</v>
      </c>
    </row>
    <row r="25" spans="1:3" x14ac:dyDescent="0.25">
      <c r="B25" s="25">
        <v>29</v>
      </c>
      <c r="C25" s="26">
        <f>COUNTIF(B2:K11,B25)</f>
        <v>7</v>
      </c>
    </row>
    <row r="26" spans="1:3" x14ac:dyDescent="0.25">
      <c r="B26" s="25">
        <v>30</v>
      </c>
      <c r="C26" s="26">
        <f>COUNTIF(B2:K11,B26)</f>
        <v>6</v>
      </c>
    </row>
    <row r="27" spans="1:3" x14ac:dyDescent="0.25">
      <c r="B27" s="25">
        <v>31</v>
      </c>
      <c r="C27" s="26">
        <f>COUNTIF(B2:K11,B27)</f>
        <v>10</v>
      </c>
    </row>
    <row r="28" spans="1:3" x14ac:dyDescent="0.25">
      <c r="B28" s="25">
        <v>32</v>
      </c>
      <c r="C28" s="26">
        <f>COUNTIF(B2:K11,B28)</f>
        <v>5</v>
      </c>
    </row>
    <row r="29" spans="1:3" x14ac:dyDescent="0.25">
      <c r="B29" s="25">
        <v>33</v>
      </c>
      <c r="C29" s="26">
        <f>COUNTIF(B2:K11,B29)</f>
        <v>7</v>
      </c>
    </row>
    <row r="30" spans="1:3" x14ac:dyDescent="0.25">
      <c r="B30" s="25">
        <v>34</v>
      </c>
      <c r="C30" s="26">
        <f>COUNTIF(B2:K11,B30)</f>
        <v>3</v>
      </c>
    </row>
    <row r="31" spans="1:3" x14ac:dyDescent="0.25">
      <c r="B31" s="25">
        <v>35</v>
      </c>
      <c r="C31" s="26">
        <f>COUNTIF(B2:K11,B31)</f>
        <v>9</v>
      </c>
    </row>
    <row r="32" spans="1:3" x14ac:dyDescent="0.25">
      <c r="B32" s="25">
        <v>36</v>
      </c>
      <c r="C32" s="26">
        <f>COUNTIF(B2:K11,B32)</f>
        <v>7</v>
      </c>
    </row>
    <row r="33" spans="1:12" x14ac:dyDescent="0.25">
      <c r="B33" s="25">
        <v>37</v>
      </c>
      <c r="C33" s="26">
        <f>COUNTIF(B2:K11,B33)</f>
        <v>5</v>
      </c>
    </row>
    <row r="34" spans="1:12" x14ac:dyDescent="0.25">
      <c r="B34" s="25">
        <v>38</v>
      </c>
      <c r="C34" s="26">
        <f>COUNTIF(B2:K11,B34)</f>
        <v>6</v>
      </c>
    </row>
    <row r="35" spans="1:12" x14ac:dyDescent="0.25">
      <c r="B35" s="25">
        <v>39</v>
      </c>
      <c r="C35" s="26">
        <f>COUNTIF(B2:K11,B35)</f>
        <v>7</v>
      </c>
    </row>
    <row r="36" spans="1:12" x14ac:dyDescent="0.25">
      <c r="B36" s="25">
        <v>40</v>
      </c>
      <c r="C36" s="26">
        <f>COUNTIF(B2:K11,B36)</f>
        <v>6</v>
      </c>
    </row>
    <row r="37" spans="1:12" x14ac:dyDescent="0.25">
      <c r="B37" s="25">
        <v>41</v>
      </c>
      <c r="C37" s="26">
        <f>COUNTIF(B2:K11,B37)</f>
        <v>4</v>
      </c>
    </row>
    <row r="38" spans="1:12" x14ac:dyDescent="0.25">
      <c r="B38" s="25">
        <v>42</v>
      </c>
      <c r="C38" s="26">
        <f>COUNTIF(B2:K11,B38)</f>
        <v>2</v>
      </c>
    </row>
    <row r="39" spans="1:12" x14ac:dyDescent="0.25">
      <c r="B39" s="25">
        <v>43</v>
      </c>
      <c r="C39" s="26">
        <f>COUNTIF(B2:K11,B39)</f>
        <v>3</v>
      </c>
    </row>
    <row r="40" spans="1:12" x14ac:dyDescent="0.25">
      <c r="B40" s="25">
        <v>44</v>
      </c>
      <c r="C40" s="26">
        <f>COUNTIF(B2:K11,B40)</f>
        <v>3</v>
      </c>
    </row>
    <row r="41" spans="1:12" x14ac:dyDescent="0.25">
      <c r="B41" s="25">
        <v>45</v>
      </c>
      <c r="C41" s="26">
        <f>COUNTIF(B2:K11,B41)</f>
        <v>2</v>
      </c>
    </row>
    <row r="47" spans="1:12" ht="77.25" customHeight="1" x14ac:dyDescent="0.25">
      <c r="A47" s="1" t="s">
        <v>69</v>
      </c>
    </row>
    <row r="48" spans="1:12" x14ac:dyDescent="0.25">
      <c r="C48" s="4">
        <v>56</v>
      </c>
      <c r="D48" s="4">
        <v>40</v>
      </c>
      <c r="E48" s="4">
        <v>28</v>
      </c>
      <c r="F48" s="4">
        <v>73</v>
      </c>
      <c r="G48" s="4">
        <v>52</v>
      </c>
      <c r="H48" s="4">
        <v>61</v>
      </c>
      <c r="I48" s="4">
        <v>35</v>
      </c>
      <c r="J48" s="4">
        <v>40</v>
      </c>
      <c r="K48" s="4">
        <v>47</v>
      </c>
      <c r="L48" s="4">
        <v>65</v>
      </c>
    </row>
    <row r="49" spans="1:12" x14ac:dyDescent="0.25">
      <c r="A49" s="2" t="s">
        <v>71</v>
      </c>
      <c r="C49" s="4">
        <v>52</v>
      </c>
      <c r="D49" s="4">
        <v>44</v>
      </c>
      <c r="E49" s="4">
        <v>38</v>
      </c>
      <c r="F49" s="4">
        <v>60</v>
      </c>
      <c r="G49" s="4">
        <v>56</v>
      </c>
      <c r="H49" s="4">
        <v>40</v>
      </c>
      <c r="I49" s="4">
        <v>36</v>
      </c>
      <c r="J49" s="4">
        <v>49</v>
      </c>
      <c r="K49" s="4">
        <v>68</v>
      </c>
      <c r="L49" s="4">
        <v>57</v>
      </c>
    </row>
    <row r="50" spans="1:12" x14ac:dyDescent="0.25">
      <c r="A50" t="s">
        <v>2</v>
      </c>
      <c r="C50" s="4">
        <v>52</v>
      </c>
      <c r="D50" s="4">
        <v>63</v>
      </c>
      <c r="E50" s="4">
        <v>41</v>
      </c>
      <c r="F50" s="4">
        <v>48</v>
      </c>
      <c r="G50" s="4">
        <v>55</v>
      </c>
      <c r="H50" s="4">
        <v>42</v>
      </c>
      <c r="I50" s="4">
        <v>39</v>
      </c>
      <c r="J50" s="4">
        <v>58</v>
      </c>
      <c r="K50" s="4">
        <v>62</v>
      </c>
      <c r="L50" s="4">
        <v>49</v>
      </c>
    </row>
    <row r="51" spans="1:12" x14ac:dyDescent="0.25">
      <c r="A51" t="s">
        <v>76</v>
      </c>
      <c r="C51" s="4">
        <v>59</v>
      </c>
      <c r="D51" s="4">
        <v>45</v>
      </c>
      <c r="E51" s="4">
        <v>47</v>
      </c>
      <c r="F51" s="4">
        <v>51</v>
      </c>
      <c r="G51" s="4">
        <v>65</v>
      </c>
      <c r="H51" s="4">
        <v>41</v>
      </c>
      <c r="I51" s="4">
        <v>48</v>
      </c>
      <c r="J51" s="4">
        <v>55</v>
      </c>
      <c r="K51" s="4">
        <v>42</v>
      </c>
      <c r="L51" s="4">
        <v>39</v>
      </c>
    </row>
    <row r="52" spans="1:12" x14ac:dyDescent="0.25">
      <c r="C52" s="4">
        <v>58</v>
      </c>
      <c r="D52" s="4">
        <v>62</v>
      </c>
      <c r="E52" s="4">
        <v>49</v>
      </c>
      <c r="F52" s="4">
        <v>59</v>
      </c>
      <c r="G52" s="4">
        <v>45</v>
      </c>
      <c r="H52" s="4">
        <v>47</v>
      </c>
      <c r="I52" s="4">
        <v>51</v>
      </c>
      <c r="J52" s="4">
        <v>65</v>
      </c>
      <c r="K52" s="4">
        <v>43</v>
      </c>
      <c r="L52" s="4">
        <v>58</v>
      </c>
    </row>
    <row r="54" spans="1:12" x14ac:dyDescent="0.25">
      <c r="A54" s="2" t="s">
        <v>72</v>
      </c>
    </row>
    <row r="55" spans="1:12" x14ac:dyDescent="0.25">
      <c r="A55" t="s">
        <v>2</v>
      </c>
    </row>
    <row r="56" spans="1:12" x14ac:dyDescent="0.25">
      <c r="A56" s="3">
        <f>MEDIAN(C48:L52)</f>
        <v>50</v>
      </c>
    </row>
    <row r="59" spans="1:12" x14ac:dyDescent="0.25">
      <c r="A59" s="2" t="s">
        <v>73</v>
      </c>
    </row>
    <row r="60" spans="1:12" x14ac:dyDescent="0.25">
      <c r="A60" t="s">
        <v>2</v>
      </c>
    </row>
    <row r="61" spans="1:12" ht="15.75" x14ac:dyDescent="0.25">
      <c r="A61" s="30" t="s">
        <v>77</v>
      </c>
    </row>
    <row r="62" spans="1:12" ht="15.75" x14ac:dyDescent="0.25">
      <c r="A62" s="30" t="s">
        <v>78</v>
      </c>
    </row>
    <row r="63" spans="1:12" x14ac:dyDescent="0.25">
      <c r="A63" s="31"/>
    </row>
    <row r="64" spans="1:12" ht="15.75" x14ac:dyDescent="0.25">
      <c r="A64" s="32" t="s">
        <v>79</v>
      </c>
      <c r="B64" t="s">
        <v>74</v>
      </c>
      <c r="C64" t="s">
        <v>75</v>
      </c>
    </row>
    <row r="65" spans="1:3" x14ac:dyDescent="0.25">
      <c r="A65" s="2" t="s">
        <v>70</v>
      </c>
      <c r="B65" s="28">
        <v>28</v>
      </c>
      <c r="C65" s="29">
        <f>COUNTIF(C48:L52,Table4[[#This Row],[Customers]])</f>
        <v>1</v>
      </c>
    </row>
    <row r="66" spans="1:3" x14ac:dyDescent="0.25">
      <c r="A66" t="s">
        <v>2</v>
      </c>
      <c r="B66" s="28">
        <v>35</v>
      </c>
      <c r="C66" s="29">
        <f>COUNTIF(C48:L52,Table4[[#This Row],[Customers]])</f>
        <v>1</v>
      </c>
    </row>
    <row r="67" spans="1:3" x14ac:dyDescent="0.25">
      <c r="A67" t="s">
        <v>66</v>
      </c>
      <c r="B67" s="28">
        <v>36</v>
      </c>
      <c r="C67" s="29">
        <f>COUNTIF(C48:L52,Table4[[#This Row],[Customers]])</f>
        <v>1</v>
      </c>
    </row>
    <row r="68" spans="1:3" x14ac:dyDescent="0.25">
      <c r="B68" s="28">
        <v>38</v>
      </c>
      <c r="C68" s="29">
        <f>COUNTIF(C48:L52,Table4[[#This Row],[Customers]])</f>
        <v>1</v>
      </c>
    </row>
    <row r="69" spans="1:3" x14ac:dyDescent="0.25">
      <c r="B69" s="28">
        <v>39</v>
      </c>
      <c r="C69" s="29">
        <f>COUNTIF(C48:L52,Table4[[#This Row],[Customers]])</f>
        <v>2</v>
      </c>
    </row>
    <row r="70" spans="1:3" x14ac:dyDescent="0.25">
      <c r="B70" s="28">
        <v>40</v>
      </c>
      <c r="C70" s="29">
        <f>COUNTIF(C48:L52,Table4[[#This Row],[Customers]])</f>
        <v>3</v>
      </c>
    </row>
    <row r="71" spans="1:3" x14ac:dyDescent="0.25">
      <c r="B71" s="28">
        <v>41</v>
      </c>
      <c r="C71" s="29">
        <f>COUNTIF(C48:L52,Table4[[#This Row],[Customers]])</f>
        <v>2</v>
      </c>
    </row>
    <row r="72" spans="1:3" x14ac:dyDescent="0.25">
      <c r="B72" s="28">
        <v>42</v>
      </c>
      <c r="C72" s="29">
        <f>COUNTIF(C48:L52,Table4[[#This Row],[Customers]])</f>
        <v>2</v>
      </c>
    </row>
    <row r="73" spans="1:3" x14ac:dyDescent="0.25">
      <c r="B73" s="28">
        <v>43</v>
      </c>
      <c r="C73" s="29">
        <f>COUNTIF(C48:L52,Table4[[#This Row],[Customers]])</f>
        <v>1</v>
      </c>
    </row>
    <row r="74" spans="1:3" x14ac:dyDescent="0.25">
      <c r="B74" s="28">
        <v>44</v>
      </c>
      <c r="C74" s="29">
        <f>COUNTIF(C48:L52,Table4[[#This Row],[Customers]])</f>
        <v>1</v>
      </c>
    </row>
    <row r="75" spans="1:3" x14ac:dyDescent="0.25">
      <c r="B75" s="28">
        <v>45</v>
      </c>
      <c r="C75" s="29">
        <f>COUNTIF(C48:L52,Table4[[#This Row],[Customers]])</f>
        <v>2</v>
      </c>
    </row>
    <row r="76" spans="1:3" x14ac:dyDescent="0.25">
      <c r="B76" s="28">
        <v>47</v>
      </c>
      <c r="C76" s="29">
        <f>COUNTIF(C48:L52,Table4[[#This Row],[Customers]])</f>
        <v>3</v>
      </c>
    </row>
    <row r="77" spans="1:3" x14ac:dyDescent="0.25">
      <c r="B77" s="28">
        <v>48</v>
      </c>
      <c r="C77" s="29">
        <f>COUNTIF(C48:L52,Table4[[#This Row],[Customers]])</f>
        <v>2</v>
      </c>
    </row>
    <row r="78" spans="1:3" x14ac:dyDescent="0.25">
      <c r="B78" s="28">
        <v>49</v>
      </c>
      <c r="C78" s="29">
        <f>COUNTIF(C48:L52,Table4[[#This Row],[Customers]])</f>
        <v>3</v>
      </c>
    </row>
    <row r="79" spans="1:3" x14ac:dyDescent="0.25">
      <c r="B79" s="28">
        <v>51</v>
      </c>
      <c r="C79" s="29">
        <f>COUNTIF(C48:L52,Table4[[#This Row],[Customers]])</f>
        <v>2</v>
      </c>
    </row>
    <row r="80" spans="1:3" x14ac:dyDescent="0.25">
      <c r="B80" s="28">
        <v>52</v>
      </c>
      <c r="C80" s="29">
        <f>COUNTIF(C48:L52,Table4[[#This Row],[Customers]])</f>
        <v>3</v>
      </c>
    </row>
    <row r="81" spans="1:3" x14ac:dyDescent="0.25">
      <c r="B81" s="28">
        <v>55</v>
      </c>
      <c r="C81" s="29">
        <f>COUNTIF(C48:L52,Table4[[#This Row],[Customers]])</f>
        <v>2</v>
      </c>
    </row>
    <row r="82" spans="1:3" x14ac:dyDescent="0.25">
      <c r="B82" s="28">
        <v>56</v>
      </c>
      <c r="C82" s="29">
        <f>COUNTIF(C48:L52,Table4[[#This Row],[Customers]])</f>
        <v>2</v>
      </c>
    </row>
    <row r="83" spans="1:3" x14ac:dyDescent="0.25">
      <c r="B83" s="28">
        <v>57</v>
      </c>
      <c r="C83" s="29">
        <f>COUNTIF(C48:L52,Table4[[#This Row],[Customers]])</f>
        <v>1</v>
      </c>
    </row>
    <row r="84" spans="1:3" x14ac:dyDescent="0.25">
      <c r="B84" s="28">
        <v>58</v>
      </c>
      <c r="C84" s="29">
        <f>COUNTIF(C48:L52,Table4[[#This Row],[Customers]])</f>
        <v>3</v>
      </c>
    </row>
    <row r="85" spans="1:3" x14ac:dyDescent="0.25">
      <c r="B85" s="28">
        <v>59</v>
      </c>
      <c r="C85" s="29">
        <f>COUNTIF(C48:L52,Table4[[#This Row],[Customers]])</f>
        <v>2</v>
      </c>
    </row>
    <row r="86" spans="1:3" x14ac:dyDescent="0.25">
      <c r="B86" s="28">
        <v>60</v>
      </c>
      <c r="C86" s="29">
        <f>COUNTIF(C48:L52,Table4[[#This Row],[Customers]])</f>
        <v>1</v>
      </c>
    </row>
    <row r="87" spans="1:3" x14ac:dyDescent="0.25">
      <c r="B87" s="28">
        <v>61</v>
      </c>
      <c r="C87" s="29">
        <f>COUNTIF(C48:L52,Table4[[#This Row],[Customers]])</f>
        <v>1</v>
      </c>
    </row>
    <row r="88" spans="1:3" x14ac:dyDescent="0.25">
      <c r="B88" s="28">
        <v>62</v>
      </c>
      <c r="C88" s="29">
        <f>COUNTIF(C48:L52,Table4[[#This Row],[Customers]])</f>
        <v>2</v>
      </c>
    </row>
    <row r="89" spans="1:3" x14ac:dyDescent="0.25">
      <c r="B89" s="28">
        <v>63</v>
      </c>
      <c r="C89" s="29">
        <f>COUNTIF(C48:L52,Table4[[#This Row],[Customers]])</f>
        <v>1</v>
      </c>
    </row>
    <row r="90" spans="1:3" x14ac:dyDescent="0.25">
      <c r="B90" s="28">
        <v>65</v>
      </c>
      <c r="C90" s="29">
        <f>COUNTIF(C48:L52,Table4[[#This Row],[Customers]])</f>
        <v>3</v>
      </c>
    </row>
    <row r="91" spans="1:3" x14ac:dyDescent="0.25">
      <c r="B91" s="28">
        <v>68</v>
      </c>
      <c r="C91" s="29">
        <f>COUNTIF(C48:L52,Table4[[#This Row],[Customers]])</f>
        <v>1</v>
      </c>
    </row>
    <row r="92" spans="1:3" x14ac:dyDescent="0.25">
      <c r="B92" s="28">
        <v>73</v>
      </c>
      <c r="C92" s="29">
        <f>COUNTIF(C48:L52,Table4[[#This Row],[Customers]])</f>
        <v>1</v>
      </c>
    </row>
    <row r="93" spans="1:3" x14ac:dyDescent="0.25">
      <c r="B93" s="27"/>
    </row>
    <row r="94" spans="1:3" x14ac:dyDescent="0.25">
      <c r="B94" s="27"/>
    </row>
    <row r="95" spans="1:3" x14ac:dyDescent="0.25">
      <c r="B95" s="27"/>
    </row>
    <row r="96" spans="1:3" ht="60" x14ac:dyDescent="0.25">
      <c r="A96" s="1" t="s">
        <v>80</v>
      </c>
      <c r="B96" s="27"/>
    </row>
    <row r="97" spans="1:2" x14ac:dyDescent="0.25">
      <c r="B97" s="27"/>
    </row>
    <row r="98" spans="1:2" x14ac:dyDescent="0.25">
      <c r="A98" s="2" t="s">
        <v>81</v>
      </c>
      <c r="B98" s="27"/>
    </row>
    <row r="99" spans="1:2" x14ac:dyDescent="0.25">
      <c r="A99" t="s">
        <v>2</v>
      </c>
      <c r="B99" s="27"/>
    </row>
    <row r="100" spans="1:2" x14ac:dyDescent="0.25">
      <c r="A100" s="3" t="s">
        <v>93</v>
      </c>
      <c r="B100" s="27"/>
    </row>
    <row r="101" spans="1:2" ht="15.75" thickBot="1" x14ac:dyDescent="0.3">
      <c r="A101" s="34" t="s">
        <v>84</v>
      </c>
      <c r="B101" s="33" t="s">
        <v>85</v>
      </c>
    </row>
    <row r="102" spans="1:2" ht="15.75" thickBot="1" x14ac:dyDescent="0.3">
      <c r="A102" s="34" t="s">
        <v>86</v>
      </c>
      <c r="B102" s="35">
        <v>30</v>
      </c>
    </row>
    <row r="103" spans="1:2" ht="15.75" thickBot="1" x14ac:dyDescent="0.3">
      <c r="A103" s="34" t="s">
        <v>87</v>
      </c>
      <c r="B103" s="35">
        <v>40</v>
      </c>
    </row>
    <row r="104" spans="1:2" ht="15.75" thickBot="1" x14ac:dyDescent="0.3">
      <c r="A104" s="34" t="s">
        <v>88</v>
      </c>
      <c r="B104" s="35">
        <v>20</v>
      </c>
    </row>
    <row r="105" spans="1:2" ht="15.75" thickBot="1" x14ac:dyDescent="0.3">
      <c r="A105" s="34" t="s">
        <v>89</v>
      </c>
      <c r="B105" s="35">
        <v>10</v>
      </c>
    </row>
    <row r="106" spans="1:2" ht="15.75" thickBot="1" x14ac:dyDescent="0.3">
      <c r="A106" s="34" t="s">
        <v>90</v>
      </c>
      <c r="B106" s="35">
        <v>45</v>
      </c>
    </row>
    <row r="107" spans="1:2" ht="15.75" thickBot="1" x14ac:dyDescent="0.3">
      <c r="A107" s="34" t="s">
        <v>91</v>
      </c>
      <c r="B107" s="35">
        <v>25</v>
      </c>
    </row>
    <row r="108" spans="1:2" x14ac:dyDescent="0.25">
      <c r="A108" s="36" t="s">
        <v>92</v>
      </c>
      <c r="B108" s="37">
        <v>30</v>
      </c>
    </row>
    <row r="110" spans="1:2" x14ac:dyDescent="0.25">
      <c r="A110" s="2" t="s">
        <v>82</v>
      </c>
    </row>
    <row r="111" spans="1:2" x14ac:dyDescent="0.25">
      <c r="A111" t="s">
        <v>2</v>
      </c>
    </row>
    <row r="112" spans="1:2" x14ac:dyDescent="0.25">
      <c r="A112" s="38" t="s">
        <v>94</v>
      </c>
    </row>
    <row r="115" spans="1:1" x14ac:dyDescent="0.25">
      <c r="A115" s="2" t="s">
        <v>83</v>
      </c>
    </row>
    <row r="116" spans="1:1" x14ac:dyDescent="0.25">
      <c r="A116" t="s">
        <v>2</v>
      </c>
    </row>
    <row r="139" spans="1:11" ht="234" customHeight="1" x14ac:dyDescent="0.25">
      <c r="A139" s="1" t="s">
        <v>95</v>
      </c>
    </row>
    <row r="141" spans="1:11" x14ac:dyDescent="0.25">
      <c r="A141" s="2" t="s">
        <v>96</v>
      </c>
      <c r="B141" s="4">
        <v>4</v>
      </c>
      <c r="C141" s="4">
        <v>5</v>
      </c>
      <c r="D141" s="4">
        <v>3</v>
      </c>
      <c r="E141" s="4">
        <v>4</v>
      </c>
      <c r="F141" s="4">
        <v>4</v>
      </c>
      <c r="G141" s="4">
        <v>3</v>
      </c>
      <c r="H141" s="4">
        <v>2</v>
      </c>
      <c r="I141" s="4">
        <v>5</v>
      </c>
      <c r="J141" s="4">
        <v>4</v>
      </c>
      <c r="K141" s="4">
        <v>3</v>
      </c>
    </row>
    <row r="142" spans="1:11" x14ac:dyDescent="0.25">
      <c r="A142" t="s">
        <v>2</v>
      </c>
      <c r="B142" s="4">
        <v>5</v>
      </c>
      <c r="C142" s="4">
        <v>4</v>
      </c>
      <c r="D142" s="4">
        <v>2</v>
      </c>
      <c r="E142" s="4">
        <v>3</v>
      </c>
      <c r="F142" s="4">
        <v>4</v>
      </c>
      <c r="G142" s="4">
        <v>5</v>
      </c>
      <c r="H142" s="4">
        <v>3</v>
      </c>
      <c r="I142" s="4">
        <v>4</v>
      </c>
      <c r="J142" s="4">
        <v>5</v>
      </c>
      <c r="K142" s="4">
        <v>3</v>
      </c>
    </row>
    <row r="143" spans="1:11" x14ac:dyDescent="0.25">
      <c r="B143" s="4">
        <v>4</v>
      </c>
      <c r="C143" s="4">
        <v>3</v>
      </c>
      <c r="D143" s="4">
        <v>2</v>
      </c>
      <c r="E143" s="4">
        <v>4</v>
      </c>
      <c r="F143" s="4">
        <v>5</v>
      </c>
      <c r="G143" s="4">
        <v>3</v>
      </c>
      <c r="H143" s="4">
        <v>4</v>
      </c>
      <c r="I143" s="4">
        <v>5</v>
      </c>
      <c r="J143" s="4">
        <v>4</v>
      </c>
      <c r="K143" s="4">
        <v>3</v>
      </c>
    </row>
    <row r="144" spans="1:11" x14ac:dyDescent="0.25">
      <c r="B144" s="4">
        <v>3</v>
      </c>
      <c r="C144" s="4">
        <v>4</v>
      </c>
      <c r="D144" s="4">
        <v>5</v>
      </c>
      <c r="E144" s="4">
        <v>2</v>
      </c>
      <c r="F144" s="4">
        <v>3</v>
      </c>
      <c r="G144" s="4">
        <v>4</v>
      </c>
      <c r="H144" s="4">
        <v>4</v>
      </c>
      <c r="I144" s="4">
        <v>3</v>
      </c>
      <c r="J144" s="4">
        <v>5</v>
      </c>
      <c r="K144" s="4">
        <v>4</v>
      </c>
    </row>
    <row r="145" spans="1:11" x14ac:dyDescent="0.25">
      <c r="B145" s="4">
        <v>3</v>
      </c>
      <c r="C145" s="4">
        <v>4</v>
      </c>
      <c r="D145" s="4">
        <v>5</v>
      </c>
      <c r="E145" s="4">
        <v>4</v>
      </c>
      <c r="F145" s="4">
        <v>2</v>
      </c>
      <c r="G145" s="4">
        <v>3</v>
      </c>
      <c r="H145" s="4">
        <v>4</v>
      </c>
      <c r="I145" s="4">
        <v>5</v>
      </c>
      <c r="J145" s="4">
        <v>3</v>
      </c>
      <c r="K145" s="4">
        <v>4</v>
      </c>
    </row>
    <row r="146" spans="1:11" x14ac:dyDescent="0.25">
      <c r="B146" s="4">
        <v>5</v>
      </c>
      <c r="C146" s="4">
        <v>4</v>
      </c>
      <c r="D146" s="4">
        <v>3</v>
      </c>
      <c r="E146" s="4">
        <v>4</v>
      </c>
      <c r="F146" s="4">
        <v>5</v>
      </c>
      <c r="G146" s="4">
        <v>3</v>
      </c>
      <c r="H146" s="4">
        <v>4</v>
      </c>
      <c r="I146" s="4">
        <v>5</v>
      </c>
      <c r="J146" s="4">
        <v>4</v>
      </c>
      <c r="K146" s="4">
        <v>3</v>
      </c>
    </row>
    <row r="147" spans="1:11" x14ac:dyDescent="0.25">
      <c r="B147" s="4">
        <v>3</v>
      </c>
      <c r="C147" s="4">
        <v>4</v>
      </c>
      <c r="D147" s="4">
        <v>5</v>
      </c>
      <c r="E147" s="4">
        <v>2</v>
      </c>
      <c r="F147" s="4">
        <v>3</v>
      </c>
      <c r="G147" s="4">
        <v>4</v>
      </c>
      <c r="H147" s="4">
        <v>4</v>
      </c>
      <c r="I147" s="4">
        <v>3</v>
      </c>
      <c r="J147" s="4">
        <v>5</v>
      </c>
      <c r="K147" s="4">
        <v>4</v>
      </c>
    </row>
    <row r="148" spans="1:11" x14ac:dyDescent="0.25">
      <c r="B148" s="4">
        <v>3</v>
      </c>
      <c r="C148" s="4">
        <v>4</v>
      </c>
      <c r="D148" s="4">
        <v>5</v>
      </c>
      <c r="E148" s="4">
        <v>4</v>
      </c>
      <c r="F148" s="4">
        <v>2</v>
      </c>
      <c r="G148" s="4">
        <v>3</v>
      </c>
      <c r="H148" s="4">
        <v>4</v>
      </c>
      <c r="I148" s="4">
        <v>5</v>
      </c>
      <c r="J148" s="4">
        <v>3</v>
      </c>
      <c r="K148" s="4">
        <v>4</v>
      </c>
    </row>
    <row r="149" spans="1:11" x14ac:dyDescent="0.25">
      <c r="B149" s="4">
        <v>5</v>
      </c>
      <c r="C149" s="4">
        <v>4</v>
      </c>
      <c r="D149" s="4">
        <v>3</v>
      </c>
      <c r="E149" s="4">
        <v>4</v>
      </c>
      <c r="F149" s="4">
        <v>5</v>
      </c>
      <c r="G149" s="4">
        <v>3</v>
      </c>
      <c r="H149" s="4">
        <v>4</v>
      </c>
      <c r="I149" s="4">
        <v>5</v>
      </c>
      <c r="J149" s="4">
        <v>4</v>
      </c>
      <c r="K149" s="4">
        <v>3</v>
      </c>
    </row>
    <row r="150" spans="1:11" x14ac:dyDescent="0.25">
      <c r="B150" s="4">
        <v>3</v>
      </c>
      <c r="C150" s="4">
        <v>4</v>
      </c>
      <c r="D150" s="4">
        <v>5</v>
      </c>
      <c r="E150" s="4">
        <v>2</v>
      </c>
      <c r="F150" s="4">
        <v>3</v>
      </c>
      <c r="G150" s="4">
        <v>4</v>
      </c>
      <c r="H150" s="4">
        <v>4</v>
      </c>
      <c r="I150" s="4">
        <v>3</v>
      </c>
      <c r="J150" s="4">
        <v>5</v>
      </c>
      <c r="K150" s="4">
        <v>4</v>
      </c>
    </row>
    <row r="155" spans="1:11" x14ac:dyDescent="0.25">
      <c r="A155" s="2" t="s">
        <v>97</v>
      </c>
    </row>
    <row r="156" spans="1:11" x14ac:dyDescent="0.25">
      <c r="A156" t="s">
        <v>2</v>
      </c>
    </row>
    <row r="157" spans="1:11" x14ac:dyDescent="0.25">
      <c r="A157" s="39" t="s">
        <v>99</v>
      </c>
    </row>
    <row r="159" spans="1:11" x14ac:dyDescent="0.25">
      <c r="A159" s="2" t="s">
        <v>98</v>
      </c>
    </row>
    <row r="160" spans="1:11" x14ac:dyDescent="0.25">
      <c r="A160" t="s">
        <v>2</v>
      </c>
    </row>
    <row r="161" spans="2:3" x14ac:dyDescent="0.25">
      <c r="B161" s="4" t="s">
        <v>100</v>
      </c>
      <c r="C161" s="4" t="s">
        <v>101</v>
      </c>
    </row>
    <row r="162" spans="2:3" x14ac:dyDescent="0.25">
      <c r="B162" s="4">
        <v>2</v>
      </c>
      <c r="C162" s="4">
        <f>COUNTIF(B141:K150,2)</f>
        <v>8</v>
      </c>
    </row>
    <row r="163" spans="2:3" x14ac:dyDescent="0.25">
      <c r="B163" s="4">
        <v>3</v>
      </c>
      <c r="C163" s="4">
        <f>COUNTIF(B141:K150,3)</f>
        <v>30</v>
      </c>
    </row>
    <row r="164" spans="2:3" x14ac:dyDescent="0.25">
      <c r="B164" s="4">
        <v>4</v>
      </c>
      <c r="C164" s="4">
        <f>COUNTIF(B141:K150,4)</f>
        <v>39</v>
      </c>
    </row>
    <row r="165" spans="2:3" x14ac:dyDescent="0.25">
      <c r="B165" s="4">
        <v>5</v>
      </c>
      <c r="C165" s="4">
        <f>COUNTIF(B141:K150,5)</f>
        <v>23</v>
      </c>
    </row>
    <row r="178" spans="1:11" ht="165" x14ac:dyDescent="0.25">
      <c r="A178" s="1" t="s">
        <v>102</v>
      </c>
    </row>
    <row r="180" spans="1:11" x14ac:dyDescent="0.25">
      <c r="A180" s="2" t="s">
        <v>103</v>
      </c>
      <c r="B180" s="4">
        <v>35</v>
      </c>
      <c r="C180" s="4">
        <v>28</v>
      </c>
      <c r="D180" s="4">
        <v>32</v>
      </c>
      <c r="E180" s="4">
        <v>45</v>
      </c>
      <c r="F180" s="4">
        <v>38</v>
      </c>
      <c r="G180" s="4">
        <v>29</v>
      </c>
      <c r="H180" s="4">
        <v>42</v>
      </c>
      <c r="I180" s="4">
        <v>30</v>
      </c>
      <c r="J180" s="4">
        <v>36</v>
      </c>
      <c r="K180" s="4">
        <v>41</v>
      </c>
    </row>
    <row r="181" spans="1:11" x14ac:dyDescent="0.25">
      <c r="A181" t="s">
        <v>2</v>
      </c>
      <c r="B181" s="4">
        <v>47</v>
      </c>
      <c r="C181" s="4">
        <v>31</v>
      </c>
      <c r="D181" s="4">
        <v>39</v>
      </c>
      <c r="E181" s="4">
        <v>43</v>
      </c>
      <c r="F181" s="4">
        <v>37</v>
      </c>
      <c r="G181" s="4">
        <v>30</v>
      </c>
      <c r="H181" s="4">
        <v>34</v>
      </c>
      <c r="I181" s="4">
        <v>39</v>
      </c>
      <c r="J181" s="4">
        <v>28</v>
      </c>
      <c r="K181" s="4">
        <v>33</v>
      </c>
    </row>
    <row r="182" spans="1:11" x14ac:dyDescent="0.25">
      <c r="B182" s="4">
        <v>36</v>
      </c>
      <c r="C182" s="4">
        <v>40</v>
      </c>
      <c r="D182" s="4">
        <v>42</v>
      </c>
      <c r="E182" s="4">
        <v>29</v>
      </c>
      <c r="F182" s="4">
        <v>31</v>
      </c>
      <c r="G182" s="4">
        <v>45</v>
      </c>
      <c r="H182" s="4">
        <v>38</v>
      </c>
      <c r="I182" s="4">
        <v>33</v>
      </c>
      <c r="J182" s="4">
        <v>41</v>
      </c>
      <c r="K182" s="4">
        <v>35</v>
      </c>
    </row>
    <row r="183" spans="1:11" x14ac:dyDescent="0.25">
      <c r="B183" s="4">
        <v>37</v>
      </c>
      <c r="C183" s="4">
        <v>34</v>
      </c>
      <c r="D183" s="4">
        <v>46</v>
      </c>
      <c r="E183" s="4">
        <v>30</v>
      </c>
      <c r="F183" s="4">
        <v>39</v>
      </c>
      <c r="G183" s="4">
        <v>43</v>
      </c>
      <c r="H183" s="4">
        <v>28</v>
      </c>
      <c r="I183" s="4">
        <v>32</v>
      </c>
      <c r="J183" s="4">
        <v>36</v>
      </c>
      <c r="K183" s="4">
        <v>29</v>
      </c>
    </row>
    <row r="184" spans="1:11" x14ac:dyDescent="0.25">
      <c r="B184" s="4">
        <v>31</v>
      </c>
      <c r="C184" s="4">
        <v>37</v>
      </c>
      <c r="D184" s="4">
        <v>40</v>
      </c>
      <c r="E184" s="4">
        <v>42</v>
      </c>
      <c r="F184" s="4">
        <v>33</v>
      </c>
      <c r="G184" s="4">
        <v>39</v>
      </c>
      <c r="H184" s="4">
        <v>28</v>
      </c>
      <c r="I184" s="4">
        <v>35</v>
      </c>
      <c r="J184" s="4">
        <v>38</v>
      </c>
      <c r="K184" s="4">
        <v>43</v>
      </c>
    </row>
    <row r="197" spans="1:64" x14ac:dyDescent="0.25">
      <c r="A197" s="2" t="s">
        <v>104</v>
      </c>
      <c r="B197" s="42">
        <v>28</v>
      </c>
      <c r="C197">
        <v>28</v>
      </c>
      <c r="D197">
        <v>28</v>
      </c>
      <c r="E197">
        <v>28</v>
      </c>
      <c r="F197">
        <v>29</v>
      </c>
      <c r="G197">
        <v>29</v>
      </c>
      <c r="H197">
        <v>29</v>
      </c>
      <c r="I197">
        <v>29</v>
      </c>
      <c r="J197">
        <v>30</v>
      </c>
      <c r="K197">
        <v>30</v>
      </c>
      <c r="L197">
        <v>30</v>
      </c>
      <c r="M197">
        <v>30</v>
      </c>
      <c r="N197">
        <v>31</v>
      </c>
      <c r="O197">
        <v>31</v>
      </c>
      <c r="P197">
        <v>31</v>
      </c>
      <c r="Q197">
        <v>32</v>
      </c>
      <c r="R197">
        <v>32</v>
      </c>
      <c r="S197">
        <v>32</v>
      </c>
      <c r="T197">
        <v>33</v>
      </c>
      <c r="U197">
        <v>33</v>
      </c>
      <c r="V197">
        <v>34</v>
      </c>
      <c r="W197">
        <v>34</v>
      </c>
      <c r="X197">
        <v>35</v>
      </c>
      <c r="Y197">
        <v>35</v>
      </c>
      <c r="Z197">
        <v>35</v>
      </c>
      <c r="AA197">
        <v>36</v>
      </c>
      <c r="AB197">
        <v>36</v>
      </c>
      <c r="AC197">
        <v>36</v>
      </c>
      <c r="AD197">
        <v>36</v>
      </c>
      <c r="AE197">
        <v>37</v>
      </c>
      <c r="AF197">
        <v>37</v>
      </c>
      <c r="AG197">
        <v>37</v>
      </c>
      <c r="AH197">
        <v>38</v>
      </c>
      <c r="AI197">
        <v>38</v>
      </c>
      <c r="AJ197">
        <v>38</v>
      </c>
      <c r="AK197">
        <v>38</v>
      </c>
      <c r="AL197">
        <v>39</v>
      </c>
      <c r="AM197">
        <v>39</v>
      </c>
      <c r="AN197">
        <v>39</v>
      </c>
      <c r="AO197">
        <v>39</v>
      </c>
      <c r="AP197">
        <v>39</v>
      </c>
      <c r="AQ197">
        <v>39</v>
      </c>
      <c r="AR197">
        <v>40</v>
      </c>
      <c r="AS197">
        <v>40</v>
      </c>
      <c r="AT197">
        <v>40</v>
      </c>
      <c r="AU197">
        <v>41</v>
      </c>
      <c r="AV197">
        <v>41</v>
      </c>
      <c r="AW197">
        <v>41</v>
      </c>
      <c r="AX197">
        <v>42</v>
      </c>
      <c r="AY197">
        <v>42</v>
      </c>
      <c r="AZ197">
        <v>42</v>
      </c>
      <c r="BA197">
        <v>42</v>
      </c>
      <c r="BB197">
        <v>43</v>
      </c>
      <c r="BC197">
        <v>43</v>
      </c>
      <c r="BD197">
        <v>43</v>
      </c>
      <c r="BE197">
        <v>43</v>
      </c>
      <c r="BF197">
        <v>43</v>
      </c>
      <c r="BG197">
        <v>45</v>
      </c>
      <c r="BH197">
        <v>45</v>
      </c>
      <c r="BI197">
        <v>45</v>
      </c>
      <c r="BJ197">
        <v>45</v>
      </c>
      <c r="BK197">
        <v>46</v>
      </c>
      <c r="BL197">
        <v>47</v>
      </c>
    </row>
    <row r="198" spans="1:64" x14ac:dyDescent="0.25">
      <c r="A198" t="s">
        <v>2</v>
      </c>
    </row>
    <row r="199" spans="1:64" ht="15.75" x14ac:dyDescent="0.25">
      <c r="A199" s="40" t="s">
        <v>105</v>
      </c>
    </row>
    <row r="200" spans="1:64" x14ac:dyDescent="0.25">
      <c r="A200" s="3">
        <f>SUM(B180:K184)/50</f>
        <v>36.14</v>
      </c>
    </row>
    <row r="201" spans="1:64" x14ac:dyDescent="0.25">
      <c r="B201" s="41" t="s">
        <v>107</v>
      </c>
    </row>
    <row r="202" spans="1:64" ht="15.75" x14ac:dyDescent="0.25">
      <c r="A202" s="40" t="s">
        <v>106</v>
      </c>
      <c r="B202" s="41" t="s">
        <v>107</v>
      </c>
    </row>
    <row r="203" spans="1:64" x14ac:dyDescent="0.25">
      <c r="A203" s="3">
        <f>MEDIAN(Z197,AA197)</f>
        <v>35.5</v>
      </c>
      <c r="B203" s="41" t="s">
        <v>107</v>
      </c>
    </row>
    <row r="205" spans="1:64" ht="15.75" x14ac:dyDescent="0.25">
      <c r="A205" s="40" t="s">
        <v>108</v>
      </c>
    </row>
    <row r="206" spans="1:64" x14ac:dyDescent="0.25">
      <c r="A206" s="24" t="s">
        <v>111</v>
      </c>
    </row>
    <row r="208" spans="1:64" x14ac:dyDescent="0.25">
      <c r="B208" s="4" t="s">
        <v>110</v>
      </c>
      <c r="C208" s="4" t="s">
        <v>101</v>
      </c>
    </row>
    <row r="209" spans="1:3" x14ac:dyDescent="0.25">
      <c r="A209" s="2" t="s">
        <v>109</v>
      </c>
      <c r="B209" s="4">
        <v>28</v>
      </c>
      <c r="C209" s="4">
        <f>COUNTIF(B180:K184,28)</f>
        <v>4</v>
      </c>
    </row>
    <row r="210" spans="1:3" x14ac:dyDescent="0.25">
      <c r="A210" t="s">
        <v>2</v>
      </c>
      <c r="B210" s="4">
        <v>29</v>
      </c>
      <c r="C210" s="4">
        <f>COUNTIF(B180:K184,29)</f>
        <v>3</v>
      </c>
    </row>
    <row r="211" spans="1:3" x14ac:dyDescent="0.25">
      <c r="B211" s="4">
        <v>30</v>
      </c>
      <c r="C211" s="4">
        <f>COUNTIF(B180:K184,30)</f>
        <v>3</v>
      </c>
    </row>
    <row r="212" spans="1:3" x14ac:dyDescent="0.25">
      <c r="B212" s="4">
        <v>31</v>
      </c>
      <c r="C212" s="4">
        <f>COUNTIF(B180:K184,31)</f>
        <v>3</v>
      </c>
    </row>
    <row r="213" spans="1:3" x14ac:dyDescent="0.25">
      <c r="B213" s="4">
        <v>32</v>
      </c>
      <c r="C213" s="4">
        <f>COUNTIF(B180:K184,32)</f>
        <v>2</v>
      </c>
    </row>
    <row r="214" spans="1:3" x14ac:dyDescent="0.25">
      <c r="B214" s="4">
        <v>33</v>
      </c>
      <c r="C214" s="4">
        <f>COUNTIF(B180:K184,33)</f>
        <v>3</v>
      </c>
    </row>
    <row r="215" spans="1:3" x14ac:dyDescent="0.25">
      <c r="B215" s="4">
        <v>34</v>
      </c>
      <c r="C215" s="4">
        <f>COUNTIF(B180:K184,34)</f>
        <v>2</v>
      </c>
    </row>
    <row r="216" spans="1:3" x14ac:dyDescent="0.25">
      <c r="B216" s="4">
        <v>35</v>
      </c>
      <c r="C216" s="4">
        <f>COUNTIF(B180:K184,35)</f>
        <v>3</v>
      </c>
    </row>
    <row r="217" spans="1:3" x14ac:dyDescent="0.25">
      <c r="B217" s="4">
        <v>36</v>
      </c>
      <c r="C217" s="4">
        <f>COUNTIF(B180:K184,36)</f>
        <v>3</v>
      </c>
    </row>
    <row r="218" spans="1:3" x14ac:dyDescent="0.25">
      <c r="B218" s="4">
        <v>37</v>
      </c>
      <c r="C218" s="4">
        <f>COUNTIF(B180:K184,37)</f>
        <v>3</v>
      </c>
    </row>
    <row r="219" spans="1:3" x14ac:dyDescent="0.25">
      <c r="B219" s="4">
        <v>38</v>
      </c>
      <c r="C219" s="4">
        <f>COUNTIF(B180:K184,38)</f>
        <v>3</v>
      </c>
    </row>
    <row r="220" spans="1:3" x14ac:dyDescent="0.25">
      <c r="B220" s="4">
        <v>39</v>
      </c>
      <c r="C220" s="4">
        <f>COUNTIF(B180:K184,39)</f>
        <v>4</v>
      </c>
    </row>
    <row r="221" spans="1:3" x14ac:dyDescent="0.25">
      <c r="B221" s="4">
        <v>40</v>
      </c>
      <c r="C221" s="4">
        <f>COUNTIF(B180:K184,40)</f>
        <v>2</v>
      </c>
    </row>
    <row r="222" spans="1:3" x14ac:dyDescent="0.25">
      <c r="B222" s="4">
        <v>41</v>
      </c>
      <c r="C222" s="4">
        <f>COUNTIF(B180:K184,41)</f>
        <v>2</v>
      </c>
    </row>
    <row r="223" spans="1:3" x14ac:dyDescent="0.25">
      <c r="B223" s="4">
        <v>42</v>
      </c>
      <c r="C223" s="4">
        <f>COUNTIF(B180:K184,42)</f>
        <v>3</v>
      </c>
    </row>
    <row r="224" spans="1:3" x14ac:dyDescent="0.25">
      <c r="B224" s="4">
        <v>43</v>
      </c>
      <c r="C224" s="4">
        <f>COUNTIF(B180:K184,43)</f>
        <v>3</v>
      </c>
    </row>
    <row r="225" spans="1:11" x14ac:dyDescent="0.25">
      <c r="B225" s="4">
        <v>45</v>
      </c>
      <c r="C225" s="4">
        <f>COUNTIF(B180:K184,45)</f>
        <v>2</v>
      </c>
    </row>
    <row r="226" spans="1:11" x14ac:dyDescent="0.25">
      <c r="B226" s="4">
        <v>46</v>
      </c>
      <c r="C226" s="4">
        <f>COUNTIF(B180:K184,46)</f>
        <v>1</v>
      </c>
    </row>
    <row r="227" spans="1:11" x14ac:dyDescent="0.25">
      <c r="B227" s="4">
        <v>47</v>
      </c>
      <c r="C227" s="4">
        <f>COUNTIF(B180:K184,47)</f>
        <v>1</v>
      </c>
    </row>
    <row r="232" spans="1:11" ht="120" x14ac:dyDescent="0.25">
      <c r="A232" s="1" t="s">
        <v>112</v>
      </c>
    </row>
    <row r="234" spans="1:11" x14ac:dyDescent="0.25">
      <c r="B234" s="4">
        <v>125</v>
      </c>
      <c r="C234" s="4">
        <v>148</v>
      </c>
      <c r="D234" s="4">
        <v>137</v>
      </c>
      <c r="E234" s="4">
        <v>120</v>
      </c>
      <c r="F234" s="4">
        <v>135</v>
      </c>
      <c r="G234" s="4">
        <v>132</v>
      </c>
      <c r="H234" s="4">
        <v>145</v>
      </c>
      <c r="I234" s="4">
        <v>122</v>
      </c>
      <c r="J234" s="4">
        <v>130</v>
      </c>
      <c r="K234" s="4">
        <v>141</v>
      </c>
    </row>
    <row r="235" spans="1:11" x14ac:dyDescent="0.25">
      <c r="A235" s="2" t="s">
        <v>113</v>
      </c>
      <c r="B235" s="4">
        <v>118</v>
      </c>
      <c r="C235" s="4">
        <v>125</v>
      </c>
      <c r="D235" s="4">
        <v>132</v>
      </c>
      <c r="E235" s="4">
        <v>136</v>
      </c>
      <c r="F235" s="4">
        <v>128</v>
      </c>
      <c r="G235" s="4">
        <v>123</v>
      </c>
      <c r="H235" s="4">
        <v>132</v>
      </c>
      <c r="I235" s="4">
        <v>138</v>
      </c>
      <c r="J235" s="4">
        <v>126</v>
      </c>
      <c r="K235" s="4">
        <v>129</v>
      </c>
    </row>
    <row r="236" spans="1:11" x14ac:dyDescent="0.25">
      <c r="A236" t="s">
        <v>2</v>
      </c>
      <c r="B236" s="4">
        <v>136</v>
      </c>
      <c r="C236" s="4">
        <v>127</v>
      </c>
      <c r="D236" s="4">
        <v>130</v>
      </c>
      <c r="E236" s="4">
        <v>122</v>
      </c>
      <c r="F236" s="4">
        <v>125</v>
      </c>
      <c r="G236" s="4">
        <v>133</v>
      </c>
      <c r="H236" s="4">
        <v>140</v>
      </c>
      <c r="I236" s="4">
        <v>126</v>
      </c>
      <c r="J236" s="4">
        <v>133</v>
      </c>
      <c r="K236" s="4">
        <v>135</v>
      </c>
    </row>
    <row r="237" spans="1:11" x14ac:dyDescent="0.25">
      <c r="B237" s="4">
        <v>130</v>
      </c>
      <c r="C237" s="4">
        <v>134</v>
      </c>
      <c r="D237" s="4">
        <v>141</v>
      </c>
      <c r="E237" s="4">
        <v>119</v>
      </c>
      <c r="F237" s="4">
        <v>125</v>
      </c>
      <c r="G237" s="4">
        <v>131</v>
      </c>
      <c r="H237" s="4">
        <v>136</v>
      </c>
      <c r="I237" s="4">
        <v>128</v>
      </c>
      <c r="J237" s="4">
        <v>124</v>
      </c>
      <c r="K237" s="4">
        <v>132</v>
      </c>
    </row>
    <row r="238" spans="1:11" x14ac:dyDescent="0.25">
      <c r="B238" s="4">
        <v>136</v>
      </c>
      <c r="C238" s="4">
        <v>127</v>
      </c>
      <c r="D238" s="4">
        <v>130</v>
      </c>
      <c r="E238" s="4">
        <v>122</v>
      </c>
      <c r="F238" s="4">
        <v>125</v>
      </c>
      <c r="G238" s="4">
        <v>133</v>
      </c>
      <c r="H238" s="4">
        <v>140</v>
      </c>
      <c r="I238" s="4">
        <v>126</v>
      </c>
      <c r="J238" s="4">
        <v>133</v>
      </c>
      <c r="K238" s="4">
        <v>135</v>
      </c>
    </row>
    <row r="239" spans="1:11" x14ac:dyDescent="0.25">
      <c r="B239" s="4">
        <v>130</v>
      </c>
      <c r="C239" s="4">
        <v>134</v>
      </c>
      <c r="D239" s="4">
        <v>141</v>
      </c>
      <c r="E239" s="4">
        <v>119</v>
      </c>
      <c r="F239" s="4">
        <v>125</v>
      </c>
      <c r="G239" s="4">
        <v>131</v>
      </c>
      <c r="H239" s="4">
        <v>136</v>
      </c>
      <c r="I239" s="4">
        <v>128</v>
      </c>
      <c r="J239" s="4">
        <v>124</v>
      </c>
      <c r="K239" s="4">
        <v>132</v>
      </c>
    </row>
    <row r="240" spans="1:11" x14ac:dyDescent="0.25">
      <c r="B240" s="4">
        <v>136</v>
      </c>
      <c r="C240" s="4">
        <v>127</v>
      </c>
      <c r="D240" s="4">
        <v>130</v>
      </c>
      <c r="E240" s="4">
        <v>122</v>
      </c>
      <c r="F240" s="4">
        <v>125</v>
      </c>
      <c r="G240" s="4">
        <v>133</v>
      </c>
      <c r="H240" s="4">
        <v>140</v>
      </c>
      <c r="I240" s="4">
        <v>126</v>
      </c>
      <c r="J240" s="4">
        <v>133</v>
      </c>
      <c r="K240" s="4">
        <v>135</v>
      </c>
    </row>
    <row r="241" spans="1:11" x14ac:dyDescent="0.25">
      <c r="B241" s="4">
        <v>130</v>
      </c>
      <c r="C241" s="4">
        <v>134</v>
      </c>
      <c r="D241" s="4">
        <v>141</v>
      </c>
      <c r="E241" s="4">
        <v>119</v>
      </c>
      <c r="F241" s="4">
        <v>125</v>
      </c>
      <c r="G241" s="4">
        <v>131</v>
      </c>
      <c r="H241" s="4">
        <v>136</v>
      </c>
      <c r="I241" s="4">
        <v>128</v>
      </c>
      <c r="J241" s="4">
        <v>124</v>
      </c>
      <c r="K241" s="4">
        <v>132</v>
      </c>
    </row>
    <row r="242" spans="1:11" x14ac:dyDescent="0.25">
      <c r="B242" s="4">
        <v>136</v>
      </c>
      <c r="C242" s="4">
        <v>127</v>
      </c>
      <c r="D242" s="4">
        <v>130</v>
      </c>
      <c r="E242" s="4">
        <v>122</v>
      </c>
      <c r="F242" s="4">
        <v>125</v>
      </c>
      <c r="G242" s="4">
        <v>133</v>
      </c>
      <c r="H242" s="4">
        <v>140</v>
      </c>
      <c r="I242" s="4">
        <v>126</v>
      </c>
      <c r="J242" s="4">
        <v>133</v>
      </c>
      <c r="K242" s="4">
        <v>135</v>
      </c>
    </row>
    <row r="243" spans="1:11" x14ac:dyDescent="0.25">
      <c r="B243" s="4">
        <v>130</v>
      </c>
      <c r="C243" s="4">
        <v>134</v>
      </c>
      <c r="D243" s="4">
        <v>141</v>
      </c>
      <c r="E243" s="4">
        <v>119</v>
      </c>
      <c r="F243" s="4">
        <v>125</v>
      </c>
      <c r="G243" s="4">
        <v>131</v>
      </c>
      <c r="H243" s="4">
        <v>136</v>
      </c>
      <c r="I243" s="4">
        <v>128</v>
      </c>
      <c r="J243" s="4">
        <v>124</v>
      </c>
      <c r="K243" s="4">
        <v>132</v>
      </c>
    </row>
    <row r="253" spans="1:11" x14ac:dyDescent="0.25">
      <c r="A253" s="2" t="s">
        <v>114</v>
      </c>
    </row>
    <row r="254" spans="1:11" x14ac:dyDescent="0.25">
      <c r="A254" t="s">
        <v>116</v>
      </c>
      <c r="B254" s="4" t="s">
        <v>115</v>
      </c>
      <c r="C254" s="4" t="s">
        <v>75</v>
      </c>
    </row>
    <row r="255" spans="1:11" x14ac:dyDescent="0.25">
      <c r="A255" s="3">
        <f>MEDIAN(B266,B267)</f>
        <v>130.5</v>
      </c>
      <c r="B255" s="4">
        <v>118</v>
      </c>
      <c r="C255" s="4">
        <f>COUNTIF(B234:K243,118)</f>
        <v>1</v>
      </c>
    </row>
    <row r="256" spans="1:11" x14ac:dyDescent="0.25">
      <c r="B256" s="4">
        <v>119</v>
      </c>
      <c r="C256" s="4">
        <f>COUNTIF(B234:K243,119)</f>
        <v>4</v>
      </c>
    </row>
    <row r="257" spans="1:3" x14ac:dyDescent="0.25">
      <c r="B257" s="4">
        <v>120</v>
      </c>
      <c r="C257" s="4">
        <f>COUNTIF(B234:K243,120)</f>
        <v>1</v>
      </c>
    </row>
    <row r="258" spans="1:3" x14ac:dyDescent="0.25">
      <c r="A258" s="2" t="s">
        <v>117</v>
      </c>
      <c r="B258" s="4">
        <v>122</v>
      </c>
      <c r="C258" s="4">
        <f>COUNTIF(B234:K243,122)</f>
        <v>5</v>
      </c>
    </row>
    <row r="259" spans="1:3" x14ac:dyDescent="0.25">
      <c r="A259" t="s">
        <v>118</v>
      </c>
      <c r="B259" s="4">
        <v>123</v>
      </c>
      <c r="C259" s="4">
        <f>COUNTIF(B234:K243,123)</f>
        <v>1</v>
      </c>
    </row>
    <row r="260" spans="1:3" x14ac:dyDescent="0.25">
      <c r="B260" s="4">
        <v>124</v>
      </c>
      <c r="C260" s="4">
        <f>COUNTIF(B234:K243,124)</f>
        <v>4</v>
      </c>
    </row>
    <row r="261" spans="1:3" x14ac:dyDescent="0.25">
      <c r="B261" s="4">
        <v>125</v>
      </c>
      <c r="C261" s="4">
        <f>COUNTIF(B234:K243,125)</f>
        <v>10</v>
      </c>
    </row>
    <row r="262" spans="1:3" x14ac:dyDescent="0.25">
      <c r="B262" s="4">
        <v>126</v>
      </c>
      <c r="C262" s="4">
        <f>COUNTIF(B234:K243,126)</f>
        <v>5</v>
      </c>
    </row>
    <row r="263" spans="1:3" x14ac:dyDescent="0.25">
      <c r="B263" s="4">
        <v>127</v>
      </c>
      <c r="C263" s="4">
        <f>COUNTIF(B234:K243,127)</f>
        <v>4</v>
      </c>
    </row>
    <row r="264" spans="1:3" x14ac:dyDescent="0.25">
      <c r="B264" s="4">
        <v>128</v>
      </c>
      <c r="C264" s="4">
        <f>COUNTIF(B234:K243,128)</f>
        <v>5</v>
      </c>
    </row>
    <row r="265" spans="1:3" x14ac:dyDescent="0.25">
      <c r="B265" s="4">
        <v>129</v>
      </c>
      <c r="C265" s="4">
        <f>COUNTIF(B234:K243,129)</f>
        <v>1</v>
      </c>
    </row>
    <row r="266" spans="1:3" x14ac:dyDescent="0.25">
      <c r="B266" s="4">
        <v>130</v>
      </c>
      <c r="C266" s="4">
        <f>COUNTIF(B234:K243,130)</f>
        <v>9</v>
      </c>
    </row>
    <row r="267" spans="1:3" x14ac:dyDescent="0.25">
      <c r="B267" s="4">
        <v>131</v>
      </c>
      <c r="C267" s="4">
        <f>COUNTIF(B234:K243,131)</f>
        <v>4</v>
      </c>
    </row>
    <row r="268" spans="1:3" x14ac:dyDescent="0.25">
      <c r="B268" s="4">
        <v>132</v>
      </c>
      <c r="C268" s="4">
        <f>COUNTIF(B234:K243,132)</f>
        <v>7</v>
      </c>
    </row>
    <row r="269" spans="1:3" x14ac:dyDescent="0.25">
      <c r="B269" s="4">
        <v>133</v>
      </c>
      <c r="C269" s="4">
        <f>COUNTIF(B234:K243,133)</f>
        <v>8</v>
      </c>
    </row>
    <row r="270" spans="1:3" x14ac:dyDescent="0.25">
      <c r="B270" s="4">
        <v>134</v>
      </c>
      <c r="C270" s="4">
        <f>COUNTIF(B234:K243,134)</f>
        <v>4</v>
      </c>
    </row>
    <row r="271" spans="1:3" x14ac:dyDescent="0.25">
      <c r="B271" s="4">
        <v>135</v>
      </c>
      <c r="C271" s="4">
        <f>COUNTIF(B234:K243,135)</f>
        <v>5</v>
      </c>
    </row>
    <row r="272" spans="1:3" x14ac:dyDescent="0.25">
      <c r="B272" s="4">
        <v>136</v>
      </c>
      <c r="C272" s="4">
        <f>COUNTIF(B234:K243,136)</f>
        <v>9</v>
      </c>
    </row>
    <row r="273" spans="1:12" x14ac:dyDescent="0.25">
      <c r="B273" s="4">
        <v>137</v>
      </c>
      <c r="C273" s="4">
        <f>COUNTIF(B234:K243,137)</f>
        <v>1</v>
      </c>
    </row>
    <row r="274" spans="1:12" x14ac:dyDescent="0.25">
      <c r="B274" s="4">
        <v>138</v>
      </c>
      <c r="C274" s="4">
        <f>COUNTIF(B234:K243,138)</f>
        <v>1</v>
      </c>
    </row>
    <row r="275" spans="1:12" x14ac:dyDescent="0.25">
      <c r="B275" s="4">
        <v>140</v>
      </c>
      <c r="C275" s="4">
        <f>COUNTIF(B234:K243,140)</f>
        <v>4</v>
      </c>
    </row>
    <row r="276" spans="1:12" x14ac:dyDescent="0.25">
      <c r="B276" s="4">
        <v>141</v>
      </c>
      <c r="C276" s="4">
        <f>COUNTIF(B234:K243,141)</f>
        <v>5</v>
      </c>
    </row>
    <row r="277" spans="1:12" x14ac:dyDescent="0.25">
      <c r="B277" s="4">
        <v>145</v>
      </c>
      <c r="C277" s="4">
        <f>COUNTIF(B234:K243,145)</f>
        <v>1</v>
      </c>
    </row>
    <row r="278" spans="1:12" x14ac:dyDescent="0.25">
      <c r="B278" s="4">
        <v>148</v>
      </c>
      <c r="C278" s="4">
        <f>COUNTIF(B234:K243,148)</f>
        <v>1</v>
      </c>
    </row>
    <row r="285" spans="1:12" ht="60" x14ac:dyDescent="0.25">
      <c r="A285" s="1" t="s">
        <v>119</v>
      </c>
    </row>
    <row r="287" spans="1:12" x14ac:dyDescent="0.25">
      <c r="A287" s="2" t="s">
        <v>120</v>
      </c>
      <c r="B287" s="4" t="s">
        <v>121</v>
      </c>
      <c r="C287" s="4">
        <v>45</v>
      </c>
      <c r="D287" s="4">
        <v>35</v>
      </c>
      <c r="E287" s="4">
        <v>40</v>
      </c>
      <c r="F287" s="4">
        <v>38</v>
      </c>
      <c r="G287" s="4">
        <v>42</v>
      </c>
      <c r="H287" s="4">
        <v>37</v>
      </c>
      <c r="I287" s="4">
        <v>39</v>
      </c>
      <c r="J287" s="4">
        <v>43</v>
      </c>
      <c r="K287" s="4">
        <v>44</v>
      </c>
      <c r="L287" s="4">
        <v>41</v>
      </c>
    </row>
    <row r="288" spans="1:12" x14ac:dyDescent="0.25">
      <c r="A288" t="s">
        <v>2</v>
      </c>
      <c r="B288" s="4" t="s">
        <v>122</v>
      </c>
      <c r="C288" s="4">
        <v>32</v>
      </c>
      <c r="D288" s="4">
        <v>28</v>
      </c>
      <c r="E288" s="4">
        <v>30</v>
      </c>
      <c r="F288" s="4">
        <v>34</v>
      </c>
      <c r="G288" s="4">
        <v>33</v>
      </c>
      <c r="H288" s="4">
        <v>35</v>
      </c>
      <c r="I288" s="4">
        <v>31</v>
      </c>
      <c r="J288" s="4">
        <v>29</v>
      </c>
      <c r="K288" s="4">
        <v>36</v>
      </c>
      <c r="L288" s="4">
        <v>37</v>
      </c>
    </row>
    <row r="289" spans="2:12" x14ac:dyDescent="0.25">
      <c r="B289" s="4" t="s">
        <v>123</v>
      </c>
      <c r="C289" s="4">
        <v>40</v>
      </c>
      <c r="D289" s="4">
        <v>39</v>
      </c>
      <c r="E289" s="4">
        <v>42</v>
      </c>
      <c r="F289" s="4">
        <v>41</v>
      </c>
      <c r="G289" s="4">
        <v>38</v>
      </c>
      <c r="H289" s="4">
        <v>43</v>
      </c>
      <c r="I289" s="4">
        <v>45</v>
      </c>
      <c r="J289" s="4">
        <v>44</v>
      </c>
      <c r="K289" s="4">
        <v>41</v>
      </c>
      <c r="L289" s="4">
        <v>37</v>
      </c>
    </row>
    <row r="306" spans="1:12" x14ac:dyDescent="0.25">
      <c r="A306" s="2" t="s">
        <v>124</v>
      </c>
      <c r="B306" s="4" t="s">
        <v>121</v>
      </c>
      <c r="C306" s="4">
        <v>45</v>
      </c>
      <c r="D306" s="4">
        <v>35</v>
      </c>
      <c r="E306" s="4">
        <v>40</v>
      </c>
      <c r="F306" s="4">
        <v>38</v>
      </c>
      <c r="G306" s="4">
        <v>42</v>
      </c>
      <c r="H306" s="4">
        <v>37</v>
      </c>
      <c r="I306" s="4">
        <v>39</v>
      </c>
      <c r="J306" s="4">
        <v>43</v>
      </c>
      <c r="K306" s="4">
        <v>44</v>
      </c>
      <c r="L306" s="4">
        <v>41</v>
      </c>
    </row>
    <row r="307" spans="1:12" x14ac:dyDescent="0.25">
      <c r="A307" t="s">
        <v>2</v>
      </c>
      <c r="B307" s="4" t="s">
        <v>122</v>
      </c>
      <c r="C307" s="4">
        <v>32</v>
      </c>
      <c r="D307" s="4">
        <v>28</v>
      </c>
      <c r="E307" s="4">
        <v>30</v>
      </c>
      <c r="F307" s="4">
        <v>34</v>
      </c>
      <c r="G307" s="4">
        <v>33</v>
      </c>
      <c r="H307" s="4">
        <v>35</v>
      </c>
      <c r="I307" s="4">
        <v>31</v>
      </c>
      <c r="J307" s="4">
        <v>29</v>
      </c>
      <c r="K307" s="4">
        <v>36</v>
      </c>
      <c r="L307" s="4">
        <v>37</v>
      </c>
    </row>
    <row r="308" spans="1:12" x14ac:dyDescent="0.25">
      <c r="A308" s="43" t="s">
        <v>125</v>
      </c>
      <c r="B308" s="4" t="s">
        <v>123</v>
      </c>
      <c r="C308" s="4">
        <v>40</v>
      </c>
      <c r="D308" s="4">
        <v>39</v>
      </c>
      <c r="E308" s="4">
        <v>42</v>
      </c>
      <c r="F308" s="4">
        <v>41</v>
      </c>
      <c r="G308" s="4">
        <v>38</v>
      </c>
      <c r="H308" s="4">
        <v>43</v>
      </c>
      <c r="I308" s="4">
        <v>45</v>
      </c>
      <c r="J308" s="4">
        <v>44</v>
      </c>
      <c r="K308" s="4">
        <v>41</v>
      </c>
      <c r="L308" s="4">
        <v>37</v>
      </c>
    </row>
    <row r="309" spans="1:12" x14ac:dyDescent="0.25">
      <c r="A309" s="3">
        <f>AVERAGE(C306:L306)</f>
        <v>40.4</v>
      </c>
    </row>
    <row r="310" spans="1:12" x14ac:dyDescent="0.25">
      <c r="A310" s="43" t="s">
        <v>126</v>
      </c>
    </row>
    <row r="311" spans="1:12" x14ac:dyDescent="0.25">
      <c r="A311" s="3">
        <f>AVERAGE(C307:L307)</f>
        <v>32.5</v>
      </c>
    </row>
    <row r="312" spans="1:12" x14ac:dyDescent="0.25">
      <c r="A312" s="43" t="s">
        <v>127</v>
      </c>
    </row>
    <row r="313" spans="1:12" x14ac:dyDescent="0.25">
      <c r="A313" s="3">
        <f>AVERAGE(C308:L308)</f>
        <v>41</v>
      </c>
    </row>
    <row r="316" spans="1:12" x14ac:dyDescent="0.25">
      <c r="A316" s="2" t="s">
        <v>128</v>
      </c>
    </row>
    <row r="317" spans="1:12" x14ac:dyDescent="0.25">
      <c r="A317" t="s">
        <v>2</v>
      </c>
    </row>
    <row r="318" spans="1:12" x14ac:dyDescent="0.25">
      <c r="A318" s="38" t="s">
        <v>129</v>
      </c>
    </row>
    <row r="319" spans="1:12" x14ac:dyDescent="0.25">
      <c r="A319" s="3">
        <f>MAX(C306:L306)-MIN(C306:L306)</f>
        <v>10</v>
      </c>
    </row>
    <row r="320" spans="1:12" x14ac:dyDescent="0.25">
      <c r="A320" s="38" t="s">
        <v>130</v>
      </c>
    </row>
    <row r="321" spans="1:1" x14ac:dyDescent="0.25">
      <c r="A321" s="3">
        <f>MAX(C307:L307)-MIN(C307:L307)</f>
        <v>9</v>
      </c>
    </row>
    <row r="322" spans="1:1" x14ac:dyDescent="0.25">
      <c r="A322" s="38" t="s">
        <v>131</v>
      </c>
    </row>
    <row r="323" spans="1:1" x14ac:dyDescent="0.25">
      <c r="A323" s="3">
        <f>MAX(C308:L308)-MIN(C308:L308)</f>
        <v>8</v>
      </c>
    </row>
  </sheetData>
  <autoFilter ref="A64:A65" xr:uid="{B53ECF00-8B6F-435C-A48B-A4553AD2586A}"/>
  <pageMargins left="0.7" right="0.7" top="0.75" bottom="0.75" header="0.3" footer="0.3"/>
  <pageSetup paperSize="9" orientation="portrait" verticalDpi="0"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3F86-5CC7-4CD4-B3A1-3F896E52FFB0}">
  <dimension ref="A2:L39"/>
  <sheetViews>
    <sheetView topLeftCell="A23" workbookViewId="0">
      <selection activeCell="A44" sqref="A44"/>
    </sheetView>
  </sheetViews>
  <sheetFormatPr defaultRowHeight="15" x14ac:dyDescent="0.25"/>
  <cols>
    <col min="1" max="1" width="71.5703125" customWidth="1"/>
  </cols>
  <sheetData>
    <row r="2" spans="1:12" ht="123.75" customHeight="1" x14ac:dyDescent="0.25">
      <c r="A2" s="1" t="s">
        <v>132</v>
      </c>
    </row>
    <row r="4" spans="1:12" x14ac:dyDescent="0.25">
      <c r="A4" s="2" t="s">
        <v>133</v>
      </c>
      <c r="C4" s="4">
        <v>-2.5</v>
      </c>
      <c r="D4" s="4">
        <v>1.3</v>
      </c>
      <c r="E4" s="4">
        <v>-0.8</v>
      </c>
      <c r="F4" s="4">
        <v>-1.9</v>
      </c>
      <c r="G4" s="4">
        <v>2.1</v>
      </c>
      <c r="H4" s="4">
        <v>0.5</v>
      </c>
      <c r="I4" s="4">
        <v>-1.2</v>
      </c>
      <c r="J4" s="4">
        <v>1.8</v>
      </c>
      <c r="K4" s="4">
        <v>-0.5</v>
      </c>
      <c r="L4" s="4">
        <v>2.2999999999999998</v>
      </c>
    </row>
    <row r="5" spans="1:12" x14ac:dyDescent="0.25">
      <c r="A5" t="s">
        <v>2</v>
      </c>
      <c r="C5" s="4">
        <v>-0.7</v>
      </c>
      <c r="D5" s="4">
        <v>1.2</v>
      </c>
      <c r="E5" s="4">
        <v>-1.5</v>
      </c>
      <c r="F5" s="4">
        <v>-0.3</v>
      </c>
      <c r="G5" s="4">
        <v>2.6</v>
      </c>
      <c r="H5" s="4">
        <v>1.1000000000000001</v>
      </c>
      <c r="I5" s="4">
        <v>-1.7</v>
      </c>
      <c r="J5" s="4">
        <v>0.9</v>
      </c>
      <c r="K5" s="4">
        <v>-1.4</v>
      </c>
      <c r="L5" s="4">
        <v>0.3</v>
      </c>
    </row>
    <row r="6" spans="1:12" x14ac:dyDescent="0.25">
      <c r="A6" s="3">
        <f>SKEW(C4:L8)</f>
        <v>5.4546017084340551E-2</v>
      </c>
      <c r="C6" s="4">
        <v>1.9</v>
      </c>
      <c r="D6" s="4">
        <v>-1.1000000000000001</v>
      </c>
      <c r="E6" s="4">
        <v>-0.4</v>
      </c>
      <c r="F6" s="4">
        <v>2.2000000000000002</v>
      </c>
      <c r="G6" s="4">
        <v>-0.9</v>
      </c>
      <c r="H6" s="4">
        <v>1.6</v>
      </c>
      <c r="I6" s="4">
        <v>-0.6</v>
      </c>
      <c r="J6" s="4">
        <v>-1.3</v>
      </c>
      <c r="K6" s="4">
        <v>2.4</v>
      </c>
      <c r="L6" s="4">
        <v>0.7</v>
      </c>
    </row>
    <row r="7" spans="1:12" x14ac:dyDescent="0.25">
      <c r="C7" s="4">
        <v>-1.8</v>
      </c>
      <c r="D7" s="4">
        <v>1.5</v>
      </c>
      <c r="E7" s="4">
        <v>-0.2</v>
      </c>
      <c r="F7" s="4">
        <v>-2.1</v>
      </c>
      <c r="G7" s="4">
        <v>2.8</v>
      </c>
      <c r="H7" s="4">
        <v>0.8</v>
      </c>
      <c r="I7" s="4">
        <v>-1.6</v>
      </c>
      <c r="J7" s="4">
        <v>1.4</v>
      </c>
      <c r="K7" s="4">
        <v>-0.1</v>
      </c>
      <c r="L7" s="4">
        <v>2.5</v>
      </c>
    </row>
    <row r="8" spans="1:12" x14ac:dyDescent="0.25">
      <c r="A8" s="2" t="s">
        <v>134</v>
      </c>
      <c r="C8" s="4">
        <v>-1</v>
      </c>
      <c r="D8" s="4">
        <v>1.7</v>
      </c>
      <c r="E8" s="4">
        <v>-0.9</v>
      </c>
      <c r="F8" s="4">
        <v>-2</v>
      </c>
      <c r="G8" s="4">
        <v>2.7</v>
      </c>
      <c r="H8" s="4">
        <v>0.6</v>
      </c>
      <c r="I8" s="4">
        <v>-1.4</v>
      </c>
      <c r="J8" s="4">
        <v>1.1000000000000001</v>
      </c>
      <c r="K8" s="4">
        <v>-0.3</v>
      </c>
      <c r="L8" s="4">
        <v>2</v>
      </c>
    </row>
    <row r="9" spans="1:12" x14ac:dyDescent="0.25">
      <c r="A9" t="s">
        <v>2</v>
      </c>
    </row>
    <row r="10" spans="1:12" x14ac:dyDescent="0.25">
      <c r="A10" s="3">
        <f>KURT(C4:L8)</f>
        <v>-1.3042496425917365</v>
      </c>
    </row>
    <row r="14" spans="1:12" ht="135" x14ac:dyDescent="0.25">
      <c r="A14" s="1" t="s">
        <v>135</v>
      </c>
    </row>
    <row r="16" spans="1:12" x14ac:dyDescent="0.25">
      <c r="A16" s="2" t="s">
        <v>136</v>
      </c>
      <c r="B16" s="4">
        <v>2.5</v>
      </c>
      <c r="C16" s="4">
        <v>4.8</v>
      </c>
      <c r="D16" s="4">
        <v>3.2</v>
      </c>
      <c r="E16" s="4">
        <v>2.1</v>
      </c>
      <c r="F16" s="4">
        <v>4.5</v>
      </c>
      <c r="G16" s="4">
        <v>2.9</v>
      </c>
      <c r="H16" s="4">
        <v>2.2999999999999998</v>
      </c>
      <c r="I16" s="4">
        <v>3.1</v>
      </c>
      <c r="J16" s="4">
        <v>4.2</v>
      </c>
      <c r="K16" s="4">
        <v>3.9</v>
      </c>
    </row>
    <row r="17" spans="1:12" x14ac:dyDescent="0.25">
      <c r="A17" t="s">
        <v>2</v>
      </c>
      <c r="B17" s="4">
        <v>2.8</v>
      </c>
      <c r="C17" s="4">
        <v>4.0999999999999996</v>
      </c>
      <c r="D17" s="4">
        <v>2.6</v>
      </c>
      <c r="E17" s="4">
        <v>2.4</v>
      </c>
      <c r="F17" s="4">
        <v>4.7</v>
      </c>
      <c r="G17" s="4">
        <v>3.3</v>
      </c>
      <c r="H17" s="4">
        <v>2.7</v>
      </c>
      <c r="I17" s="4">
        <v>3</v>
      </c>
      <c r="J17" s="4">
        <v>4.3</v>
      </c>
      <c r="K17" s="4">
        <v>3.7</v>
      </c>
    </row>
    <row r="18" spans="1:12" x14ac:dyDescent="0.25">
      <c r="A18" s="3">
        <f>SKEW(B16:K25)</f>
        <v>0.22402536454542335</v>
      </c>
      <c r="B18" s="4">
        <v>2.2000000000000002</v>
      </c>
      <c r="C18" s="4">
        <v>3.6</v>
      </c>
      <c r="D18" s="4">
        <v>4</v>
      </c>
      <c r="E18" s="4">
        <v>2.7</v>
      </c>
      <c r="F18" s="4">
        <v>3.8</v>
      </c>
      <c r="G18" s="4">
        <v>3.5</v>
      </c>
      <c r="H18" s="4">
        <v>3.2</v>
      </c>
      <c r="I18" s="4">
        <v>4.4000000000000004</v>
      </c>
      <c r="J18" s="4">
        <v>2</v>
      </c>
      <c r="K18" s="4">
        <v>3.4</v>
      </c>
    </row>
    <row r="19" spans="1:12" x14ac:dyDescent="0.25">
      <c r="B19" s="4">
        <v>3.1</v>
      </c>
      <c r="C19" s="4">
        <v>2.9</v>
      </c>
      <c r="D19" s="4">
        <v>4.5999999999999996</v>
      </c>
      <c r="E19" s="4">
        <v>3.3</v>
      </c>
      <c r="F19" s="4">
        <v>2.5</v>
      </c>
      <c r="G19" s="4">
        <v>4.9000000000000004</v>
      </c>
      <c r="H19" s="4">
        <v>2.8</v>
      </c>
      <c r="I19" s="4">
        <v>3</v>
      </c>
      <c r="J19" s="4">
        <v>4.2</v>
      </c>
      <c r="K19" s="4">
        <v>3.9</v>
      </c>
    </row>
    <row r="20" spans="1:12" x14ac:dyDescent="0.25">
      <c r="A20" s="2" t="s">
        <v>137</v>
      </c>
      <c r="B20" s="4">
        <v>2.8</v>
      </c>
      <c r="C20" s="4">
        <v>4.0999999999999996</v>
      </c>
      <c r="D20" s="4">
        <v>2.6</v>
      </c>
      <c r="E20" s="4">
        <v>2.4</v>
      </c>
      <c r="F20" s="4">
        <v>4.7</v>
      </c>
      <c r="G20" s="4">
        <v>3.3</v>
      </c>
      <c r="H20" s="4">
        <v>2.7</v>
      </c>
      <c r="I20" s="4">
        <v>3</v>
      </c>
      <c r="J20" s="4">
        <v>4.3</v>
      </c>
      <c r="K20" s="4">
        <v>3.7</v>
      </c>
    </row>
    <row r="21" spans="1:12" x14ac:dyDescent="0.25">
      <c r="A21" t="s">
        <v>2</v>
      </c>
      <c r="B21" s="4">
        <v>2.2000000000000002</v>
      </c>
      <c r="C21" s="4">
        <v>3.6</v>
      </c>
      <c r="D21" s="4">
        <v>4</v>
      </c>
      <c r="E21" s="4">
        <v>2.7</v>
      </c>
      <c r="F21" s="4">
        <v>3.8</v>
      </c>
      <c r="G21" s="4">
        <v>3.5</v>
      </c>
      <c r="H21" s="4">
        <v>3.2</v>
      </c>
      <c r="I21" s="4">
        <v>4.4000000000000004</v>
      </c>
      <c r="J21" s="4">
        <v>2</v>
      </c>
      <c r="K21" s="4">
        <v>3.4</v>
      </c>
    </row>
    <row r="22" spans="1:12" x14ac:dyDescent="0.25">
      <c r="A22" s="3">
        <f>KURT(B16:K25)</f>
        <v>-0.93120912452529181</v>
      </c>
      <c r="B22" s="4">
        <v>3.1</v>
      </c>
      <c r="C22" s="4">
        <v>2.9</v>
      </c>
      <c r="D22" s="4">
        <v>4.5999999999999996</v>
      </c>
      <c r="E22" s="4">
        <v>3.3</v>
      </c>
      <c r="F22" s="4">
        <v>2.5</v>
      </c>
      <c r="G22" s="4">
        <v>4.9000000000000004</v>
      </c>
      <c r="H22" s="4">
        <v>2.8</v>
      </c>
      <c r="I22" s="4">
        <v>3</v>
      </c>
      <c r="J22" s="4">
        <v>4.2</v>
      </c>
      <c r="K22" s="4">
        <v>3.9</v>
      </c>
    </row>
    <row r="23" spans="1:12" x14ac:dyDescent="0.25">
      <c r="B23" s="4">
        <v>2.8</v>
      </c>
      <c r="C23" s="4">
        <v>4.0999999999999996</v>
      </c>
      <c r="D23" s="4">
        <v>2.6</v>
      </c>
      <c r="E23" s="4">
        <v>2.4</v>
      </c>
      <c r="F23" s="4">
        <v>4.7</v>
      </c>
      <c r="G23" s="4">
        <v>3.3</v>
      </c>
      <c r="H23" s="4">
        <v>2.7</v>
      </c>
      <c r="I23" s="4">
        <v>3</v>
      </c>
      <c r="J23" s="4">
        <v>4.3</v>
      </c>
      <c r="K23" s="4">
        <v>3.7</v>
      </c>
    </row>
    <row r="24" spans="1:12" x14ac:dyDescent="0.25">
      <c r="B24" s="4">
        <v>2.2000000000000002</v>
      </c>
      <c r="C24" s="4">
        <v>3.6</v>
      </c>
      <c r="D24" s="4">
        <v>4</v>
      </c>
      <c r="E24" s="4">
        <v>2.7</v>
      </c>
      <c r="F24" s="4">
        <v>3.8</v>
      </c>
      <c r="G24" s="4">
        <v>3.5</v>
      </c>
      <c r="H24" s="4">
        <v>3.2</v>
      </c>
      <c r="I24" s="4">
        <v>4.4000000000000004</v>
      </c>
      <c r="J24" s="4">
        <v>2</v>
      </c>
      <c r="K24" s="4">
        <v>3.4</v>
      </c>
    </row>
    <row r="25" spans="1:12" x14ac:dyDescent="0.25">
      <c r="B25" s="4">
        <v>3.1</v>
      </c>
      <c r="C25" s="4">
        <v>2.9</v>
      </c>
      <c r="D25" s="4">
        <v>4.5999999999999996</v>
      </c>
      <c r="E25" s="4">
        <v>3.3</v>
      </c>
      <c r="F25" s="4">
        <v>2.5</v>
      </c>
      <c r="G25" s="4">
        <v>4.9000000000000004</v>
      </c>
      <c r="H25" s="4"/>
      <c r="I25" s="4"/>
      <c r="J25" s="4"/>
      <c r="K25" s="4"/>
    </row>
    <row r="29" spans="1:12" ht="90" x14ac:dyDescent="0.25">
      <c r="A29" s="1" t="s">
        <v>138</v>
      </c>
    </row>
    <row r="30" spans="1:12" x14ac:dyDescent="0.25">
      <c r="C30" s="4">
        <v>4</v>
      </c>
      <c r="D30" s="4">
        <v>5</v>
      </c>
      <c r="E30" s="4">
        <v>3</v>
      </c>
      <c r="F30" s="4">
        <v>4</v>
      </c>
      <c r="G30" s="4">
        <v>4</v>
      </c>
      <c r="H30" s="4">
        <v>3</v>
      </c>
      <c r="I30" s="4">
        <v>2</v>
      </c>
      <c r="J30" s="4">
        <v>5</v>
      </c>
      <c r="K30" s="4">
        <v>4</v>
      </c>
      <c r="L30" s="4">
        <v>3</v>
      </c>
    </row>
    <row r="31" spans="1:12" x14ac:dyDescent="0.25">
      <c r="A31" s="2" t="s">
        <v>139</v>
      </c>
      <c r="C31" s="4">
        <v>5</v>
      </c>
      <c r="D31" s="4">
        <v>4</v>
      </c>
      <c r="E31" s="4">
        <v>2</v>
      </c>
      <c r="F31" s="4">
        <v>3</v>
      </c>
      <c r="G31" s="4">
        <v>4</v>
      </c>
      <c r="H31" s="4">
        <v>5</v>
      </c>
      <c r="I31" s="4">
        <v>3</v>
      </c>
      <c r="J31" s="4">
        <v>4</v>
      </c>
      <c r="K31" s="4">
        <v>5</v>
      </c>
      <c r="L31" s="4">
        <v>3</v>
      </c>
    </row>
    <row r="32" spans="1:12" x14ac:dyDescent="0.25">
      <c r="A32" t="s">
        <v>2</v>
      </c>
      <c r="C32" s="4">
        <v>4</v>
      </c>
      <c r="D32" s="4">
        <v>3</v>
      </c>
      <c r="E32" s="4">
        <v>2</v>
      </c>
      <c r="F32" s="4">
        <v>4</v>
      </c>
      <c r="G32" s="4">
        <v>5</v>
      </c>
      <c r="H32" s="4">
        <v>3</v>
      </c>
      <c r="I32" s="4">
        <v>4</v>
      </c>
      <c r="J32" s="4">
        <v>5</v>
      </c>
      <c r="K32" s="4">
        <v>4</v>
      </c>
      <c r="L32" s="4">
        <v>3</v>
      </c>
    </row>
    <row r="33" spans="1:12" x14ac:dyDescent="0.25">
      <c r="A33" s="3">
        <f>SKEW(C30:L39)</f>
        <v>-0.21090973977304461</v>
      </c>
      <c r="C33" s="4">
        <v>3</v>
      </c>
      <c r="D33" s="4">
        <v>4</v>
      </c>
      <c r="E33" s="4">
        <v>5</v>
      </c>
      <c r="F33" s="4">
        <v>2</v>
      </c>
      <c r="G33" s="4">
        <v>3</v>
      </c>
      <c r="H33" s="4">
        <v>4</v>
      </c>
      <c r="I33" s="4">
        <v>4</v>
      </c>
      <c r="J33" s="4">
        <v>3</v>
      </c>
      <c r="K33" s="4">
        <v>5</v>
      </c>
      <c r="L33" s="4">
        <v>4</v>
      </c>
    </row>
    <row r="34" spans="1:12" x14ac:dyDescent="0.25">
      <c r="C34" s="4">
        <v>3</v>
      </c>
      <c r="D34" s="4">
        <v>4</v>
      </c>
      <c r="E34" s="4">
        <v>5</v>
      </c>
      <c r="F34" s="4">
        <v>4</v>
      </c>
      <c r="G34" s="4">
        <v>2</v>
      </c>
      <c r="H34" s="4">
        <v>3</v>
      </c>
      <c r="I34" s="4">
        <v>4</v>
      </c>
      <c r="J34" s="4">
        <v>5</v>
      </c>
      <c r="K34" s="4">
        <v>3</v>
      </c>
      <c r="L34" s="4">
        <v>4</v>
      </c>
    </row>
    <row r="35" spans="1:12" x14ac:dyDescent="0.25">
      <c r="C35" s="4">
        <v>5</v>
      </c>
      <c r="D35" s="4">
        <v>4</v>
      </c>
      <c r="E35" s="4">
        <v>3</v>
      </c>
      <c r="F35" s="4">
        <v>4</v>
      </c>
      <c r="G35" s="4">
        <v>5</v>
      </c>
      <c r="H35" s="4">
        <v>3</v>
      </c>
      <c r="I35" s="4">
        <v>4</v>
      </c>
      <c r="J35" s="4">
        <v>5</v>
      </c>
      <c r="K35" s="4">
        <v>4</v>
      </c>
      <c r="L35" s="4">
        <v>3</v>
      </c>
    </row>
    <row r="36" spans="1:12" x14ac:dyDescent="0.25">
      <c r="A36" s="2" t="s">
        <v>140</v>
      </c>
      <c r="C36" s="4">
        <v>3</v>
      </c>
      <c r="D36" s="4">
        <v>4</v>
      </c>
      <c r="E36" s="4">
        <v>5</v>
      </c>
      <c r="F36" s="4">
        <v>2</v>
      </c>
      <c r="G36" s="4">
        <v>3</v>
      </c>
      <c r="H36" s="4">
        <v>4</v>
      </c>
      <c r="I36" s="4">
        <v>4</v>
      </c>
      <c r="J36" s="4">
        <v>3</v>
      </c>
      <c r="K36" s="4">
        <v>5</v>
      </c>
      <c r="L36" s="4">
        <v>4</v>
      </c>
    </row>
    <row r="37" spans="1:12" x14ac:dyDescent="0.25">
      <c r="A37" t="s">
        <v>2</v>
      </c>
      <c r="C37" s="4">
        <v>3</v>
      </c>
      <c r="D37" s="4">
        <v>4</v>
      </c>
      <c r="E37" s="4">
        <v>5</v>
      </c>
      <c r="F37" s="4">
        <v>4</v>
      </c>
      <c r="G37" s="4">
        <v>2</v>
      </c>
      <c r="H37" s="4">
        <v>3</v>
      </c>
      <c r="I37" s="4">
        <v>4</v>
      </c>
      <c r="J37" s="4">
        <v>5</v>
      </c>
      <c r="K37" s="4">
        <v>3</v>
      </c>
      <c r="L37" s="4">
        <v>4</v>
      </c>
    </row>
    <row r="38" spans="1:12" x14ac:dyDescent="0.25">
      <c r="A38" s="3">
        <f>KURT(C30:L39)</f>
        <v>-0.74525627211662515</v>
      </c>
      <c r="C38" s="4">
        <v>5</v>
      </c>
      <c r="D38" s="4">
        <v>4</v>
      </c>
      <c r="E38" s="4">
        <v>3</v>
      </c>
      <c r="F38" s="4">
        <v>4</v>
      </c>
      <c r="G38" s="4">
        <v>5</v>
      </c>
      <c r="H38" s="4">
        <v>3</v>
      </c>
      <c r="I38" s="4">
        <v>4</v>
      </c>
      <c r="J38" s="4">
        <v>5</v>
      </c>
      <c r="K38" s="4">
        <v>4</v>
      </c>
      <c r="L38" s="4">
        <v>3</v>
      </c>
    </row>
    <row r="39" spans="1:12" x14ac:dyDescent="0.25">
      <c r="C39" s="4">
        <v>3</v>
      </c>
      <c r="D39" s="4">
        <v>4</v>
      </c>
      <c r="E39" s="4">
        <v>5</v>
      </c>
      <c r="F39" s="4">
        <v>2</v>
      </c>
      <c r="G39" s="4">
        <v>3</v>
      </c>
      <c r="H39" s="4">
        <v>4</v>
      </c>
      <c r="I39" s="4">
        <v>4</v>
      </c>
      <c r="J39" s="4">
        <v>3</v>
      </c>
      <c r="K39" s="4">
        <v>5</v>
      </c>
      <c r="L39"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A0C7-A9E3-4F91-8930-1B3A52D1ACC6}">
  <dimension ref="A2:AF27"/>
  <sheetViews>
    <sheetView topLeftCell="A19" workbookViewId="0">
      <selection activeCell="A27" sqref="A27"/>
    </sheetView>
  </sheetViews>
  <sheetFormatPr defaultRowHeight="15" x14ac:dyDescent="0.25"/>
  <cols>
    <col min="1" max="1" width="71.28515625" customWidth="1"/>
    <col min="4" max="4" width="7.5703125" customWidth="1"/>
    <col min="5" max="5" width="6.85546875" customWidth="1"/>
    <col min="6" max="6" width="7.140625" customWidth="1"/>
  </cols>
  <sheetData>
    <row r="2" spans="1:22" ht="105" x14ac:dyDescent="0.25">
      <c r="A2" s="1" t="s">
        <v>141</v>
      </c>
    </row>
    <row r="4" spans="1:22" ht="120" x14ac:dyDescent="0.25">
      <c r="A4" s="5" t="s">
        <v>142</v>
      </c>
    </row>
    <row r="5" spans="1:22" x14ac:dyDescent="0.25">
      <c r="B5" s="4" t="s">
        <v>143</v>
      </c>
      <c r="C5" s="4">
        <v>10</v>
      </c>
      <c r="D5" s="4">
        <v>12</v>
      </c>
      <c r="E5" s="4">
        <v>15</v>
      </c>
      <c r="F5" s="4">
        <v>18</v>
      </c>
      <c r="G5" s="4">
        <v>20</v>
      </c>
      <c r="H5" s="4">
        <v>22</v>
      </c>
      <c r="I5" s="4">
        <v>25</v>
      </c>
      <c r="J5" s="4">
        <v>28</v>
      </c>
      <c r="K5" s="4">
        <v>30</v>
      </c>
      <c r="L5" s="4">
        <v>32</v>
      </c>
      <c r="M5" s="4">
        <v>35</v>
      </c>
      <c r="N5" s="4">
        <v>38</v>
      </c>
    </row>
    <row r="6" spans="1:22" x14ac:dyDescent="0.25">
      <c r="A6" t="s">
        <v>2</v>
      </c>
      <c r="B6" s="4" t="s">
        <v>144</v>
      </c>
      <c r="C6" s="4">
        <v>50</v>
      </c>
      <c r="D6" s="4">
        <v>55</v>
      </c>
      <c r="E6" s="4">
        <v>60</v>
      </c>
      <c r="F6" s="4">
        <v>65</v>
      </c>
      <c r="G6" s="4">
        <v>70</v>
      </c>
      <c r="H6" s="4">
        <v>75</v>
      </c>
      <c r="I6" s="4">
        <v>80</v>
      </c>
      <c r="J6" s="4">
        <v>85</v>
      </c>
      <c r="K6" s="4">
        <v>90</v>
      </c>
      <c r="L6" s="4">
        <v>95</v>
      </c>
      <c r="M6" s="4">
        <v>100</v>
      </c>
      <c r="N6" s="4">
        <v>105</v>
      </c>
    </row>
    <row r="7" spans="1:22" x14ac:dyDescent="0.25">
      <c r="A7" s="3">
        <f>CORREL(B5:N5,B6:N6)</f>
        <v>0.99921031003664817</v>
      </c>
    </row>
    <row r="12" spans="1:22" ht="90" x14ac:dyDescent="0.25">
      <c r="A12" s="1" t="s">
        <v>145</v>
      </c>
    </row>
    <row r="14" spans="1:22" ht="120" x14ac:dyDescent="0.25">
      <c r="A14" s="5" t="s">
        <v>146</v>
      </c>
    </row>
    <row r="15" spans="1:22" x14ac:dyDescent="0.25">
      <c r="A15" t="s">
        <v>2</v>
      </c>
      <c r="B15" s="4" t="s">
        <v>147</v>
      </c>
      <c r="C15" s="4">
        <v>45</v>
      </c>
      <c r="D15" s="4">
        <v>47</v>
      </c>
      <c r="E15" s="4">
        <v>48</v>
      </c>
      <c r="F15" s="4">
        <v>50</v>
      </c>
      <c r="G15" s="4">
        <v>52</v>
      </c>
      <c r="H15" s="4">
        <v>53</v>
      </c>
      <c r="I15" s="4">
        <v>55</v>
      </c>
      <c r="J15" s="4">
        <v>56</v>
      </c>
      <c r="K15" s="4">
        <v>58</v>
      </c>
      <c r="L15" s="4">
        <v>60</v>
      </c>
      <c r="M15" s="4">
        <v>62</v>
      </c>
      <c r="N15" s="4">
        <v>64</v>
      </c>
      <c r="O15" s="4">
        <v>65</v>
      </c>
      <c r="P15" s="4">
        <v>67</v>
      </c>
      <c r="Q15" s="4">
        <v>69</v>
      </c>
      <c r="R15" s="4">
        <v>70</v>
      </c>
      <c r="S15" s="4">
        <v>72</v>
      </c>
      <c r="T15" s="4">
        <v>74</v>
      </c>
      <c r="U15" s="4">
        <v>76</v>
      </c>
      <c r="V15" s="4">
        <v>77</v>
      </c>
    </row>
    <row r="16" spans="1:22" x14ac:dyDescent="0.25">
      <c r="A16" s="3">
        <f>_xlfn.COVARIANCE.P(B15:V15,B16:V16)</f>
        <v>92.65</v>
      </c>
      <c r="B16" s="4" t="s">
        <v>148</v>
      </c>
      <c r="C16" s="4">
        <v>52</v>
      </c>
      <c r="D16" s="4">
        <v>54</v>
      </c>
      <c r="E16" s="4">
        <v>55</v>
      </c>
      <c r="F16" s="4">
        <v>57</v>
      </c>
      <c r="G16" s="4">
        <v>59</v>
      </c>
      <c r="H16" s="4">
        <v>60</v>
      </c>
      <c r="I16" s="4">
        <v>61</v>
      </c>
      <c r="J16" s="4">
        <v>62</v>
      </c>
      <c r="K16" s="4">
        <v>64</v>
      </c>
      <c r="L16" s="4">
        <v>66</v>
      </c>
      <c r="M16" s="4">
        <v>67</v>
      </c>
      <c r="N16" s="4">
        <v>69</v>
      </c>
      <c r="O16" s="4">
        <v>71</v>
      </c>
      <c r="P16" s="4">
        <v>73</v>
      </c>
      <c r="Q16" s="4">
        <v>74</v>
      </c>
      <c r="R16" s="4">
        <v>76</v>
      </c>
      <c r="S16" s="4">
        <v>78</v>
      </c>
      <c r="T16" s="4">
        <v>80</v>
      </c>
      <c r="U16" s="4">
        <v>82</v>
      </c>
      <c r="V16" s="4">
        <v>83</v>
      </c>
    </row>
    <row r="22" spans="1:32" ht="105" x14ac:dyDescent="0.25">
      <c r="A22" s="19" t="s">
        <v>149</v>
      </c>
    </row>
    <row r="24" spans="1:32" ht="120" x14ac:dyDescent="0.25">
      <c r="A24" s="5" t="s">
        <v>150</v>
      </c>
    </row>
    <row r="25" spans="1:32" x14ac:dyDescent="0.25">
      <c r="A25" t="s">
        <v>2</v>
      </c>
      <c r="B25" s="4" t="s">
        <v>151</v>
      </c>
      <c r="C25" s="4">
        <v>10</v>
      </c>
      <c r="D25" s="4">
        <v>12</v>
      </c>
      <c r="E25" s="4">
        <v>15</v>
      </c>
      <c r="F25" s="4">
        <v>18</v>
      </c>
      <c r="G25" s="4">
        <v>20</v>
      </c>
      <c r="H25" s="4">
        <v>22</v>
      </c>
      <c r="I25" s="4">
        <v>25</v>
      </c>
      <c r="J25" s="4">
        <v>28</v>
      </c>
      <c r="K25" s="4">
        <v>30</v>
      </c>
      <c r="L25" s="4">
        <v>32</v>
      </c>
      <c r="M25" s="4">
        <v>35</v>
      </c>
      <c r="N25" s="4">
        <v>38</v>
      </c>
      <c r="O25" s="4">
        <v>40</v>
      </c>
      <c r="P25" s="4">
        <v>42</v>
      </c>
      <c r="Q25" s="4">
        <v>45</v>
      </c>
      <c r="R25" s="4">
        <v>48</v>
      </c>
      <c r="S25" s="4">
        <v>50</v>
      </c>
      <c r="T25" s="4">
        <v>52</v>
      </c>
      <c r="U25" s="4">
        <v>55</v>
      </c>
      <c r="V25" s="4">
        <v>58</v>
      </c>
      <c r="W25" s="4">
        <v>60</v>
      </c>
      <c r="X25" s="4">
        <v>62</v>
      </c>
      <c r="Y25" s="4">
        <v>65</v>
      </c>
      <c r="Z25" s="4">
        <v>68</v>
      </c>
      <c r="AA25" s="4">
        <v>70</v>
      </c>
      <c r="AB25" s="4">
        <v>72</v>
      </c>
      <c r="AC25" s="4">
        <v>75</v>
      </c>
      <c r="AD25" s="4">
        <v>78</v>
      </c>
      <c r="AE25" s="4">
        <v>80</v>
      </c>
      <c r="AF25" s="4">
        <v>82</v>
      </c>
    </row>
    <row r="26" spans="1:32" x14ac:dyDescent="0.25">
      <c r="B26" s="4" t="s">
        <v>152</v>
      </c>
      <c r="C26" s="4">
        <v>60</v>
      </c>
      <c r="D26" s="4">
        <v>65</v>
      </c>
      <c r="E26" s="4">
        <v>70</v>
      </c>
      <c r="F26" s="4">
        <v>75</v>
      </c>
      <c r="G26" s="4">
        <v>80</v>
      </c>
      <c r="H26" s="4">
        <v>82</v>
      </c>
      <c r="I26" s="4">
        <v>85</v>
      </c>
      <c r="J26" s="4">
        <v>88</v>
      </c>
      <c r="K26" s="4">
        <v>90</v>
      </c>
      <c r="L26" s="4">
        <v>92</v>
      </c>
      <c r="M26" s="4">
        <v>93</v>
      </c>
      <c r="N26" s="4">
        <v>95</v>
      </c>
      <c r="O26" s="4">
        <v>96</v>
      </c>
      <c r="P26" s="4">
        <v>97</v>
      </c>
      <c r="Q26" s="4">
        <v>98</v>
      </c>
      <c r="R26" s="4">
        <v>99</v>
      </c>
      <c r="S26" s="4">
        <v>100</v>
      </c>
      <c r="T26" s="4">
        <v>102</v>
      </c>
      <c r="U26" s="4">
        <v>105</v>
      </c>
      <c r="V26" s="4">
        <v>106</v>
      </c>
      <c r="W26" s="4">
        <v>107</v>
      </c>
      <c r="X26" s="4">
        <v>108</v>
      </c>
      <c r="Y26" s="4">
        <v>110</v>
      </c>
      <c r="Z26" s="4">
        <v>112</v>
      </c>
      <c r="AA26" s="4">
        <v>114</v>
      </c>
      <c r="AB26" s="4">
        <v>115</v>
      </c>
      <c r="AC26" s="4">
        <v>116</v>
      </c>
      <c r="AD26" s="4">
        <v>118</v>
      </c>
      <c r="AE26" s="4">
        <v>120</v>
      </c>
      <c r="AF26" s="4">
        <v>122</v>
      </c>
    </row>
    <row r="27" spans="1:32" x14ac:dyDescent="0.25">
      <c r="A27" s="3">
        <f>CORREL(B25:AF25,B26:AF26)</f>
        <v>0.97729508301867352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78B2-78FC-4E3F-B63F-6C28ABA0ECD2}">
  <dimension ref="A1:A38"/>
  <sheetViews>
    <sheetView topLeftCell="A22" workbookViewId="0">
      <selection activeCell="A37" sqref="A37"/>
    </sheetView>
  </sheetViews>
  <sheetFormatPr defaultRowHeight="15" x14ac:dyDescent="0.25"/>
  <cols>
    <col min="1" max="1" width="56.85546875" customWidth="1"/>
  </cols>
  <sheetData>
    <row r="1" spans="1:1" x14ac:dyDescent="0.25">
      <c r="A1" s="44" t="s">
        <v>153</v>
      </c>
    </row>
    <row r="3" spans="1:1" ht="45" x14ac:dyDescent="0.25">
      <c r="A3" s="1" t="s">
        <v>154</v>
      </c>
    </row>
    <row r="4" spans="1:1" x14ac:dyDescent="0.25">
      <c r="A4" t="s">
        <v>2</v>
      </c>
    </row>
    <row r="5" spans="1:1" x14ac:dyDescent="0.25">
      <c r="A5" s="3">
        <f>_xlfn.BINOM.DIST(5,100,1/6,FALSE)</f>
        <v>2.9090311057530159E-4</v>
      </c>
    </row>
    <row r="7" spans="1:1" ht="60" x14ac:dyDescent="0.25">
      <c r="A7" s="1" t="s">
        <v>155</v>
      </c>
    </row>
    <row r="8" spans="1:1" x14ac:dyDescent="0.25">
      <c r="A8" t="s">
        <v>2</v>
      </c>
    </row>
    <row r="9" spans="1:1" x14ac:dyDescent="0.25">
      <c r="A9" s="3">
        <f>_xlfn.HYPGEOM.DIST(2,5,13,52,FALSE)</f>
        <v>0.27427971188475386</v>
      </c>
    </row>
    <row r="11" spans="1:1" ht="75" x14ac:dyDescent="0.25">
      <c r="A11" s="1" t="s">
        <v>156</v>
      </c>
    </row>
    <row r="12" spans="1:1" x14ac:dyDescent="0.25">
      <c r="A12" t="s">
        <v>2</v>
      </c>
    </row>
    <row r="13" spans="1:1" x14ac:dyDescent="0.25">
      <c r="A13" s="3">
        <f>_xlfn.BINOM.DIST(8,10,1/4,TRUE)</f>
        <v>0.99997043609619141</v>
      </c>
    </row>
    <row r="16" spans="1:1" x14ac:dyDescent="0.25">
      <c r="A16" s="44" t="s">
        <v>157</v>
      </c>
    </row>
    <row r="18" spans="1:1" ht="75" x14ac:dyDescent="0.25">
      <c r="A18" s="1" t="s">
        <v>158</v>
      </c>
    </row>
    <row r="19" spans="1:1" x14ac:dyDescent="0.25">
      <c r="A19" t="s">
        <v>2</v>
      </c>
    </row>
    <row r="20" spans="1:1" x14ac:dyDescent="0.25">
      <c r="A20" s="3" t="s">
        <v>159</v>
      </c>
    </row>
    <row r="21" spans="1:1" x14ac:dyDescent="0.25">
      <c r="A21" s="3">
        <f>(180-165)/10</f>
        <v>1.5</v>
      </c>
    </row>
    <row r="23" spans="1:1" x14ac:dyDescent="0.25">
      <c r="A23" s="3" t="s">
        <v>160</v>
      </c>
    </row>
    <row r="25" spans="1:1" x14ac:dyDescent="0.25">
      <c r="A25" s="3">
        <f>1-0.9332</f>
        <v>6.6799999999999971E-2</v>
      </c>
    </row>
    <row r="26" spans="1:1" x14ac:dyDescent="0.25">
      <c r="A26" s="45">
        <f>1-0.9332</f>
        <v>6.6799999999999971E-2</v>
      </c>
    </row>
    <row r="30" spans="1:1" ht="75" x14ac:dyDescent="0.25">
      <c r="A30" s="1" t="s">
        <v>161</v>
      </c>
    </row>
    <row r="31" spans="1:1" x14ac:dyDescent="0.25">
      <c r="A31" t="s">
        <v>2</v>
      </c>
    </row>
    <row r="32" spans="1:1" x14ac:dyDescent="0.25">
      <c r="A32" s="3" t="s">
        <v>162</v>
      </c>
    </row>
    <row r="33" spans="1:1" x14ac:dyDescent="0.25">
      <c r="A33" s="3">
        <f>(900-1000)/1000</f>
        <v>-0.1</v>
      </c>
    </row>
    <row r="34" spans="1:1" x14ac:dyDescent="0.25">
      <c r="A34" s="45">
        <v>0.15870000000000001</v>
      </c>
    </row>
    <row r="36" spans="1:1" x14ac:dyDescent="0.25">
      <c r="A36" s="3" t="s">
        <v>163</v>
      </c>
    </row>
    <row r="37" spans="1:1" x14ac:dyDescent="0.25">
      <c r="A37" s="3">
        <f>(1100-1000)/100</f>
        <v>1</v>
      </c>
    </row>
    <row r="38" spans="1:1" x14ac:dyDescent="0.25">
      <c r="A38" s="45">
        <v>0.84130000000000005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931A8-D9C6-4959-98BF-B73DEC390C73}">
  <dimension ref="A1:A27"/>
  <sheetViews>
    <sheetView topLeftCell="A19" workbookViewId="0">
      <selection activeCell="A4" sqref="A4"/>
    </sheetView>
  </sheetViews>
  <sheetFormatPr defaultRowHeight="15" x14ac:dyDescent="0.25"/>
  <cols>
    <col min="1" max="1" width="46.85546875" customWidth="1"/>
  </cols>
  <sheetData>
    <row r="1" spans="1:1" ht="195" customHeight="1" x14ac:dyDescent="0.25">
      <c r="A1" s="1" t="s">
        <v>164</v>
      </c>
    </row>
    <row r="2" spans="1:1" x14ac:dyDescent="0.25">
      <c r="A2" t="s">
        <v>2</v>
      </c>
    </row>
    <row r="3" spans="1:1" x14ac:dyDescent="0.25">
      <c r="A3" s="38">
        <f>_xlfn.POISSON.DIST(3,2,FALSE)</f>
        <v>0.18044704431548364</v>
      </c>
    </row>
    <row r="6" spans="1:1" ht="180" x14ac:dyDescent="0.25">
      <c r="A6" s="1" t="s">
        <v>165</v>
      </c>
    </row>
    <row r="7" spans="1:1" x14ac:dyDescent="0.25">
      <c r="A7" t="s">
        <v>2</v>
      </c>
    </row>
    <row r="8" spans="1:1" x14ac:dyDescent="0.25">
      <c r="A8" s="38">
        <f>_xlfn.BINOM.DIST(3,10,0.3,FALSE)</f>
        <v>0.26682793200000005</v>
      </c>
    </row>
    <row r="11" spans="1:1" ht="210" x14ac:dyDescent="0.25">
      <c r="A11" s="1" t="s">
        <v>166</v>
      </c>
    </row>
    <row r="12" spans="1:1" x14ac:dyDescent="0.25">
      <c r="A12" t="s">
        <v>2</v>
      </c>
    </row>
    <row r="13" spans="1:1" x14ac:dyDescent="0.25">
      <c r="A13" s="3" t="s">
        <v>168</v>
      </c>
    </row>
    <row r="14" spans="1:1" x14ac:dyDescent="0.25">
      <c r="A14" s="3">
        <f>_xlfn.NORM.DIST(140,150,10,TRUE)</f>
        <v>0.15865525393145699</v>
      </c>
    </row>
    <row r="15" spans="1:1" x14ac:dyDescent="0.25">
      <c r="A15" s="3"/>
    </row>
    <row r="16" spans="1:1" x14ac:dyDescent="0.25">
      <c r="A16" s="3" t="s">
        <v>167</v>
      </c>
    </row>
    <row r="17" spans="1:1" x14ac:dyDescent="0.25">
      <c r="A17" s="3">
        <f>_xlfn.NORM.DIST(160,150,10,TRUE)</f>
        <v>0.84134474606854304</v>
      </c>
    </row>
    <row r="19" spans="1:1" x14ac:dyDescent="0.25">
      <c r="A19" s="38" t="s">
        <v>169</v>
      </c>
    </row>
    <row r="20" spans="1:1" x14ac:dyDescent="0.25">
      <c r="A20" s="3">
        <f>(A17-A14)</f>
        <v>0.68268949213708607</v>
      </c>
    </row>
    <row r="25" spans="1:1" ht="180" x14ac:dyDescent="0.25">
      <c r="A25" s="1" t="s">
        <v>170</v>
      </c>
    </row>
    <row r="26" spans="1:1" x14ac:dyDescent="0.25">
      <c r="A26" t="s">
        <v>2</v>
      </c>
    </row>
    <row r="27" spans="1:1" x14ac:dyDescent="0.25">
      <c r="A27" s="38">
        <f>_xlfn.POISSON.DIST(900,1000,FALSE)</f>
        <v>7.516954352126002E-5</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137F-FED5-4ACB-8F01-0D1F7A8829DD}">
  <dimension ref="A1:A7"/>
  <sheetViews>
    <sheetView tabSelected="1" workbookViewId="0">
      <selection activeCell="A8" sqref="A8"/>
    </sheetView>
  </sheetViews>
  <sheetFormatPr defaultRowHeight="15" x14ac:dyDescent="0.25"/>
  <cols>
    <col min="1" max="1" width="54.42578125" customWidth="1"/>
  </cols>
  <sheetData>
    <row r="1" spans="1:1" ht="238.5" customHeight="1" x14ac:dyDescent="0.25">
      <c r="A1" s="1" t="s">
        <v>171</v>
      </c>
    </row>
    <row r="2" spans="1:1" x14ac:dyDescent="0.25">
      <c r="A2" t="s">
        <v>2</v>
      </c>
    </row>
    <row r="3" spans="1:1" x14ac:dyDescent="0.25">
      <c r="A3" t="s">
        <v>172</v>
      </c>
    </row>
    <row r="4" spans="1:1" x14ac:dyDescent="0.25">
      <c r="A4" s="3">
        <f>_xlfn.CONFIDENCE.NORM(0.05,8,100)</f>
        <v>1.567971187632043</v>
      </c>
    </row>
    <row r="7" spans="1:1" x14ac:dyDescent="0.25">
      <c r="A7"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measure of central tendency</vt:lpstr>
      <vt:lpstr>measure of dispersion</vt:lpstr>
      <vt:lpstr>More Statistics Questions</vt:lpstr>
      <vt:lpstr>Measure of Skewness and Kurtosi</vt:lpstr>
      <vt:lpstr> Correlation and Covariance</vt:lpstr>
      <vt:lpstr>discrete and continuous random </vt:lpstr>
      <vt:lpstr> Discrete Distribution and Cont</vt:lpstr>
      <vt:lpstr>confident interval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2023-09-14T10:55:54Z</dcterms:created>
  <dcterms:modified xsi:type="dcterms:W3CDTF">2023-09-22T11:26:28Z</dcterms:modified>
</cp:coreProperties>
</file>